
<file path=[Content_Types].xml><?xml version="1.0" encoding="utf-8"?>
<Types xmlns="http://schemas.openxmlformats.org/package/2006/content-types">
  <Default Extension="bin" ContentType="application/vnd.openxmlformats-officedocument.spreadsheetml.printerSettings"/>
  <Default Extension="docx" ContentType="application/vnd.openxmlformats-officedocument.wordprocessingml.document"/>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omments2.xml" ContentType="application/vnd.openxmlformats-officedocument.spreadsheetml.comments+xml"/>
  <Override PartName="/xl/tables/table1.xml" ContentType="application/vnd.openxmlformats-officedocument.spreadsheetml.table+xml"/>
  <Override PartName="/xl/comments3.xml" ContentType="application/vnd.openxmlformats-officedocument.spreadsheetml.comments+xml"/>
  <Override PartName="/xl/threadedComments/threadedComment1.xml" ContentType="application/vnd.ms-excel.threadedcomments+xml"/>
  <Override PartName="/xl/tables/table2.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microsoft-my.sharepoint.com/personal/justinorcutt_microsoft_com/Documents/Documents/"/>
    </mc:Choice>
  </mc:AlternateContent>
  <xr:revisionPtr revIDLastSave="0" documentId="8_{8A183EDE-2796-4D11-A3D3-742A7B9AB56B}" xr6:coauthVersionLast="47" xr6:coauthVersionMax="47" xr10:uidLastSave="{00000000-0000-0000-0000-000000000000}"/>
  <bookViews>
    <workbookView xWindow="40920" yWindow="4890" windowWidth="29040" windowHeight="15720" firstSheet="1" activeTab="3" xr2:uid="{F95A5600-E112-436E-9EA2-334C95459707}"/>
  </bookViews>
  <sheets>
    <sheet name="Data Sources" sheetId="10" state="veryHidden" r:id="rId1"/>
    <sheet name="Instructions" sheetId="13" r:id="rId2"/>
    <sheet name="CMMC Levels" sheetId="12" state="veryHidden" r:id="rId3"/>
    <sheet name="Placemat" sheetId="4" r:id="rId4"/>
    <sheet name="Selection Pane Data" sheetId="1" state="veryHidden" r:id="rId5"/>
    <sheet name="Statements" sheetId="9" state="veryHidden" r:id="rId6"/>
    <sheet name="List" sheetId="3" state="veryHidden" r:id="rId7"/>
    <sheet name="Selection Pane Filters" sheetId="8" state="veryHidden" r:id="rId8"/>
    <sheet name="Control Information" sheetId="5" state="veryHidden" r:id="rId9"/>
    <sheet name="L3 Control Information" sheetId="14" state="veryHidden" r:id="rId10"/>
  </sheets>
  <externalReferences>
    <externalReference r:id="rId11"/>
  </externalReferences>
  <definedNames>
    <definedName name="_xlnm._FilterDatabase" localSheetId="2" hidden="1">'CMMC Levels'!$A$1:$F$188</definedName>
    <definedName name="_xlnm._FilterDatabase" localSheetId="6" hidden="1">List!$E$2:$CB$210</definedName>
    <definedName name="_xlnm._FilterDatabase" localSheetId="3" hidden="1">Placemat!$B$6:$D$43</definedName>
    <definedName name="_xlnm._FilterDatabase" localSheetId="7" hidden="1">'Selection Pane Filters'!$B$2:$U$77</definedName>
    <definedName name="_Hlk56068327" localSheetId="1">Instructions!$D$164</definedName>
    <definedName name="AC">#REF!</definedName>
    <definedName name="AM">#REF!</definedName>
    <definedName name="AT">#REF!</definedName>
    <definedName name="AU">#REF!</definedName>
    <definedName name="azuregovernmentsecurityservices">[1]!Table7[AzureGovernmentSecurityServices]</definedName>
    <definedName name="azuregovernmentservices">[1]!Table6[AzureGovernmentServices]</definedName>
    <definedName name="azuregovservices">[1]!Table6[AzureGovernmentServices]</definedName>
    <definedName name="CA">#REF!</definedName>
    <definedName name="CM">#REF!</definedName>
    <definedName name="IA">#REF!</definedName>
    <definedName name="IR">#REF!</definedName>
    <definedName name="MA">#REF!</definedName>
    <definedName name="MP">#REF!</definedName>
    <definedName name="O365SecurityandCompliance">[1]!Table710[O365Security&amp;Compliance]</definedName>
    <definedName name="Office365">[1]!Table710[O365Security&amp;Compliance]</definedName>
    <definedName name="PE">#REF!</definedName>
    <definedName name="PS">#REF!</definedName>
    <definedName name="RE">#REF!</definedName>
    <definedName name="RM">#REF!</definedName>
    <definedName name="SA">#REF!</definedName>
    <definedName name="SC">#REF!</definedName>
    <definedName name="securityservices">[1]!Table5[SecuritySuite]</definedName>
    <definedName name="SecuritySuite">[1]!Table5[SecuritySuite]</definedName>
    <definedName name="Service">[1]!Table10[Service]</definedName>
    <definedName name="SI">#REF!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7" i="4" l="1"/>
  <c r="BG4" i="1"/>
  <c r="BG5" i="1" s="1"/>
  <c r="F13" i="1"/>
  <c r="F21" i="1"/>
  <c r="F29" i="1"/>
  <c r="F37" i="1"/>
  <c r="F45" i="1"/>
  <c r="F53" i="1"/>
  <c r="F61" i="1"/>
  <c r="F69" i="1"/>
  <c r="F77" i="1"/>
  <c r="F85" i="1"/>
  <c r="F93" i="1"/>
  <c r="F101" i="1"/>
  <c r="F109" i="1"/>
  <c r="F117" i="1"/>
  <c r="F125" i="1"/>
  <c r="F133" i="1"/>
  <c r="F141" i="1"/>
  <c r="F149" i="1"/>
  <c r="F157" i="1"/>
  <c r="F165" i="1"/>
  <c r="F173"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CF6" i="1"/>
  <c r="CG6" i="1"/>
  <c r="CF7" i="1"/>
  <c r="CG7" i="1"/>
  <c r="CF8" i="1"/>
  <c r="CG8" i="1"/>
  <c r="CF9" i="1"/>
  <c r="CG9" i="1"/>
  <c r="CF10" i="1"/>
  <c r="CG10" i="1"/>
  <c r="CF11" i="1"/>
  <c r="CG11" i="1"/>
  <c r="CF12" i="1"/>
  <c r="CG12" i="1"/>
  <c r="CF13" i="1"/>
  <c r="CG13" i="1"/>
  <c r="CF14" i="1"/>
  <c r="CG14" i="1"/>
  <c r="CF15" i="1"/>
  <c r="CG15" i="1"/>
  <c r="CF16" i="1"/>
  <c r="CG16" i="1"/>
  <c r="CF17" i="1"/>
  <c r="CG17" i="1"/>
  <c r="CF18" i="1"/>
  <c r="CG18" i="1"/>
  <c r="CF19" i="1"/>
  <c r="CG19" i="1"/>
  <c r="CF20" i="1"/>
  <c r="CG20" i="1"/>
  <c r="CF21" i="1"/>
  <c r="CG21" i="1"/>
  <c r="CF22" i="1"/>
  <c r="CG22" i="1"/>
  <c r="CF23" i="1"/>
  <c r="CG23" i="1"/>
  <c r="CF24" i="1"/>
  <c r="CG24" i="1"/>
  <c r="CF25" i="1"/>
  <c r="CG25" i="1"/>
  <c r="CF26" i="1"/>
  <c r="CG26" i="1"/>
  <c r="CF27" i="1"/>
  <c r="CG27" i="1"/>
  <c r="CF28" i="1"/>
  <c r="CG28" i="1"/>
  <c r="CF29" i="1"/>
  <c r="CG29" i="1"/>
  <c r="CF30" i="1"/>
  <c r="CG30" i="1"/>
  <c r="CF31" i="1"/>
  <c r="CG31" i="1"/>
  <c r="CF32" i="1"/>
  <c r="CG32" i="1"/>
  <c r="CF33" i="1"/>
  <c r="CG33" i="1"/>
  <c r="CF34" i="1"/>
  <c r="CG34" i="1"/>
  <c r="CF35" i="1"/>
  <c r="CG35" i="1"/>
  <c r="CF36" i="1"/>
  <c r="CG36" i="1"/>
  <c r="CF37" i="1"/>
  <c r="CG37" i="1"/>
  <c r="CF38" i="1"/>
  <c r="CG38" i="1"/>
  <c r="CF39" i="1"/>
  <c r="CG39" i="1"/>
  <c r="CF40" i="1"/>
  <c r="CG40" i="1"/>
  <c r="CF41" i="1"/>
  <c r="CG41" i="1"/>
  <c r="CF42" i="1"/>
  <c r="CG42" i="1"/>
  <c r="CF43" i="1"/>
  <c r="CG43" i="1"/>
  <c r="CF44" i="1"/>
  <c r="CG44" i="1"/>
  <c r="CF45" i="1"/>
  <c r="CG45" i="1"/>
  <c r="CF46" i="1"/>
  <c r="CG46" i="1"/>
  <c r="CF47" i="1"/>
  <c r="CG47" i="1"/>
  <c r="CF48" i="1"/>
  <c r="CG48" i="1"/>
  <c r="CF49" i="1"/>
  <c r="CG49" i="1"/>
  <c r="CF50" i="1"/>
  <c r="CG50" i="1"/>
  <c r="CF51" i="1"/>
  <c r="CG51" i="1"/>
  <c r="CF52" i="1"/>
  <c r="CG52" i="1"/>
  <c r="CF53" i="1"/>
  <c r="CG53" i="1"/>
  <c r="CF54" i="1"/>
  <c r="CG54" i="1"/>
  <c r="CF55" i="1"/>
  <c r="CG55" i="1"/>
  <c r="CF56" i="1"/>
  <c r="CG56" i="1"/>
  <c r="CF57" i="1"/>
  <c r="CG57" i="1"/>
  <c r="CF58" i="1"/>
  <c r="CG58" i="1"/>
  <c r="CF59" i="1"/>
  <c r="CG59" i="1"/>
  <c r="CF60" i="1"/>
  <c r="CG60" i="1"/>
  <c r="CF61" i="1"/>
  <c r="CG61" i="1"/>
  <c r="CF62" i="1"/>
  <c r="CG62" i="1"/>
  <c r="CF63" i="1"/>
  <c r="CG63" i="1"/>
  <c r="CF64" i="1"/>
  <c r="CG64" i="1"/>
  <c r="CF65" i="1"/>
  <c r="CG65" i="1"/>
  <c r="CF66" i="1"/>
  <c r="CG66" i="1"/>
  <c r="CF67" i="1"/>
  <c r="CG67" i="1"/>
  <c r="CF68" i="1"/>
  <c r="CG68" i="1"/>
  <c r="CF69" i="1"/>
  <c r="CG69" i="1"/>
  <c r="CF70" i="1"/>
  <c r="CG70" i="1"/>
  <c r="CF71" i="1"/>
  <c r="CG71" i="1"/>
  <c r="CF72" i="1"/>
  <c r="CG72" i="1"/>
  <c r="CF73" i="1"/>
  <c r="CG73" i="1"/>
  <c r="CF74" i="1"/>
  <c r="CG74" i="1"/>
  <c r="CF75" i="1"/>
  <c r="CG75" i="1"/>
  <c r="CF76" i="1"/>
  <c r="CG76" i="1"/>
  <c r="CF77" i="1"/>
  <c r="CG77" i="1"/>
  <c r="CF78" i="1"/>
  <c r="CG78" i="1"/>
  <c r="CF79" i="1"/>
  <c r="CG79" i="1"/>
  <c r="CF80" i="1"/>
  <c r="CG80" i="1"/>
  <c r="CF81" i="1"/>
  <c r="CG81" i="1"/>
  <c r="CF82" i="1"/>
  <c r="CG82" i="1"/>
  <c r="CF83" i="1"/>
  <c r="CG83" i="1"/>
  <c r="CF84" i="1"/>
  <c r="CG84" i="1"/>
  <c r="CF85" i="1"/>
  <c r="CG85" i="1"/>
  <c r="CF86" i="1"/>
  <c r="CG86" i="1"/>
  <c r="CF87" i="1"/>
  <c r="CG87" i="1"/>
  <c r="CF88" i="1"/>
  <c r="CG88" i="1"/>
  <c r="CF89" i="1"/>
  <c r="CG89" i="1"/>
  <c r="CF90" i="1"/>
  <c r="CG90" i="1"/>
  <c r="CF91" i="1"/>
  <c r="CG91" i="1"/>
  <c r="CF92" i="1"/>
  <c r="CG92" i="1"/>
  <c r="CF93" i="1"/>
  <c r="CG93" i="1"/>
  <c r="CF94" i="1"/>
  <c r="CG94" i="1"/>
  <c r="CF95" i="1"/>
  <c r="CG95" i="1"/>
  <c r="CF96" i="1"/>
  <c r="CG96" i="1"/>
  <c r="CF97" i="1"/>
  <c r="CG97" i="1"/>
  <c r="CF98" i="1"/>
  <c r="CG98" i="1"/>
  <c r="CF99" i="1"/>
  <c r="CG99" i="1"/>
  <c r="CF100" i="1"/>
  <c r="CG100" i="1"/>
  <c r="CF101" i="1"/>
  <c r="CG101" i="1"/>
  <c r="CF102" i="1"/>
  <c r="CG102" i="1"/>
  <c r="CF103" i="1"/>
  <c r="CG103" i="1"/>
  <c r="CF104" i="1"/>
  <c r="CG104" i="1"/>
  <c r="CF105" i="1"/>
  <c r="CG105" i="1"/>
  <c r="CF106" i="1"/>
  <c r="CG106" i="1"/>
  <c r="CF107" i="1"/>
  <c r="CG107" i="1"/>
  <c r="CF108" i="1"/>
  <c r="CG108" i="1"/>
  <c r="CF109" i="1"/>
  <c r="CG109" i="1"/>
  <c r="CF110" i="1"/>
  <c r="CG110" i="1"/>
  <c r="CF111" i="1"/>
  <c r="CG111" i="1"/>
  <c r="CF112" i="1"/>
  <c r="CG112" i="1"/>
  <c r="CF113" i="1"/>
  <c r="CG113" i="1"/>
  <c r="CF114" i="1"/>
  <c r="CG114" i="1"/>
  <c r="CF115" i="1"/>
  <c r="CG115" i="1"/>
  <c r="CF116" i="1"/>
  <c r="CG116" i="1"/>
  <c r="CF117" i="1"/>
  <c r="CG117" i="1"/>
  <c r="CF118" i="1"/>
  <c r="CG118" i="1"/>
  <c r="CF119" i="1"/>
  <c r="CG119" i="1"/>
  <c r="CF120" i="1"/>
  <c r="CG120" i="1"/>
  <c r="CF121" i="1"/>
  <c r="CG121" i="1"/>
  <c r="CF122" i="1"/>
  <c r="CG122" i="1"/>
  <c r="CF123" i="1"/>
  <c r="CG123" i="1"/>
  <c r="CF124" i="1"/>
  <c r="CG124" i="1"/>
  <c r="CF125" i="1"/>
  <c r="CG125" i="1"/>
  <c r="CF126" i="1"/>
  <c r="CG126" i="1"/>
  <c r="CF127" i="1"/>
  <c r="CG127" i="1"/>
  <c r="CF128" i="1"/>
  <c r="CG128" i="1"/>
  <c r="CF129" i="1"/>
  <c r="CG129" i="1"/>
  <c r="CF130" i="1"/>
  <c r="CG130" i="1"/>
  <c r="CF131" i="1"/>
  <c r="CG131" i="1"/>
  <c r="CF132" i="1"/>
  <c r="CG132" i="1"/>
  <c r="CF133" i="1"/>
  <c r="CG133" i="1"/>
  <c r="CF134" i="1"/>
  <c r="CG134" i="1"/>
  <c r="CF135" i="1"/>
  <c r="CG135" i="1"/>
  <c r="CF136" i="1"/>
  <c r="CG136" i="1"/>
  <c r="CF137" i="1"/>
  <c r="CG137" i="1"/>
  <c r="CF138" i="1"/>
  <c r="CG138" i="1"/>
  <c r="CF139" i="1"/>
  <c r="CG139" i="1"/>
  <c r="CF140" i="1"/>
  <c r="CG140" i="1"/>
  <c r="CF141" i="1"/>
  <c r="CG141" i="1"/>
  <c r="CF142" i="1"/>
  <c r="CG142" i="1"/>
  <c r="CF143" i="1"/>
  <c r="CG143" i="1"/>
  <c r="CF144" i="1"/>
  <c r="CG144" i="1"/>
  <c r="CF145" i="1"/>
  <c r="CG145" i="1"/>
  <c r="CF146" i="1"/>
  <c r="CG146" i="1"/>
  <c r="CF147" i="1"/>
  <c r="CG147" i="1"/>
  <c r="CF148" i="1"/>
  <c r="CG148" i="1"/>
  <c r="CF149" i="1"/>
  <c r="CG149" i="1"/>
  <c r="CF150" i="1"/>
  <c r="CG150" i="1"/>
  <c r="CF151" i="1"/>
  <c r="CG151" i="1"/>
  <c r="CF152" i="1"/>
  <c r="CG152" i="1"/>
  <c r="CF153" i="1"/>
  <c r="CG153" i="1"/>
  <c r="CF154" i="1"/>
  <c r="CG154" i="1"/>
  <c r="CF155" i="1"/>
  <c r="CG155" i="1"/>
  <c r="CF156" i="1"/>
  <c r="CG156" i="1"/>
  <c r="CF157" i="1"/>
  <c r="CG157" i="1"/>
  <c r="CF158" i="1"/>
  <c r="CG158" i="1"/>
  <c r="CF159" i="1"/>
  <c r="CG159" i="1"/>
  <c r="CF160" i="1"/>
  <c r="CG160" i="1"/>
  <c r="CF161" i="1"/>
  <c r="CG161" i="1"/>
  <c r="CF162" i="1"/>
  <c r="CG162" i="1"/>
  <c r="CF163" i="1"/>
  <c r="CG163" i="1"/>
  <c r="CF164" i="1"/>
  <c r="CG164" i="1"/>
  <c r="CF165" i="1"/>
  <c r="CG165" i="1"/>
  <c r="CF166" i="1"/>
  <c r="CG166" i="1"/>
  <c r="CF167" i="1"/>
  <c r="CG167" i="1"/>
  <c r="CF168" i="1"/>
  <c r="CG168" i="1"/>
  <c r="CF169" i="1"/>
  <c r="CG169" i="1"/>
  <c r="CF170" i="1"/>
  <c r="CG170" i="1"/>
  <c r="CF171" i="1"/>
  <c r="CG171" i="1"/>
  <c r="CF172" i="1"/>
  <c r="CG172" i="1"/>
  <c r="CF173" i="1"/>
  <c r="CG173" i="1"/>
  <c r="CF174" i="1"/>
  <c r="CG174" i="1"/>
  <c r="CF175" i="1"/>
  <c r="CG175" i="1"/>
  <c r="CF176" i="1"/>
  <c r="CG176" i="1"/>
  <c r="CF177" i="1"/>
  <c r="CG177" i="1"/>
  <c r="CF178" i="1"/>
  <c r="CG178" i="1"/>
  <c r="CF179" i="1"/>
  <c r="CG179" i="1"/>
  <c r="CF180" i="1"/>
  <c r="CG180" i="1"/>
  <c r="CF181" i="1"/>
  <c r="CG181" i="1"/>
  <c r="CF182" i="1"/>
  <c r="CG182" i="1"/>
  <c r="CF183" i="1"/>
  <c r="CG183" i="1"/>
  <c r="CF184" i="1"/>
  <c r="CG184" i="1"/>
  <c r="CF185" i="1"/>
  <c r="CG185" i="1"/>
  <c r="CF186" i="1"/>
  <c r="CG186" i="1"/>
  <c r="CF187" i="1"/>
  <c r="CG187" i="1"/>
  <c r="CF188" i="1"/>
  <c r="CG188" i="1"/>
  <c r="CF189" i="1"/>
  <c r="CG189" i="1"/>
  <c r="CF190" i="1"/>
  <c r="CG190" i="1"/>
  <c r="CF191" i="1"/>
  <c r="CG191" i="1"/>
  <c r="CF192" i="1"/>
  <c r="CG192" i="1"/>
  <c r="CF193" i="1"/>
  <c r="CG193" i="1"/>
  <c r="CF194" i="1"/>
  <c r="CG194" i="1"/>
  <c r="CF195" i="1"/>
  <c r="CG195" i="1"/>
  <c r="CF196" i="1"/>
  <c r="CG196" i="1"/>
  <c r="CF197" i="1"/>
  <c r="CG197" i="1"/>
  <c r="CF198" i="1"/>
  <c r="CG198" i="1"/>
  <c r="CF199" i="1"/>
  <c r="CG199" i="1"/>
  <c r="CF200" i="1"/>
  <c r="CG200" i="1"/>
  <c r="CF201" i="1"/>
  <c r="CG201" i="1"/>
  <c r="CF202" i="1"/>
  <c r="CG202" i="1"/>
  <c r="CF203" i="1"/>
  <c r="CG203" i="1"/>
  <c r="CF204" i="1"/>
  <c r="CG204" i="1"/>
  <c r="CF205" i="1"/>
  <c r="CG205" i="1"/>
  <c r="CF206" i="1"/>
  <c r="CG206" i="1"/>
  <c r="CF207" i="1"/>
  <c r="CG207" i="1"/>
  <c r="CF208" i="1"/>
  <c r="CG208" i="1"/>
  <c r="CF209" i="1"/>
  <c r="CG209" i="1"/>
  <c r="CF210" i="1"/>
  <c r="CG210" i="1"/>
  <c r="CG5" i="1"/>
  <c r="CF5" i="1"/>
  <c r="I214" i="1"/>
  <c r="J214" i="1"/>
  <c r="K214" i="1"/>
  <c r="L214" i="1"/>
  <c r="M214" i="1"/>
  <c r="N214" i="1"/>
  <c r="O214" i="1"/>
  <c r="P214" i="1"/>
  <c r="Q214" i="1"/>
  <c r="R214" i="1"/>
  <c r="S214" i="1"/>
  <c r="T214" i="1"/>
  <c r="U214" i="1"/>
  <c r="V214" i="1"/>
  <c r="W214" i="1"/>
  <c r="X214" i="1"/>
  <c r="Y214" i="1"/>
  <c r="Z214" i="1"/>
  <c r="AA214" i="1"/>
  <c r="AB214" i="1"/>
  <c r="AC214" i="1"/>
  <c r="AD214" i="1"/>
  <c r="AE214" i="1"/>
  <c r="AF214" i="1"/>
  <c r="AG214" i="1"/>
  <c r="AH214" i="1"/>
  <c r="AI214" i="1"/>
  <c r="AJ214" i="1"/>
  <c r="AK214" i="1"/>
  <c r="AL214" i="1"/>
  <c r="AM214" i="1"/>
  <c r="AN214" i="1"/>
  <c r="AO214" i="1"/>
  <c r="AP214" i="1"/>
  <c r="AQ214" i="1"/>
  <c r="AR214" i="1"/>
  <c r="AS214" i="1"/>
  <c r="AT214" i="1"/>
  <c r="AU214" i="1"/>
  <c r="AV214" i="1"/>
  <c r="AW214" i="1"/>
  <c r="AX214" i="1"/>
  <c r="AY214" i="1"/>
  <c r="AZ214" i="1"/>
  <c r="BA214" i="1"/>
  <c r="BB214" i="1"/>
  <c r="BC214" i="1"/>
  <c r="BD214" i="1"/>
  <c r="BE214" i="1"/>
  <c r="BF214" i="1"/>
  <c r="BH214" i="1"/>
  <c r="BI214" i="1"/>
  <c r="BJ214" i="1"/>
  <c r="BK214" i="1"/>
  <c r="BL214" i="1"/>
  <c r="BM214" i="1"/>
  <c r="BN214" i="1"/>
  <c r="BO214" i="1"/>
  <c r="BP214" i="1"/>
  <c r="BQ214" i="1"/>
  <c r="BR214" i="1"/>
  <c r="BS214" i="1"/>
  <c r="BT214" i="1"/>
  <c r="BU214" i="1"/>
  <c r="BV214" i="1"/>
  <c r="BW214" i="1"/>
  <c r="BX214" i="1"/>
  <c r="BY214" i="1"/>
  <c r="BZ214" i="1"/>
  <c r="CA214" i="1"/>
  <c r="H214" i="1"/>
  <c r="J213" i="3"/>
  <c r="K213" i="3"/>
  <c r="L213" i="3"/>
  <c r="M213" i="3"/>
  <c r="N213" i="3"/>
  <c r="O213" i="3"/>
  <c r="P213" i="3"/>
  <c r="Q213" i="3"/>
  <c r="R213" i="3"/>
  <c r="S213" i="3"/>
  <c r="T213" i="3"/>
  <c r="U213" i="3"/>
  <c r="V213" i="3"/>
  <c r="W213" i="3"/>
  <c r="X213" i="3"/>
  <c r="Y213" i="3"/>
  <c r="Z213" i="3"/>
  <c r="AA213" i="3"/>
  <c r="AB213" i="3"/>
  <c r="AC213" i="3"/>
  <c r="AD213" i="3"/>
  <c r="AE213" i="3"/>
  <c r="AF213" i="3"/>
  <c r="AG213" i="3"/>
  <c r="AH213" i="3"/>
  <c r="AI213" i="3"/>
  <c r="AJ213" i="3"/>
  <c r="AK213" i="3"/>
  <c r="AL213" i="3"/>
  <c r="AM213" i="3"/>
  <c r="AN213" i="3"/>
  <c r="AO213" i="3"/>
  <c r="AP213" i="3"/>
  <c r="AQ213" i="3"/>
  <c r="AR213" i="3"/>
  <c r="AS213" i="3"/>
  <c r="AT213" i="3"/>
  <c r="AU213" i="3"/>
  <c r="AV213" i="3"/>
  <c r="AW213" i="3"/>
  <c r="AX213" i="3"/>
  <c r="AY213" i="3"/>
  <c r="AZ213" i="3"/>
  <c r="BA213" i="3"/>
  <c r="BB213" i="3"/>
  <c r="BC213" i="3"/>
  <c r="BD213" i="3"/>
  <c r="BE213" i="3"/>
  <c r="BF213" i="3"/>
  <c r="BG213" i="3"/>
  <c r="BH213" i="3"/>
  <c r="BI213" i="3"/>
  <c r="BJ213" i="3"/>
  <c r="BK213" i="3"/>
  <c r="BL213" i="3"/>
  <c r="BM213" i="3"/>
  <c r="BN213" i="3"/>
  <c r="BO213" i="3"/>
  <c r="BP213" i="3"/>
  <c r="BQ213" i="3"/>
  <c r="BR213" i="3"/>
  <c r="BS213" i="3"/>
  <c r="BT213" i="3"/>
  <c r="BU213" i="3"/>
  <c r="BV213" i="3"/>
  <c r="BW213" i="3"/>
  <c r="BX213" i="3"/>
  <c r="BY213" i="3"/>
  <c r="BZ213" i="3"/>
  <c r="CA213" i="3"/>
  <c r="CB213" i="3"/>
  <c r="I213" i="3"/>
  <c r="X4" i="1"/>
  <c r="X207" i="1" s="1"/>
  <c r="E31" i="4"/>
  <c r="E22" i="4"/>
  <c r="E32" i="4"/>
  <c r="CA210" i="3"/>
  <c r="C28" i="8"/>
  <c r="BZ4" i="1"/>
  <c r="BZ180" i="1" s="1"/>
  <c r="BG176" i="1" l="1"/>
  <c r="BG168" i="1"/>
  <c r="BG145" i="1"/>
  <c r="BG89" i="1"/>
  <c r="BG81" i="1"/>
  <c r="BG60" i="1"/>
  <c r="BG153" i="1"/>
  <c r="BG68" i="1"/>
  <c r="BG132" i="1"/>
  <c r="BG48" i="1"/>
  <c r="BG209" i="1"/>
  <c r="BG124" i="1"/>
  <c r="BG40" i="1"/>
  <c r="BG196" i="1"/>
  <c r="BG112" i="1"/>
  <c r="BG25" i="1"/>
  <c r="BG188" i="1"/>
  <c r="BG104" i="1"/>
  <c r="BG17" i="1"/>
  <c r="BG193" i="1"/>
  <c r="BG172" i="1"/>
  <c r="BG152" i="1"/>
  <c r="BG129" i="1"/>
  <c r="BG108" i="1"/>
  <c r="BG88" i="1"/>
  <c r="BG65" i="1"/>
  <c r="BG44" i="1"/>
  <c r="BG24" i="1"/>
  <c r="BG192" i="1"/>
  <c r="BG169" i="1"/>
  <c r="BG148" i="1"/>
  <c r="BG128" i="1"/>
  <c r="BG105" i="1"/>
  <c r="BG84" i="1"/>
  <c r="BG64" i="1"/>
  <c r="BG41" i="1"/>
  <c r="BG20" i="1"/>
  <c r="BG208" i="1"/>
  <c r="BG185" i="1"/>
  <c r="BG164" i="1"/>
  <c r="BG144" i="1"/>
  <c r="BG121" i="1"/>
  <c r="BG100" i="1"/>
  <c r="BG80" i="1"/>
  <c r="BG57" i="1"/>
  <c r="BG36" i="1"/>
  <c r="BG16" i="1"/>
  <c r="BG204" i="1"/>
  <c r="BG184" i="1"/>
  <c r="BG161" i="1"/>
  <c r="BG140" i="1"/>
  <c r="BG120" i="1"/>
  <c r="BG97" i="1"/>
  <c r="BG76" i="1"/>
  <c r="BG56" i="1"/>
  <c r="BG33" i="1"/>
  <c r="BG12" i="1"/>
  <c r="BG201" i="1"/>
  <c r="BG180" i="1"/>
  <c r="BG160" i="1"/>
  <c r="BG137" i="1"/>
  <c r="BG116" i="1"/>
  <c r="BG96" i="1"/>
  <c r="BG73" i="1"/>
  <c r="BG52" i="1"/>
  <c r="BG32" i="1"/>
  <c r="BG9" i="1"/>
  <c r="BG200" i="1"/>
  <c r="BG177" i="1"/>
  <c r="BG156" i="1"/>
  <c r="BG136" i="1"/>
  <c r="BG113" i="1"/>
  <c r="BG92" i="1"/>
  <c r="BG72" i="1"/>
  <c r="BG49" i="1"/>
  <c r="BG28" i="1"/>
  <c r="BG8" i="1"/>
  <c r="BG203" i="1"/>
  <c r="BG195" i="1"/>
  <c r="BG187" i="1"/>
  <c r="BG179" i="1"/>
  <c r="BG171" i="1"/>
  <c r="BG163" i="1"/>
  <c r="BG155" i="1"/>
  <c r="BG147" i="1"/>
  <c r="BG139" i="1"/>
  <c r="BG131" i="1"/>
  <c r="BG123" i="1"/>
  <c r="BG115" i="1"/>
  <c r="BG107" i="1"/>
  <c r="BG99" i="1"/>
  <c r="BG91" i="1"/>
  <c r="BG83" i="1"/>
  <c r="BG75" i="1"/>
  <c r="BG67" i="1"/>
  <c r="BG59" i="1"/>
  <c r="BG51" i="1"/>
  <c r="BG43" i="1"/>
  <c r="BG35" i="1"/>
  <c r="BG27" i="1"/>
  <c r="BG19" i="1"/>
  <c r="BG11" i="1"/>
  <c r="BG210" i="1"/>
  <c r="BG202" i="1"/>
  <c r="BG194" i="1"/>
  <c r="BG186" i="1"/>
  <c r="BG178" i="1"/>
  <c r="BG170" i="1"/>
  <c r="BG162" i="1"/>
  <c r="BG154" i="1"/>
  <c r="BG146" i="1"/>
  <c r="BG138" i="1"/>
  <c r="BG130" i="1"/>
  <c r="BG122" i="1"/>
  <c r="BG114" i="1"/>
  <c r="BG106" i="1"/>
  <c r="BG98" i="1"/>
  <c r="BG90" i="1"/>
  <c r="BG82" i="1"/>
  <c r="BG74" i="1"/>
  <c r="BG66" i="1"/>
  <c r="BG58" i="1"/>
  <c r="BG50" i="1"/>
  <c r="BG42" i="1"/>
  <c r="BG34" i="1"/>
  <c r="BG26" i="1"/>
  <c r="BG18" i="1"/>
  <c r="BG10" i="1"/>
  <c r="BG207" i="1"/>
  <c r="BG199" i="1"/>
  <c r="BG191" i="1"/>
  <c r="BG183" i="1"/>
  <c r="BG175" i="1"/>
  <c r="BG167" i="1"/>
  <c r="BG159" i="1"/>
  <c r="BG151" i="1"/>
  <c r="BG143" i="1"/>
  <c r="BG135" i="1"/>
  <c r="BG127" i="1"/>
  <c r="BG119" i="1"/>
  <c r="BG111" i="1"/>
  <c r="BG103" i="1"/>
  <c r="BG95" i="1"/>
  <c r="BG87" i="1"/>
  <c r="BG79" i="1"/>
  <c r="BG71" i="1"/>
  <c r="BG63" i="1"/>
  <c r="BG55" i="1"/>
  <c r="BG47" i="1"/>
  <c r="BG39" i="1"/>
  <c r="BG31" i="1"/>
  <c r="BG23" i="1"/>
  <c r="BG15" i="1"/>
  <c r="BG7" i="1"/>
  <c r="BG206" i="1"/>
  <c r="BG198" i="1"/>
  <c r="BG190" i="1"/>
  <c r="BG182" i="1"/>
  <c r="BG174" i="1"/>
  <c r="BG166" i="1"/>
  <c r="BG158" i="1"/>
  <c r="BG150" i="1"/>
  <c r="BG142" i="1"/>
  <c r="BG134" i="1"/>
  <c r="BG126" i="1"/>
  <c r="BG118" i="1"/>
  <c r="BG110" i="1"/>
  <c r="BG102" i="1"/>
  <c r="BG94" i="1"/>
  <c r="BG86" i="1"/>
  <c r="BG78" i="1"/>
  <c r="BG70" i="1"/>
  <c r="BG62" i="1"/>
  <c r="BG54" i="1"/>
  <c r="BG46" i="1"/>
  <c r="BG38" i="1"/>
  <c r="BG30" i="1"/>
  <c r="BG22" i="1"/>
  <c r="BG14" i="1"/>
  <c r="BG6" i="1"/>
  <c r="BG205" i="1"/>
  <c r="BG197" i="1"/>
  <c r="BG189" i="1"/>
  <c r="BG181" i="1"/>
  <c r="BG173" i="1"/>
  <c r="BG165" i="1"/>
  <c r="BG157" i="1"/>
  <c r="BG149" i="1"/>
  <c r="BG141" i="1"/>
  <c r="BG133" i="1"/>
  <c r="BG125" i="1"/>
  <c r="BG117" i="1"/>
  <c r="BG109" i="1"/>
  <c r="BG101" i="1"/>
  <c r="BG93" i="1"/>
  <c r="BG85" i="1"/>
  <c r="BG77" i="1"/>
  <c r="BG69" i="1"/>
  <c r="BG61" i="1"/>
  <c r="BG53" i="1"/>
  <c r="BG45" i="1"/>
  <c r="BG37" i="1"/>
  <c r="BG29" i="1"/>
  <c r="BG21" i="1"/>
  <c r="BG13" i="1"/>
  <c r="F172" i="1"/>
  <c r="F164" i="1"/>
  <c r="F156" i="1"/>
  <c r="F148" i="1"/>
  <c r="F140" i="1"/>
  <c r="F132" i="1"/>
  <c r="F124" i="1"/>
  <c r="F116" i="1"/>
  <c r="F108" i="1"/>
  <c r="F100" i="1"/>
  <c r="F92" i="1"/>
  <c r="F84" i="1"/>
  <c r="F76" i="1"/>
  <c r="F68" i="1"/>
  <c r="F60" i="1"/>
  <c r="F52" i="1"/>
  <c r="F44" i="1"/>
  <c r="F36" i="1"/>
  <c r="F28" i="1"/>
  <c r="F20" i="1"/>
  <c r="F12" i="1"/>
  <c r="F5" i="1"/>
  <c r="F171" i="1"/>
  <c r="F163" i="1"/>
  <c r="F155" i="1"/>
  <c r="F147" i="1"/>
  <c r="F139" i="1"/>
  <c r="F131" i="1"/>
  <c r="F123" i="1"/>
  <c r="F115" i="1"/>
  <c r="F107" i="1"/>
  <c r="F99" i="1"/>
  <c r="F91" i="1"/>
  <c r="F83" i="1"/>
  <c r="F75" i="1"/>
  <c r="F67" i="1"/>
  <c r="F59" i="1"/>
  <c r="F51" i="1"/>
  <c r="F43" i="1"/>
  <c r="F35" i="1"/>
  <c r="F27" i="1"/>
  <c r="F19" i="1"/>
  <c r="F11" i="1"/>
  <c r="F170" i="1"/>
  <c r="F162" i="1"/>
  <c r="F154" i="1"/>
  <c r="F146" i="1"/>
  <c r="F138" i="1"/>
  <c r="F130" i="1"/>
  <c r="F122" i="1"/>
  <c r="F114" i="1"/>
  <c r="F106" i="1"/>
  <c r="F98" i="1"/>
  <c r="F90" i="1"/>
  <c r="F82" i="1"/>
  <c r="F74" i="1"/>
  <c r="F66" i="1"/>
  <c r="F58" i="1"/>
  <c r="F50" i="1"/>
  <c r="F42" i="1"/>
  <c r="F34" i="1"/>
  <c r="F26" i="1"/>
  <c r="F18" i="1"/>
  <c r="F10" i="1"/>
  <c r="F169" i="1"/>
  <c r="F161" i="1"/>
  <c r="F153" i="1"/>
  <c r="F145" i="1"/>
  <c r="F137" i="1"/>
  <c r="F129" i="1"/>
  <c r="F121" i="1"/>
  <c r="F113" i="1"/>
  <c r="F105" i="1"/>
  <c r="F97" i="1"/>
  <c r="F89" i="1"/>
  <c r="F81" i="1"/>
  <c r="F73" i="1"/>
  <c r="F65" i="1"/>
  <c r="F57" i="1"/>
  <c r="F49" i="1"/>
  <c r="F41" i="1"/>
  <c r="F33" i="1"/>
  <c r="F25" i="1"/>
  <c r="F17" i="1"/>
  <c r="F9" i="1"/>
  <c r="F168" i="1"/>
  <c r="F160" i="1"/>
  <c r="F152" i="1"/>
  <c r="F144" i="1"/>
  <c r="F136" i="1"/>
  <c r="F128" i="1"/>
  <c r="F120" i="1"/>
  <c r="F112" i="1"/>
  <c r="F104" i="1"/>
  <c r="F96" i="1"/>
  <c r="F88" i="1"/>
  <c r="F80" i="1"/>
  <c r="F72" i="1"/>
  <c r="F64" i="1"/>
  <c r="F56" i="1"/>
  <c r="F48" i="1"/>
  <c r="F40" i="1"/>
  <c r="F32" i="1"/>
  <c r="F24" i="1"/>
  <c r="F16" i="1"/>
  <c r="F8" i="1"/>
  <c r="F175" i="1"/>
  <c r="F167" i="1"/>
  <c r="F159" i="1"/>
  <c r="F151" i="1"/>
  <c r="F143" i="1"/>
  <c r="F135" i="1"/>
  <c r="F127" i="1"/>
  <c r="F119" i="1"/>
  <c r="F111" i="1"/>
  <c r="F103" i="1"/>
  <c r="F95" i="1"/>
  <c r="F87" i="1"/>
  <c r="F79" i="1"/>
  <c r="F71" i="1"/>
  <c r="F63" i="1"/>
  <c r="F55" i="1"/>
  <c r="F47" i="1"/>
  <c r="F39" i="1"/>
  <c r="F31" i="1"/>
  <c r="F23" i="1"/>
  <c r="F15" i="1"/>
  <c r="F7" i="1"/>
  <c r="F174" i="1"/>
  <c r="F166" i="1"/>
  <c r="F158" i="1"/>
  <c r="F150" i="1"/>
  <c r="F142" i="1"/>
  <c r="F134" i="1"/>
  <c r="F126" i="1"/>
  <c r="F118" i="1"/>
  <c r="F110" i="1"/>
  <c r="F102" i="1"/>
  <c r="F94" i="1"/>
  <c r="F86" i="1"/>
  <c r="F78" i="1"/>
  <c r="F70" i="1"/>
  <c r="F62" i="1"/>
  <c r="F54" i="1"/>
  <c r="F46" i="1"/>
  <c r="F38" i="1"/>
  <c r="F30" i="1"/>
  <c r="F22" i="1"/>
  <c r="F14" i="1"/>
  <c r="F6" i="1"/>
  <c r="X205" i="1"/>
  <c r="X164" i="1"/>
  <c r="BZ203" i="1"/>
  <c r="X199" i="1"/>
  <c r="X149" i="1"/>
  <c r="X190" i="1"/>
  <c r="BZ188" i="1"/>
  <c r="BZ179" i="1"/>
  <c r="BZ197" i="1"/>
  <c r="X189" i="1"/>
  <c r="X176" i="1"/>
  <c r="X160" i="1"/>
  <c r="X209" i="1"/>
  <c r="X198" i="1"/>
  <c r="BZ187" i="1"/>
  <c r="X183" i="1"/>
  <c r="X210" i="1"/>
  <c r="X208" i="1"/>
  <c r="BZ196" i="1"/>
  <c r="BZ181" i="1"/>
  <c r="X8" i="1"/>
  <c r="X7" i="1"/>
  <c r="X6" i="1"/>
  <c r="X10" i="1"/>
  <c r="X18" i="1"/>
  <c r="X17" i="1"/>
  <c r="X5" i="1"/>
  <c r="X13" i="1"/>
  <c r="X20" i="1"/>
  <c r="X25" i="1"/>
  <c r="X24" i="1"/>
  <c r="X9" i="1"/>
  <c r="X15" i="1"/>
  <c r="X27" i="1"/>
  <c r="X12" i="1"/>
  <c r="X14" i="1"/>
  <c r="X19" i="1"/>
  <c r="X39" i="1"/>
  <c r="X11" i="1"/>
  <c r="X30" i="1"/>
  <c r="X38" i="1"/>
  <c r="X16" i="1"/>
  <c r="X21" i="1"/>
  <c r="X37" i="1"/>
  <c r="X45" i="1"/>
  <c r="X32" i="1"/>
  <c r="X34" i="1"/>
  <c r="X36" i="1"/>
  <c r="X42" i="1"/>
  <c r="X22" i="1"/>
  <c r="X51" i="1"/>
  <c r="X44" i="1"/>
  <c r="X50" i="1"/>
  <c r="X29" i="1"/>
  <c r="X54" i="1"/>
  <c r="X62" i="1"/>
  <c r="X40" i="1"/>
  <c r="X46" i="1"/>
  <c r="X48" i="1"/>
  <c r="X61" i="1"/>
  <c r="X69" i="1"/>
  <c r="X77" i="1"/>
  <c r="X23" i="1"/>
  <c r="X43" i="1"/>
  <c r="X56" i="1"/>
  <c r="X60" i="1"/>
  <c r="X68" i="1"/>
  <c r="X76" i="1"/>
  <c r="X28" i="1"/>
  <c r="X58" i="1"/>
  <c r="X79" i="1"/>
  <c r="X33" i="1"/>
  <c r="X74" i="1"/>
  <c r="X78" i="1"/>
  <c r="X86" i="1"/>
  <c r="X71" i="1"/>
  <c r="X85" i="1"/>
  <c r="X26" i="1"/>
  <c r="X55" i="1"/>
  <c r="X83" i="1"/>
  <c r="X89" i="1"/>
  <c r="X95" i="1"/>
  <c r="X103" i="1"/>
  <c r="X47" i="1"/>
  <c r="X52" i="1"/>
  <c r="X67" i="1"/>
  <c r="X70" i="1"/>
  <c r="X41" i="1"/>
  <c r="X59" i="1"/>
  <c r="X65" i="1"/>
  <c r="X93" i="1"/>
  <c r="X101" i="1"/>
  <c r="X49" i="1"/>
  <c r="X72" i="1"/>
  <c r="X80" i="1"/>
  <c r="X99" i="1"/>
  <c r="X102" i="1"/>
  <c r="X107" i="1"/>
  <c r="X115" i="1"/>
  <c r="X123" i="1"/>
  <c r="X131" i="1"/>
  <c r="X139" i="1"/>
  <c r="X147" i="1"/>
  <c r="X57" i="1"/>
  <c r="X96" i="1"/>
  <c r="X106" i="1"/>
  <c r="X114" i="1"/>
  <c r="X122" i="1"/>
  <c r="X130" i="1"/>
  <c r="X31" i="1"/>
  <c r="X63" i="1"/>
  <c r="X87" i="1"/>
  <c r="X88" i="1"/>
  <c r="X105" i="1"/>
  <c r="X113" i="1"/>
  <c r="X121" i="1"/>
  <c r="X129" i="1"/>
  <c r="X137" i="1"/>
  <c r="X145" i="1"/>
  <c r="X153" i="1"/>
  <c r="X64" i="1"/>
  <c r="X92" i="1"/>
  <c r="X98" i="1"/>
  <c r="X104" i="1"/>
  <c r="X112" i="1"/>
  <c r="X120" i="1"/>
  <c r="X128" i="1"/>
  <c r="X136" i="1"/>
  <c r="X144" i="1"/>
  <c r="X152" i="1"/>
  <c r="X35" i="1"/>
  <c r="X53" i="1"/>
  <c r="X73" i="1"/>
  <c r="X82" i="1"/>
  <c r="X66" i="1"/>
  <c r="X81" i="1"/>
  <c r="X109" i="1"/>
  <c r="X125" i="1"/>
  <c r="X75" i="1"/>
  <c r="X97" i="1"/>
  <c r="X100" i="1"/>
  <c r="X116" i="1"/>
  <c r="X132" i="1"/>
  <c r="X84" i="1"/>
  <c r="X119" i="1"/>
  <c r="X94" i="1"/>
  <c r="X110" i="1"/>
  <c r="X126" i="1"/>
  <c r="X117" i="1"/>
  <c r="X133" i="1"/>
  <c r="X91" i="1"/>
  <c r="X134" i="1"/>
  <c r="X127" i="1"/>
  <c r="X138" i="1"/>
  <c r="X135" i="1"/>
  <c r="X140" i="1"/>
  <c r="X142" i="1"/>
  <c r="X124" i="1"/>
  <c r="X148" i="1"/>
  <c r="X150" i="1"/>
  <c r="X108" i="1"/>
  <c r="X90" i="1"/>
  <c r="X118" i="1"/>
  <c r="X143" i="1"/>
  <c r="X111" i="1"/>
  <c r="X151" i="1"/>
  <c r="X159" i="1"/>
  <c r="X167" i="1"/>
  <c r="X158" i="1"/>
  <c r="X166" i="1"/>
  <c r="X174" i="1"/>
  <c r="X165" i="1"/>
  <c r="X173" i="1"/>
  <c r="X146" i="1"/>
  <c r="X163" i="1"/>
  <c r="X171" i="1"/>
  <c r="X141" i="1"/>
  <c r="X155" i="1"/>
  <c r="X156" i="1"/>
  <c r="X162" i="1"/>
  <c r="X170" i="1"/>
  <c r="X161" i="1"/>
  <c r="X169" i="1"/>
  <c r="X177" i="1"/>
  <c r="X154" i="1"/>
  <c r="X180" i="1"/>
  <c r="X188" i="1"/>
  <c r="X196" i="1"/>
  <c r="X204" i="1"/>
  <c r="X172" i="1"/>
  <c r="X179" i="1"/>
  <c r="X187" i="1"/>
  <c r="X195" i="1"/>
  <c r="X203" i="1"/>
  <c r="X157" i="1"/>
  <c r="X178" i="1"/>
  <c r="X186" i="1"/>
  <c r="X194" i="1"/>
  <c r="X202" i="1"/>
  <c r="X185" i="1"/>
  <c r="X193" i="1"/>
  <c r="X201" i="1"/>
  <c r="X175" i="1"/>
  <c r="X184" i="1"/>
  <c r="X192" i="1"/>
  <c r="X200" i="1"/>
  <c r="BZ209" i="1"/>
  <c r="BZ205" i="1"/>
  <c r="X197" i="1"/>
  <c r="X182" i="1"/>
  <c r="BZ166" i="1"/>
  <c r="BZ210" i="1"/>
  <c r="X206" i="1"/>
  <c r="BZ195" i="1"/>
  <c r="X191" i="1"/>
  <c r="X168" i="1"/>
  <c r="BZ6" i="1"/>
  <c r="BZ5" i="1"/>
  <c r="BZ8" i="1"/>
  <c r="BZ10" i="1"/>
  <c r="BZ16" i="1"/>
  <c r="BZ15" i="1"/>
  <c r="BZ14" i="1"/>
  <c r="BZ23" i="1"/>
  <c r="BZ19" i="1"/>
  <c r="BZ22" i="1"/>
  <c r="BZ30" i="1"/>
  <c r="BZ7" i="1"/>
  <c r="BZ20" i="1"/>
  <c r="BZ21" i="1"/>
  <c r="BZ17" i="1"/>
  <c r="BZ18" i="1"/>
  <c r="BZ24" i="1"/>
  <c r="BZ37" i="1"/>
  <c r="BZ36" i="1"/>
  <c r="BZ44" i="1"/>
  <c r="BZ11" i="1"/>
  <c r="BZ26" i="1"/>
  <c r="BZ35" i="1"/>
  <c r="BZ43" i="1"/>
  <c r="BZ39" i="1"/>
  <c r="BZ42" i="1"/>
  <c r="BZ25" i="1"/>
  <c r="BZ32" i="1"/>
  <c r="BZ34" i="1"/>
  <c r="BZ49" i="1"/>
  <c r="BZ48" i="1"/>
  <c r="BZ13" i="1"/>
  <c r="BZ29" i="1"/>
  <c r="BZ40" i="1"/>
  <c r="BZ41" i="1"/>
  <c r="BZ54" i="1"/>
  <c r="BZ60" i="1"/>
  <c r="BZ68" i="1"/>
  <c r="BZ51" i="1"/>
  <c r="BZ59" i="1"/>
  <c r="BZ67" i="1"/>
  <c r="BZ75" i="1"/>
  <c r="BZ46" i="1"/>
  <c r="BZ58" i="1"/>
  <c r="BZ66" i="1"/>
  <c r="BZ74" i="1"/>
  <c r="BZ9" i="1"/>
  <c r="BZ61" i="1"/>
  <c r="BZ63" i="1"/>
  <c r="BZ65" i="1"/>
  <c r="BZ69" i="1"/>
  <c r="BZ77" i="1"/>
  <c r="BZ50" i="1"/>
  <c r="BZ56" i="1"/>
  <c r="BZ84" i="1"/>
  <c r="BZ28" i="1"/>
  <c r="BZ71" i="1"/>
  <c r="BZ83" i="1"/>
  <c r="BZ55" i="1"/>
  <c r="BZ57" i="1"/>
  <c r="BZ79" i="1"/>
  <c r="BZ81" i="1"/>
  <c r="BZ89" i="1"/>
  <c r="BZ93" i="1"/>
  <c r="BZ101" i="1"/>
  <c r="BZ38" i="1"/>
  <c r="BZ52" i="1"/>
  <c r="BZ86" i="1"/>
  <c r="BZ33" i="1"/>
  <c r="BZ64" i="1"/>
  <c r="BZ70" i="1"/>
  <c r="BZ76" i="1"/>
  <c r="BZ91" i="1"/>
  <c r="BZ99" i="1"/>
  <c r="BZ27" i="1"/>
  <c r="BZ72" i="1"/>
  <c r="BZ85" i="1"/>
  <c r="BZ105" i="1"/>
  <c r="BZ113" i="1"/>
  <c r="BZ121" i="1"/>
  <c r="BZ129" i="1"/>
  <c r="BZ137" i="1"/>
  <c r="BZ145" i="1"/>
  <c r="BZ153" i="1"/>
  <c r="BZ96" i="1"/>
  <c r="BZ102" i="1"/>
  <c r="BZ104" i="1"/>
  <c r="BZ112" i="1"/>
  <c r="BZ120" i="1"/>
  <c r="BZ128" i="1"/>
  <c r="BZ111" i="1"/>
  <c r="BZ119" i="1"/>
  <c r="BZ127" i="1"/>
  <c r="BZ135" i="1"/>
  <c r="BZ143" i="1"/>
  <c r="BZ151" i="1"/>
  <c r="BZ47" i="1"/>
  <c r="BZ87" i="1"/>
  <c r="BZ88" i="1"/>
  <c r="BZ90" i="1"/>
  <c r="BZ98" i="1"/>
  <c r="BZ110" i="1"/>
  <c r="BZ118" i="1"/>
  <c r="BZ126" i="1"/>
  <c r="BZ134" i="1"/>
  <c r="BZ142" i="1"/>
  <c r="BZ150" i="1"/>
  <c r="BZ12" i="1"/>
  <c r="BZ73" i="1"/>
  <c r="BZ82" i="1"/>
  <c r="BZ53" i="1"/>
  <c r="BZ97" i="1"/>
  <c r="BZ100" i="1"/>
  <c r="BZ94" i="1"/>
  <c r="BZ80" i="1"/>
  <c r="BZ92" i="1"/>
  <c r="BZ95" i="1"/>
  <c r="BZ62" i="1"/>
  <c r="BZ115" i="1"/>
  <c r="BZ106" i="1"/>
  <c r="BZ122" i="1"/>
  <c r="BZ109" i="1"/>
  <c r="BZ125" i="1"/>
  <c r="BZ116" i="1"/>
  <c r="BZ132" i="1"/>
  <c r="BZ103" i="1"/>
  <c r="BZ107" i="1"/>
  <c r="BZ123" i="1"/>
  <c r="BZ45" i="1"/>
  <c r="BZ78" i="1"/>
  <c r="BZ131" i="1"/>
  <c r="BZ139" i="1"/>
  <c r="BZ141" i="1"/>
  <c r="BZ114" i="1"/>
  <c r="BZ117" i="1"/>
  <c r="BZ136" i="1"/>
  <c r="BZ147" i="1"/>
  <c r="BZ149" i="1"/>
  <c r="BZ144" i="1"/>
  <c r="BZ31" i="1"/>
  <c r="BZ124" i="1"/>
  <c r="BZ140" i="1"/>
  <c r="BZ130" i="1"/>
  <c r="BZ154" i="1"/>
  <c r="BZ133" i="1"/>
  <c r="BZ108" i="1"/>
  <c r="BZ138" i="1"/>
  <c r="BZ157" i="1"/>
  <c r="BZ165" i="1"/>
  <c r="BZ164" i="1"/>
  <c r="BZ172" i="1"/>
  <c r="BZ163" i="1"/>
  <c r="BZ171" i="1"/>
  <c r="BZ152" i="1"/>
  <c r="BZ156" i="1"/>
  <c r="BZ161" i="1"/>
  <c r="BZ169" i="1"/>
  <c r="BZ148" i="1"/>
  <c r="BZ160" i="1"/>
  <c r="BZ168" i="1"/>
  <c r="BZ155" i="1"/>
  <c r="BZ159" i="1"/>
  <c r="BZ167" i="1"/>
  <c r="BZ175" i="1"/>
  <c r="BZ162" i="1"/>
  <c r="BZ170" i="1"/>
  <c r="BZ173" i="1"/>
  <c r="BZ178" i="1"/>
  <c r="BZ186" i="1"/>
  <c r="BZ194" i="1"/>
  <c r="BZ202" i="1"/>
  <c r="BZ158" i="1"/>
  <c r="BZ177" i="1"/>
  <c r="BZ185" i="1"/>
  <c r="BZ193" i="1"/>
  <c r="BZ201" i="1"/>
  <c r="BZ146" i="1"/>
  <c r="BZ184" i="1"/>
  <c r="BZ192" i="1"/>
  <c r="BZ200" i="1"/>
  <c r="BZ208" i="1"/>
  <c r="BZ174" i="1"/>
  <c r="BZ176" i="1"/>
  <c r="BZ183" i="1"/>
  <c r="BZ191" i="1"/>
  <c r="BZ199" i="1"/>
  <c r="BZ207" i="1"/>
  <c r="BZ182" i="1"/>
  <c r="BZ190" i="1"/>
  <c r="BZ198" i="1"/>
  <c r="BZ206" i="1"/>
  <c r="BZ204" i="1"/>
  <c r="BZ189" i="1"/>
  <c r="X181" i="1"/>
  <c r="C17" i="8"/>
  <c r="S4" i="1"/>
  <c r="U210" i="3"/>
  <c r="E18" i="4"/>
  <c r="E33" i="4"/>
  <c r="E10" i="4"/>
  <c r="E11" i="4"/>
  <c r="E12" i="4"/>
  <c r="E14" i="4"/>
  <c r="E15" i="4"/>
  <c r="E19" i="4"/>
  <c r="E20" i="4"/>
  <c r="E21" i="4"/>
  <c r="E26" i="4"/>
  <c r="E35" i="4"/>
  <c r="E38" i="4"/>
  <c r="E39" i="4"/>
  <c r="E40" i="4"/>
  <c r="E41" i="4"/>
  <c r="E49" i="4"/>
  <c r="E50" i="4"/>
  <c r="E60" i="4"/>
  <c r="E62" i="4"/>
  <c r="E71" i="4"/>
  <c r="E74" i="4"/>
  <c r="P47" i="4"/>
  <c r="C155" i="12"/>
  <c r="D155" i="12" s="1"/>
  <c r="E155" i="12" s="1"/>
  <c r="F155" i="12"/>
  <c r="C156" i="12"/>
  <c r="D156" i="12" s="1"/>
  <c r="E156" i="12" s="1"/>
  <c r="F156" i="12"/>
  <c r="C157" i="12"/>
  <c r="D157" i="12" s="1"/>
  <c r="E157" i="12" s="1"/>
  <c r="F157" i="12"/>
  <c r="C158" i="12"/>
  <c r="D158" i="12" s="1"/>
  <c r="E158" i="12" s="1"/>
  <c r="F158" i="12"/>
  <c r="C159" i="12"/>
  <c r="D159" i="12" s="1"/>
  <c r="E159" i="12" s="1"/>
  <c r="F159" i="12"/>
  <c r="C160" i="12"/>
  <c r="D160" i="12" s="1"/>
  <c r="E160" i="12" s="1"/>
  <c r="F160" i="12"/>
  <c r="C161" i="12"/>
  <c r="D161" i="12" s="1"/>
  <c r="E161" i="12" s="1"/>
  <c r="F161" i="12"/>
  <c r="C162" i="12"/>
  <c r="D162" i="12"/>
  <c r="E162" i="12" s="1"/>
  <c r="F162" i="12"/>
  <c r="C163" i="12"/>
  <c r="D163" i="12"/>
  <c r="E163" i="12" s="1"/>
  <c r="F163" i="12"/>
  <c r="C164" i="12"/>
  <c r="D164" i="12"/>
  <c r="E164" i="12" s="1"/>
  <c r="F164" i="12"/>
  <c r="C165" i="12"/>
  <c r="D165" i="12"/>
  <c r="E165" i="12" s="1"/>
  <c r="F165" i="12"/>
  <c r="C166" i="12"/>
  <c r="D166" i="12" s="1"/>
  <c r="E166" i="12" s="1"/>
  <c r="F166" i="12"/>
  <c r="C167" i="12"/>
  <c r="D167" i="12" s="1"/>
  <c r="E167" i="12" s="1"/>
  <c r="F167" i="12"/>
  <c r="C168" i="12"/>
  <c r="D168" i="12" s="1"/>
  <c r="E168" i="12" s="1"/>
  <c r="F168" i="12"/>
  <c r="C169" i="12"/>
  <c r="D169" i="12" s="1"/>
  <c r="E169" i="12" s="1"/>
  <c r="F169" i="12"/>
  <c r="C170" i="12"/>
  <c r="D170" i="12" s="1"/>
  <c r="E170" i="12" s="1"/>
  <c r="F170" i="12"/>
  <c r="C171" i="12"/>
  <c r="D171" i="12" s="1"/>
  <c r="E171" i="12" s="1"/>
  <c r="F171" i="12"/>
  <c r="C172" i="12"/>
  <c r="D172" i="12" s="1"/>
  <c r="E172" i="12" s="1"/>
  <c r="F172" i="12"/>
  <c r="C173" i="12"/>
  <c r="D173" i="12" s="1"/>
  <c r="E173" i="12" s="1"/>
  <c r="F173" i="12"/>
  <c r="C174" i="12"/>
  <c r="D174" i="12" s="1"/>
  <c r="E174" i="12" s="1"/>
  <c r="F174" i="12"/>
  <c r="C175" i="12"/>
  <c r="D175" i="12" s="1"/>
  <c r="E175" i="12" s="1"/>
  <c r="F175" i="12"/>
  <c r="C176" i="12"/>
  <c r="D176" i="12" s="1"/>
  <c r="E176" i="12" s="1"/>
  <c r="F176" i="12"/>
  <c r="C177" i="12"/>
  <c r="D177" i="12" s="1"/>
  <c r="E177" i="12" s="1"/>
  <c r="F177" i="12"/>
  <c r="C178" i="12"/>
  <c r="D178" i="12" s="1"/>
  <c r="E178" i="12" s="1"/>
  <c r="F178" i="12"/>
  <c r="C179" i="12"/>
  <c r="D179" i="12"/>
  <c r="E179" i="12" s="1"/>
  <c r="F179" i="12"/>
  <c r="C180" i="12"/>
  <c r="D180" i="12" s="1"/>
  <c r="E180" i="12" s="1"/>
  <c r="F180" i="12"/>
  <c r="C181" i="12"/>
  <c r="D181" i="12"/>
  <c r="E181" i="12" s="1"/>
  <c r="F181" i="12"/>
  <c r="C182" i="12"/>
  <c r="D182" i="12" s="1"/>
  <c r="E182" i="12" s="1"/>
  <c r="F182" i="12"/>
  <c r="C183" i="12"/>
  <c r="D183" i="12" s="1"/>
  <c r="E183" i="12" s="1"/>
  <c r="F183" i="12"/>
  <c r="C184" i="12"/>
  <c r="D184" i="12" s="1"/>
  <c r="E184" i="12" s="1"/>
  <c r="F184" i="12"/>
  <c r="C185" i="12"/>
  <c r="D185" i="12" s="1"/>
  <c r="E185" i="12" s="1"/>
  <c r="F185" i="12"/>
  <c r="C186" i="12"/>
  <c r="D186" i="12" s="1"/>
  <c r="E186" i="12" s="1"/>
  <c r="F186" i="12"/>
  <c r="C187" i="12"/>
  <c r="D187" i="12" s="1"/>
  <c r="E187" i="12" s="1"/>
  <c r="F187" i="12"/>
  <c r="C188" i="12"/>
  <c r="D188" i="12" s="1"/>
  <c r="E188" i="12" s="1"/>
  <c r="F188" i="12"/>
  <c r="C154" i="12"/>
  <c r="D154" i="12" s="1"/>
  <c r="E154" i="12" s="1"/>
  <c r="F154" i="12"/>
  <c r="D172" i="9"/>
  <c r="D173" i="9"/>
  <c r="D174" i="9"/>
  <c r="D175" i="9"/>
  <c r="D176" i="9"/>
  <c r="D177" i="9"/>
  <c r="D178" i="9"/>
  <c r="D179" i="9"/>
  <c r="D180" i="9"/>
  <c r="D181" i="9"/>
  <c r="D182" i="9"/>
  <c r="D183" i="9"/>
  <c r="D184" i="9"/>
  <c r="D185" i="9"/>
  <c r="D186" i="9"/>
  <c r="D187" i="9"/>
  <c r="D188" i="9"/>
  <c r="D189" i="9"/>
  <c r="D190" i="9"/>
  <c r="D191" i="9"/>
  <c r="D192" i="9"/>
  <c r="D193" i="9"/>
  <c r="D194" i="9"/>
  <c r="D195" i="9"/>
  <c r="D196" i="9"/>
  <c r="D197" i="9"/>
  <c r="D198" i="9"/>
  <c r="D199" i="9"/>
  <c r="D200" i="9"/>
  <c r="D201" i="9"/>
  <c r="D202" i="9"/>
  <c r="D203" i="9"/>
  <c r="D204" i="9"/>
  <c r="D205" i="9"/>
  <c r="D206" i="9"/>
  <c r="D207" i="9"/>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172" i="5"/>
  <c r="D176" i="1"/>
  <c r="E176" i="1"/>
  <c r="D177" i="1"/>
  <c r="E177" i="1"/>
  <c r="D178" i="1"/>
  <c r="E178" i="1"/>
  <c r="D179" i="1"/>
  <c r="E179" i="1"/>
  <c r="D180" i="1"/>
  <c r="E180" i="1"/>
  <c r="D181" i="1"/>
  <c r="E181" i="1"/>
  <c r="D182" i="1"/>
  <c r="E182" i="1"/>
  <c r="D183" i="1"/>
  <c r="E183" i="1"/>
  <c r="D184" i="1"/>
  <c r="E184" i="1"/>
  <c r="D185" i="1"/>
  <c r="E185" i="1"/>
  <c r="D186" i="1"/>
  <c r="E186" i="1"/>
  <c r="D187" i="1"/>
  <c r="E187" i="1"/>
  <c r="D188" i="1"/>
  <c r="E188" i="1"/>
  <c r="G188" i="1"/>
  <c r="D189" i="1"/>
  <c r="E189" i="1"/>
  <c r="D190" i="1"/>
  <c r="E190" i="1"/>
  <c r="D191" i="1"/>
  <c r="E191" i="1"/>
  <c r="D192" i="1"/>
  <c r="E192" i="1"/>
  <c r="D193" i="1"/>
  <c r="E193" i="1"/>
  <c r="D194" i="1"/>
  <c r="E194" i="1"/>
  <c r="D195" i="1"/>
  <c r="E195" i="1"/>
  <c r="D196" i="1"/>
  <c r="E196" i="1"/>
  <c r="D197" i="1"/>
  <c r="E197" i="1"/>
  <c r="D198" i="1"/>
  <c r="E198" i="1"/>
  <c r="D199" i="1"/>
  <c r="E199" i="1"/>
  <c r="D200" i="1"/>
  <c r="E200" i="1"/>
  <c r="D201" i="1"/>
  <c r="E201" i="1"/>
  <c r="D202" i="1"/>
  <c r="E202" i="1"/>
  <c r="G202" i="1"/>
  <c r="D203" i="1"/>
  <c r="E203" i="1"/>
  <c r="G203" i="1"/>
  <c r="D204" i="1"/>
  <c r="E204" i="1"/>
  <c r="D205" i="1"/>
  <c r="E205" i="1"/>
  <c r="D206" i="1"/>
  <c r="E206" i="1"/>
  <c r="D207" i="1"/>
  <c r="E207" i="1"/>
  <c r="D208" i="1"/>
  <c r="E208" i="1"/>
  <c r="D209" i="1"/>
  <c r="E209" i="1"/>
  <c r="D210" i="1"/>
  <c r="E210" i="1"/>
  <c r="E219" i="5" a="1"/>
  <c r="E219" i="5" s="1"/>
  <c r="B219" i="5"/>
  <c r="F219" i="5" a="1"/>
  <c r="F219" i="5" s="1"/>
  <c r="D219" i="5" a="1"/>
  <c r="D219" i="5" s="1"/>
  <c r="S11" i="1" l="1"/>
  <c r="S10" i="1"/>
  <c r="S9" i="1"/>
  <c r="S7" i="1"/>
  <c r="S14" i="1"/>
  <c r="S13" i="1"/>
  <c r="S5" i="1"/>
  <c r="S12" i="1"/>
  <c r="S20" i="1"/>
  <c r="S8" i="1"/>
  <c r="S28" i="1"/>
  <c r="S27" i="1"/>
  <c r="S15" i="1"/>
  <c r="S18" i="1"/>
  <c r="S23" i="1"/>
  <c r="S6" i="1"/>
  <c r="S19" i="1"/>
  <c r="S25" i="1"/>
  <c r="S16" i="1"/>
  <c r="S22" i="1"/>
  <c r="S34" i="1"/>
  <c r="S21" i="1"/>
  <c r="S26" i="1"/>
  <c r="S29" i="1"/>
  <c r="S33" i="1"/>
  <c r="S41" i="1"/>
  <c r="S32" i="1"/>
  <c r="S40" i="1"/>
  <c r="S47" i="1"/>
  <c r="S24" i="1"/>
  <c r="S46" i="1"/>
  <c r="S54" i="1"/>
  <c r="S17" i="1"/>
  <c r="S35" i="1"/>
  <c r="S37" i="1"/>
  <c r="S39" i="1"/>
  <c r="S43" i="1"/>
  <c r="S53" i="1"/>
  <c r="S31" i="1"/>
  <c r="S38" i="1"/>
  <c r="S57" i="1"/>
  <c r="S65" i="1"/>
  <c r="S36" i="1"/>
  <c r="S52" i="1"/>
  <c r="S64" i="1"/>
  <c r="S72" i="1"/>
  <c r="S44" i="1"/>
  <c r="S45" i="1"/>
  <c r="S55" i="1"/>
  <c r="S63" i="1"/>
  <c r="S71" i="1"/>
  <c r="S70" i="1"/>
  <c r="S76" i="1"/>
  <c r="S82" i="1"/>
  <c r="S30" i="1"/>
  <c r="S42" i="1"/>
  <c r="S66" i="1"/>
  <c r="S68" i="1"/>
  <c r="S73" i="1"/>
  <c r="S81" i="1"/>
  <c r="S89" i="1"/>
  <c r="S48" i="1"/>
  <c r="S59" i="1"/>
  <c r="S61" i="1"/>
  <c r="S80" i="1"/>
  <c r="S88" i="1"/>
  <c r="S91" i="1"/>
  <c r="S98" i="1"/>
  <c r="S49" i="1"/>
  <c r="S87" i="1"/>
  <c r="S79" i="1"/>
  <c r="S84" i="1"/>
  <c r="S90" i="1"/>
  <c r="S96" i="1"/>
  <c r="S104" i="1"/>
  <c r="S74" i="1"/>
  <c r="S92" i="1"/>
  <c r="S110" i="1"/>
  <c r="S118" i="1"/>
  <c r="S126" i="1"/>
  <c r="S134" i="1"/>
  <c r="S142" i="1"/>
  <c r="S150" i="1"/>
  <c r="S51" i="1"/>
  <c r="S69" i="1"/>
  <c r="S103" i="1"/>
  <c r="S109" i="1"/>
  <c r="S117" i="1"/>
  <c r="S125" i="1"/>
  <c r="S133" i="1"/>
  <c r="S83" i="1"/>
  <c r="S94" i="1"/>
  <c r="S97" i="1"/>
  <c r="S100" i="1"/>
  <c r="S108" i="1"/>
  <c r="S116" i="1"/>
  <c r="S124" i="1"/>
  <c r="S132" i="1"/>
  <c r="S140" i="1"/>
  <c r="S148" i="1"/>
  <c r="S56" i="1"/>
  <c r="S58" i="1"/>
  <c r="S107" i="1"/>
  <c r="S115" i="1"/>
  <c r="S123" i="1"/>
  <c r="S131" i="1"/>
  <c r="S139" i="1"/>
  <c r="S147" i="1"/>
  <c r="S155" i="1"/>
  <c r="S75" i="1"/>
  <c r="S93" i="1"/>
  <c r="S99" i="1"/>
  <c r="S62" i="1"/>
  <c r="S67" i="1"/>
  <c r="S85" i="1"/>
  <c r="S77" i="1"/>
  <c r="S95" i="1"/>
  <c r="S60" i="1"/>
  <c r="S112" i="1"/>
  <c r="S119" i="1"/>
  <c r="S78" i="1"/>
  <c r="S102" i="1"/>
  <c r="S106" i="1"/>
  <c r="S122" i="1"/>
  <c r="S86" i="1"/>
  <c r="S113" i="1"/>
  <c r="S129" i="1"/>
  <c r="S120" i="1"/>
  <c r="S50" i="1"/>
  <c r="S111" i="1"/>
  <c r="S114" i="1"/>
  <c r="S151" i="1"/>
  <c r="S135" i="1"/>
  <c r="S137" i="1"/>
  <c r="S121" i="1"/>
  <c r="S130" i="1"/>
  <c r="S138" i="1"/>
  <c r="S101" i="1"/>
  <c r="S127" i="1"/>
  <c r="S144" i="1"/>
  <c r="S128" i="1"/>
  <c r="S154" i="1"/>
  <c r="S136" i="1"/>
  <c r="S143" i="1"/>
  <c r="S152" i="1"/>
  <c r="S157" i="1"/>
  <c r="S153" i="1"/>
  <c r="S105" i="1"/>
  <c r="S141" i="1"/>
  <c r="S156" i="1"/>
  <c r="S162" i="1"/>
  <c r="S161" i="1"/>
  <c r="S169" i="1"/>
  <c r="S160" i="1"/>
  <c r="S168" i="1"/>
  <c r="S176" i="1"/>
  <c r="S158" i="1"/>
  <c r="S166" i="1"/>
  <c r="S174" i="1"/>
  <c r="S165" i="1"/>
  <c r="S149" i="1"/>
  <c r="S164" i="1"/>
  <c r="S172" i="1"/>
  <c r="S146" i="1"/>
  <c r="S183" i="1"/>
  <c r="S191" i="1"/>
  <c r="S199" i="1"/>
  <c r="S207" i="1"/>
  <c r="S175" i="1"/>
  <c r="S182" i="1"/>
  <c r="S190" i="1"/>
  <c r="S198" i="1"/>
  <c r="S206" i="1"/>
  <c r="S167" i="1"/>
  <c r="S170" i="1"/>
  <c r="S173" i="1"/>
  <c r="S181" i="1"/>
  <c r="S189" i="1"/>
  <c r="S197" i="1"/>
  <c r="S205" i="1"/>
  <c r="S163" i="1"/>
  <c r="S180" i="1"/>
  <c r="S188" i="1"/>
  <c r="S196" i="1"/>
  <c r="S204" i="1"/>
  <c r="S159" i="1"/>
  <c r="S171" i="1"/>
  <c r="S177" i="1"/>
  <c r="S179" i="1"/>
  <c r="S187" i="1"/>
  <c r="S195" i="1"/>
  <c r="S203" i="1"/>
  <c r="S185" i="1"/>
  <c r="S200" i="1"/>
  <c r="S208" i="1"/>
  <c r="S210" i="1"/>
  <c r="S209" i="1"/>
  <c r="S194" i="1"/>
  <c r="S145" i="1"/>
  <c r="S186" i="1"/>
  <c r="S201" i="1"/>
  <c r="S192" i="1"/>
  <c r="S202" i="1"/>
  <c r="S178" i="1"/>
  <c r="S193" i="1"/>
  <c r="S184" i="1"/>
  <c r="E24" i="4"/>
  <c r="E13" i="4"/>
  <c r="E37" i="4"/>
  <c r="E27" i="4"/>
  <c r="E16" i="4"/>
  <c r="E45" i="4"/>
  <c r="E67" i="4"/>
  <c r="E56" i="4"/>
  <c r="E44" i="4"/>
  <c r="E25" i="4"/>
  <c r="E75" i="4"/>
  <c r="E55" i="4"/>
  <c r="E34" i="4"/>
  <c r="E17" i="4"/>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5" i="1"/>
  <c r="G79" i="8"/>
  <c r="H79" i="8"/>
  <c r="I79" i="8"/>
  <c r="J79" i="8"/>
  <c r="K79" i="8"/>
  <c r="L79" i="8"/>
  <c r="M79" i="8"/>
  <c r="N79" i="8"/>
  <c r="O79" i="8"/>
  <c r="P79" i="8"/>
  <c r="Q79" i="8"/>
  <c r="R79" i="8"/>
  <c r="S79" i="8"/>
  <c r="T79" i="8"/>
  <c r="U79" i="8"/>
  <c r="F79" i="8"/>
  <c r="B4" i="8"/>
  <c r="C4" i="8" s="1"/>
  <c r="B5" i="8"/>
  <c r="C5" i="8" s="1"/>
  <c r="B6" i="8"/>
  <c r="C6" i="8" s="1"/>
  <c r="B7" i="8"/>
  <c r="C7" i="8" s="1"/>
  <c r="B8" i="8"/>
  <c r="C8" i="8" s="1"/>
  <c r="B9" i="8"/>
  <c r="C9" i="8" s="1"/>
  <c r="C10" i="8"/>
  <c r="B11" i="8"/>
  <c r="C11" i="8" s="1"/>
  <c r="B12" i="8"/>
  <c r="C12" i="8" s="1"/>
  <c r="B13" i="8"/>
  <c r="C13" i="8" s="1"/>
  <c r="B14" i="8"/>
  <c r="C14" i="8" s="1"/>
  <c r="B15" i="8"/>
  <c r="C15" i="8" s="1"/>
  <c r="B16" i="8"/>
  <c r="C16" i="8" s="1"/>
  <c r="B18" i="8"/>
  <c r="C18" i="8" s="1"/>
  <c r="B19" i="8"/>
  <c r="C19" i="8" s="1"/>
  <c r="B20" i="8"/>
  <c r="C20" i="8" s="1"/>
  <c r="B21" i="8"/>
  <c r="C21" i="8" s="1"/>
  <c r="B22" i="8"/>
  <c r="C22" i="8" s="1"/>
  <c r="B23" i="8"/>
  <c r="C23" i="8" s="1"/>
  <c r="B24" i="8"/>
  <c r="C24" i="8" s="1"/>
  <c r="B25" i="8"/>
  <c r="C25" i="8" s="1"/>
  <c r="B26" i="8"/>
  <c r="C26" i="8" s="1"/>
  <c r="B27" i="8"/>
  <c r="C27" i="8" s="1"/>
  <c r="B29" i="8"/>
  <c r="C29" i="8" s="1"/>
  <c r="B30" i="8"/>
  <c r="C30" i="8" s="1"/>
  <c r="B31" i="8"/>
  <c r="C31" i="8" s="1"/>
  <c r="B32" i="8"/>
  <c r="C32" i="8" s="1"/>
  <c r="B33" i="8"/>
  <c r="C33" i="8" s="1"/>
  <c r="B34" i="8"/>
  <c r="C34" i="8" s="1"/>
  <c r="B35" i="8"/>
  <c r="C35" i="8" s="1"/>
  <c r="B36" i="8"/>
  <c r="C36" i="8" s="1"/>
  <c r="B37" i="8"/>
  <c r="C37" i="8" s="1"/>
  <c r="B38" i="8"/>
  <c r="C38" i="8" s="1"/>
  <c r="B39" i="8"/>
  <c r="C39" i="8" s="1"/>
  <c r="B40" i="8"/>
  <c r="C40" i="8" s="1"/>
  <c r="B41" i="8"/>
  <c r="C41" i="8" s="1"/>
  <c r="B42" i="8"/>
  <c r="C42" i="8" s="1"/>
  <c r="B43" i="8"/>
  <c r="C43" i="8" s="1"/>
  <c r="B44" i="8"/>
  <c r="C44" i="8" s="1"/>
  <c r="B45" i="8"/>
  <c r="C45" i="8" s="1"/>
  <c r="B46" i="8"/>
  <c r="C46" i="8" s="1"/>
  <c r="B47" i="8"/>
  <c r="C47" i="8" s="1"/>
  <c r="B48" i="8"/>
  <c r="C48" i="8" s="1"/>
  <c r="B49" i="8"/>
  <c r="C49" i="8" s="1"/>
  <c r="B50" i="8"/>
  <c r="C50" i="8" s="1"/>
  <c r="B51" i="8"/>
  <c r="C51" i="8" s="1"/>
  <c r="B52" i="8"/>
  <c r="C52" i="8" s="1"/>
  <c r="B53" i="8"/>
  <c r="C53" i="8" s="1"/>
  <c r="B54" i="8"/>
  <c r="C54" i="8" s="1"/>
  <c r="B55" i="8"/>
  <c r="C55" i="8" s="1"/>
  <c r="B56" i="8"/>
  <c r="C56" i="8" s="1"/>
  <c r="B57" i="8"/>
  <c r="C57" i="8" s="1"/>
  <c r="B58" i="8"/>
  <c r="C58" i="8" s="1"/>
  <c r="B59" i="8"/>
  <c r="B60" i="8"/>
  <c r="C60" i="8" s="1"/>
  <c r="B61" i="8"/>
  <c r="C61" i="8" s="1"/>
  <c r="B62" i="8"/>
  <c r="C62" i="8" s="1"/>
  <c r="B63" i="8"/>
  <c r="C63" i="8" s="1"/>
  <c r="B64" i="8"/>
  <c r="C64" i="8" s="1"/>
  <c r="B65" i="8"/>
  <c r="C65" i="8" s="1"/>
  <c r="B66" i="8"/>
  <c r="C66" i="8" s="1"/>
  <c r="B67" i="8"/>
  <c r="C67" i="8" s="1"/>
  <c r="B68" i="8"/>
  <c r="C68" i="8" s="1"/>
  <c r="B69" i="8"/>
  <c r="C69" i="8" s="1"/>
  <c r="B70" i="8"/>
  <c r="C70" i="8" s="1"/>
  <c r="B71" i="8"/>
  <c r="C71" i="8" s="1"/>
  <c r="B72" i="8"/>
  <c r="C72" i="8" s="1"/>
  <c r="B73" i="8"/>
  <c r="C73" i="8" s="1"/>
  <c r="B74" i="8"/>
  <c r="C74" i="8" s="1"/>
  <c r="B3" i="8"/>
  <c r="C3" i="8" s="1"/>
  <c r="CA4" i="1"/>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207" i="5"/>
  <c r="H208" i="5"/>
  <c r="K3" i="5"/>
  <c r="K4" i="5"/>
  <c r="K5" i="5"/>
  <c r="K6" i="5"/>
  <c r="K7" i="5"/>
  <c r="K8" i="5"/>
  <c r="K9" i="5"/>
  <c r="K10" i="5"/>
  <c r="K11" i="5"/>
  <c r="K12" i="5"/>
  <c r="K13" i="5"/>
  <c r="K14" i="5"/>
  <c r="K15" i="5"/>
  <c r="K16" i="5"/>
  <c r="K17" i="5"/>
  <c r="K18" i="5"/>
  <c r="K19" i="5"/>
  <c r="K20" i="5"/>
  <c r="K21" i="5"/>
  <c r="K22" i="5"/>
  <c r="K23" i="5"/>
  <c r="K24" i="5"/>
  <c r="K25" i="5"/>
  <c r="K26" i="5"/>
  <c r="K27" i="5"/>
  <c r="K28" i="5"/>
  <c r="K29" i="5"/>
  <c r="K30" i="5"/>
  <c r="K31" i="5"/>
  <c r="K32" i="5"/>
  <c r="K33" i="5"/>
  <c r="K34" i="5"/>
  <c r="K35" i="5"/>
  <c r="K36" i="5"/>
  <c r="K37" i="5"/>
  <c r="K38" i="5"/>
  <c r="K39" i="5"/>
  <c r="K40" i="5"/>
  <c r="P59" i="4" s="1"/>
  <c r="K41" i="5"/>
  <c r="K42" i="5"/>
  <c r="K43" i="5"/>
  <c r="K44" i="5"/>
  <c r="K45" i="5"/>
  <c r="K46" i="5"/>
  <c r="K47" i="5"/>
  <c r="K48" i="5"/>
  <c r="K49" i="5"/>
  <c r="K50" i="5"/>
  <c r="K51" i="5"/>
  <c r="K52" i="5"/>
  <c r="K53" i="5"/>
  <c r="K54" i="5"/>
  <c r="K55" i="5"/>
  <c r="K56" i="5"/>
  <c r="K57" i="5"/>
  <c r="K58" i="5"/>
  <c r="K59" i="5"/>
  <c r="K60" i="5"/>
  <c r="K61" i="5"/>
  <c r="K62" i="5"/>
  <c r="K63" i="5"/>
  <c r="K64" i="5"/>
  <c r="K65" i="5"/>
  <c r="K66" i="5"/>
  <c r="K67" i="5"/>
  <c r="K68" i="5"/>
  <c r="K69" i="5"/>
  <c r="K70" i="5"/>
  <c r="K71" i="5"/>
  <c r="K72" i="5"/>
  <c r="K73" i="5"/>
  <c r="K74" i="5"/>
  <c r="K75" i="5"/>
  <c r="K76" i="5"/>
  <c r="K77" i="5"/>
  <c r="K78" i="5"/>
  <c r="K79" i="5"/>
  <c r="K80" i="5"/>
  <c r="K81" i="5"/>
  <c r="K82" i="5"/>
  <c r="K83" i="5"/>
  <c r="K84" i="5"/>
  <c r="K85" i="5"/>
  <c r="K86" i="5"/>
  <c r="K87" i="5"/>
  <c r="K88" i="5"/>
  <c r="K89" i="5"/>
  <c r="K90" i="5"/>
  <c r="K91" i="5"/>
  <c r="K92" i="5"/>
  <c r="K93" i="5"/>
  <c r="K94" i="5"/>
  <c r="K95" i="5"/>
  <c r="K96" i="5"/>
  <c r="K97" i="5"/>
  <c r="K98" i="5"/>
  <c r="K99" i="5"/>
  <c r="K100" i="5"/>
  <c r="K101" i="5"/>
  <c r="K102" i="5"/>
  <c r="K103" i="5"/>
  <c r="K104" i="5"/>
  <c r="K105" i="5"/>
  <c r="K106" i="5"/>
  <c r="K107" i="5"/>
  <c r="K108" i="5"/>
  <c r="K109" i="5"/>
  <c r="K110" i="5"/>
  <c r="K111" i="5"/>
  <c r="K112" i="5"/>
  <c r="K113" i="5"/>
  <c r="K114" i="5"/>
  <c r="K115" i="5"/>
  <c r="K116" i="5"/>
  <c r="K117" i="5"/>
  <c r="K118" i="5"/>
  <c r="K119" i="5"/>
  <c r="K120" i="5"/>
  <c r="K121" i="5"/>
  <c r="K122" i="5"/>
  <c r="K123" i="5"/>
  <c r="K124" i="5"/>
  <c r="K125" i="5"/>
  <c r="K126" i="5"/>
  <c r="K127" i="5"/>
  <c r="K128" i="5"/>
  <c r="K129" i="5"/>
  <c r="K130" i="5"/>
  <c r="K131" i="5"/>
  <c r="K132" i="5"/>
  <c r="K133" i="5"/>
  <c r="K134" i="5"/>
  <c r="K135" i="5"/>
  <c r="K136" i="5"/>
  <c r="K137"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207" i="5"/>
  <c r="K208" i="5"/>
  <c r="CA7" i="1" l="1"/>
  <c r="CA6" i="1"/>
  <c r="CA5" i="1"/>
  <c r="CA17" i="1"/>
  <c r="CA8" i="1"/>
  <c r="CA10" i="1"/>
  <c r="CA16" i="1"/>
  <c r="CA12" i="1"/>
  <c r="CA20" i="1"/>
  <c r="CA24" i="1"/>
  <c r="CA23" i="1"/>
  <c r="CA9" i="1"/>
  <c r="CA13" i="1"/>
  <c r="CA19" i="1"/>
  <c r="CA21" i="1"/>
  <c r="CA27" i="1"/>
  <c r="CA28" i="1"/>
  <c r="CA38" i="1"/>
  <c r="CA18" i="1"/>
  <c r="CA37" i="1"/>
  <c r="CA30" i="1"/>
  <c r="CA36" i="1"/>
  <c r="CA44" i="1"/>
  <c r="CA39" i="1"/>
  <c r="CA42" i="1"/>
  <c r="CA50" i="1"/>
  <c r="CA15" i="1"/>
  <c r="CA22" i="1"/>
  <c r="CA25" i="1"/>
  <c r="CA26" i="1"/>
  <c r="CA32" i="1"/>
  <c r="CA34" i="1"/>
  <c r="CA49" i="1"/>
  <c r="CA61" i="1"/>
  <c r="CA29" i="1"/>
  <c r="CA40" i="1"/>
  <c r="CA41" i="1"/>
  <c r="CA54" i="1"/>
  <c r="CA60" i="1"/>
  <c r="CA68" i="1"/>
  <c r="CA76" i="1"/>
  <c r="CA51" i="1"/>
  <c r="CA59" i="1"/>
  <c r="CA67" i="1"/>
  <c r="CA75" i="1"/>
  <c r="CA14" i="1"/>
  <c r="CA35" i="1"/>
  <c r="CA46" i="1"/>
  <c r="CA55" i="1"/>
  <c r="CA72" i="1"/>
  <c r="CA78" i="1"/>
  <c r="CA63" i="1"/>
  <c r="CA65" i="1"/>
  <c r="CA69" i="1"/>
  <c r="CA77" i="1"/>
  <c r="CA85" i="1"/>
  <c r="CA56" i="1"/>
  <c r="CA58" i="1"/>
  <c r="CA74" i="1"/>
  <c r="CA84" i="1"/>
  <c r="CA94" i="1"/>
  <c r="CA102" i="1"/>
  <c r="CA57" i="1"/>
  <c r="CA79" i="1"/>
  <c r="CA81" i="1"/>
  <c r="CA83" i="1"/>
  <c r="CA52" i="1"/>
  <c r="CA66" i="1"/>
  <c r="CA86" i="1"/>
  <c r="CA92" i="1"/>
  <c r="CA100" i="1"/>
  <c r="CA64" i="1"/>
  <c r="CA106" i="1"/>
  <c r="CA114" i="1"/>
  <c r="CA122" i="1"/>
  <c r="CA130" i="1"/>
  <c r="CA138" i="1"/>
  <c r="CA146" i="1"/>
  <c r="CA11" i="1"/>
  <c r="CA99" i="1"/>
  <c r="CA105" i="1"/>
  <c r="CA113" i="1"/>
  <c r="CA121" i="1"/>
  <c r="CA129" i="1"/>
  <c r="CA71" i="1"/>
  <c r="CA93" i="1"/>
  <c r="CA96" i="1"/>
  <c r="CA104" i="1"/>
  <c r="CA112" i="1"/>
  <c r="CA120" i="1"/>
  <c r="CA128" i="1"/>
  <c r="CA136" i="1"/>
  <c r="CA144" i="1"/>
  <c r="CA152" i="1"/>
  <c r="CA33" i="1"/>
  <c r="CA111" i="1"/>
  <c r="CA119" i="1"/>
  <c r="CA127" i="1"/>
  <c r="CA135" i="1"/>
  <c r="CA143" i="1"/>
  <c r="CA151" i="1"/>
  <c r="CA43" i="1"/>
  <c r="CA47" i="1"/>
  <c r="CA87" i="1"/>
  <c r="CA88" i="1"/>
  <c r="CA89" i="1"/>
  <c r="CA90" i="1"/>
  <c r="CA82" i="1"/>
  <c r="CA48" i="1"/>
  <c r="CA53" i="1"/>
  <c r="CA91" i="1"/>
  <c r="CA97" i="1"/>
  <c r="CA98" i="1"/>
  <c r="CA31" i="1"/>
  <c r="CA62" i="1"/>
  <c r="CA108" i="1"/>
  <c r="CA124" i="1"/>
  <c r="CA115" i="1"/>
  <c r="CA131" i="1"/>
  <c r="CA118" i="1"/>
  <c r="CA109" i="1"/>
  <c r="CA125" i="1"/>
  <c r="CA70" i="1"/>
  <c r="CA73" i="1"/>
  <c r="CA80" i="1"/>
  <c r="CA95" i="1"/>
  <c r="CA116" i="1"/>
  <c r="CA132" i="1"/>
  <c r="CA103" i="1"/>
  <c r="CA133" i="1"/>
  <c r="CA137" i="1"/>
  <c r="CA148" i="1"/>
  <c r="CA150" i="1"/>
  <c r="CA123" i="1"/>
  <c r="CA134" i="1"/>
  <c r="CA145" i="1"/>
  <c r="CA107" i="1"/>
  <c r="CA110" i="1"/>
  <c r="CA126" i="1"/>
  <c r="CA141" i="1"/>
  <c r="CA45" i="1"/>
  <c r="CA101" i="1"/>
  <c r="CA117" i="1"/>
  <c r="CA140" i="1"/>
  <c r="CA149" i="1"/>
  <c r="CA153" i="1"/>
  <c r="CA154" i="1"/>
  <c r="CA139" i="1"/>
  <c r="CA147" i="1"/>
  <c r="CA158" i="1"/>
  <c r="CA166" i="1"/>
  <c r="CA157" i="1"/>
  <c r="CA165" i="1"/>
  <c r="CA173" i="1"/>
  <c r="CA164" i="1"/>
  <c r="CA172" i="1"/>
  <c r="CA162" i="1"/>
  <c r="CA170" i="1"/>
  <c r="CA156" i="1"/>
  <c r="CA161" i="1"/>
  <c r="CA169" i="1"/>
  <c r="CA142" i="1"/>
  <c r="CA160" i="1"/>
  <c r="CA168" i="1"/>
  <c r="CA176" i="1"/>
  <c r="CA179" i="1"/>
  <c r="CA187" i="1"/>
  <c r="CA195" i="1"/>
  <c r="CA203" i="1"/>
  <c r="CA167" i="1"/>
  <c r="CA171" i="1"/>
  <c r="CA178" i="1"/>
  <c r="CA186" i="1"/>
  <c r="CA194" i="1"/>
  <c r="CA202" i="1"/>
  <c r="CA163" i="1"/>
  <c r="CA177" i="1"/>
  <c r="CA185" i="1"/>
  <c r="CA193" i="1"/>
  <c r="CA201" i="1"/>
  <c r="CA159" i="1"/>
  <c r="CA184" i="1"/>
  <c r="CA192" i="1"/>
  <c r="CA200" i="1"/>
  <c r="CA208" i="1"/>
  <c r="CA174" i="1"/>
  <c r="CA183" i="1"/>
  <c r="CA191" i="1"/>
  <c r="CA199" i="1"/>
  <c r="CA198" i="1"/>
  <c r="CA189" i="1"/>
  <c r="CA204" i="1"/>
  <c r="CA197" i="1"/>
  <c r="CA155" i="1"/>
  <c r="CA175" i="1"/>
  <c r="CA180" i="1"/>
  <c r="CA210" i="1"/>
  <c r="CA182" i="1"/>
  <c r="CA188" i="1"/>
  <c r="CA190" i="1"/>
  <c r="CA205" i="1"/>
  <c r="CA209" i="1"/>
  <c r="CA181" i="1"/>
  <c r="CA196" i="1"/>
  <c r="CA206" i="1"/>
  <c r="CA207" i="1"/>
  <c r="E63" i="4"/>
  <c r="C59" i="8"/>
  <c r="CB210" i="3"/>
  <c r="E36" i="4"/>
  <c r="E23" i="4"/>
  <c r="I4" i="1"/>
  <c r="J4" i="1"/>
  <c r="K4" i="1"/>
  <c r="L4" i="1"/>
  <c r="M4" i="1"/>
  <c r="N4" i="1"/>
  <c r="O4" i="1"/>
  <c r="P4" i="1"/>
  <c r="Q4" i="1"/>
  <c r="R4" i="1"/>
  <c r="T4" i="1"/>
  <c r="U4" i="1"/>
  <c r="V4" i="1"/>
  <c r="W4" i="1"/>
  <c r="Y4" i="1"/>
  <c r="Z4" i="1"/>
  <c r="AA4" i="1"/>
  <c r="AB4" i="1"/>
  <c r="AC4" i="1"/>
  <c r="AD4" i="1"/>
  <c r="AE4" i="1"/>
  <c r="AF4" i="1"/>
  <c r="AG4" i="1"/>
  <c r="AH4" i="1"/>
  <c r="AI4" i="1"/>
  <c r="AJ4" i="1"/>
  <c r="AK4" i="1"/>
  <c r="AL4" i="1"/>
  <c r="AM4" i="1"/>
  <c r="AN4" i="1"/>
  <c r="AO4" i="1"/>
  <c r="AP4" i="1"/>
  <c r="AQ4" i="1"/>
  <c r="AR4" i="1"/>
  <c r="AS4" i="1"/>
  <c r="AT4" i="1"/>
  <c r="AU4" i="1"/>
  <c r="AV4" i="1"/>
  <c r="AW4" i="1"/>
  <c r="AX4" i="1"/>
  <c r="AY4" i="1"/>
  <c r="AZ4" i="1"/>
  <c r="BA4" i="1"/>
  <c r="BB4" i="1"/>
  <c r="BC4" i="1"/>
  <c r="BD4" i="1"/>
  <c r="BE4" i="1"/>
  <c r="BF4" i="1"/>
  <c r="BH4" i="1"/>
  <c r="BI4" i="1"/>
  <c r="BJ4" i="1"/>
  <c r="BK4" i="1"/>
  <c r="BL4" i="1"/>
  <c r="BM4" i="1"/>
  <c r="BN4" i="1"/>
  <c r="BO4" i="1"/>
  <c r="BP4" i="1"/>
  <c r="BQ4" i="1"/>
  <c r="BR4" i="1"/>
  <c r="BS4" i="1"/>
  <c r="BT4" i="1"/>
  <c r="BU4" i="1"/>
  <c r="BV4" i="1"/>
  <c r="BW4" i="1"/>
  <c r="BX4" i="1"/>
  <c r="BY4" i="1"/>
  <c r="H4" i="1"/>
  <c r="BZ210" i="3"/>
  <c r="V7" i="1" l="1"/>
  <c r="V6" i="1"/>
  <c r="V5" i="1"/>
  <c r="V17" i="1"/>
  <c r="V16" i="1"/>
  <c r="V9" i="1"/>
  <c r="V11" i="1"/>
  <c r="V15" i="1"/>
  <c r="V14" i="1"/>
  <c r="V10" i="1"/>
  <c r="V18" i="1"/>
  <c r="V19" i="1"/>
  <c r="V23" i="1"/>
  <c r="V31" i="1"/>
  <c r="V22" i="1"/>
  <c r="V30" i="1"/>
  <c r="V8" i="1"/>
  <c r="V12" i="1"/>
  <c r="V24" i="1"/>
  <c r="V21" i="1"/>
  <c r="V26" i="1"/>
  <c r="V37" i="1"/>
  <c r="V36" i="1"/>
  <c r="V44" i="1"/>
  <c r="V29" i="1"/>
  <c r="V35" i="1"/>
  <c r="V43" i="1"/>
  <c r="V25" i="1"/>
  <c r="V38" i="1"/>
  <c r="V40" i="1"/>
  <c r="V41" i="1"/>
  <c r="V49" i="1"/>
  <c r="V20" i="1"/>
  <c r="V28" i="1"/>
  <c r="V33" i="1"/>
  <c r="V48" i="1"/>
  <c r="V56" i="1"/>
  <c r="V42" i="1"/>
  <c r="V60" i="1"/>
  <c r="V68" i="1"/>
  <c r="V53" i="1"/>
  <c r="V59" i="1"/>
  <c r="V67" i="1"/>
  <c r="V75" i="1"/>
  <c r="V34" i="1"/>
  <c r="V50" i="1"/>
  <c r="V58" i="1"/>
  <c r="V66" i="1"/>
  <c r="V74" i="1"/>
  <c r="V13" i="1"/>
  <c r="V39" i="1"/>
  <c r="V45" i="1"/>
  <c r="V69" i="1"/>
  <c r="V71" i="1"/>
  <c r="V77" i="1"/>
  <c r="V51" i="1"/>
  <c r="V52" i="1"/>
  <c r="V62" i="1"/>
  <c r="V64" i="1"/>
  <c r="V84" i="1"/>
  <c r="V57" i="1"/>
  <c r="V73" i="1"/>
  <c r="V83" i="1"/>
  <c r="V65" i="1"/>
  <c r="V93" i="1"/>
  <c r="V101" i="1"/>
  <c r="V63" i="1"/>
  <c r="V78" i="1"/>
  <c r="V80" i="1"/>
  <c r="V82" i="1"/>
  <c r="V88" i="1"/>
  <c r="V54" i="1"/>
  <c r="V61" i="1"/>
  <c r="V72" i="1"/>
  <c r="V85" i="1"/>
  <c r="V91" i="1"/>
  <c r="V99" i="1"/>
  <c r="V32" i="1"/>
  <c r="V46" i="1"/>
  <c r="V86" i="1"/>
  <c r="V87" i="1"/>
  <c r="V105" i="1"/>
  <c r="V113" i="1"/>
  <c r="V121" i="1"/>
  <c r="V129" i="1"/>
  <c r="V137" i="1"/>
  <c r="V145" i="1"/>
  <c r="V153" i="1"/>
  <c r="V98" i="1"/>
  <c r="V104" i="1"/>
  <c r="V112" i="1"/>
  <c r="V120" i="1"/>
  <c r="V128" i="1"/>
  <c r="V136" i="1"/>
  <c r="V92" i="1"/>
  <c r="V95" i="1"/>
  <c r="V111" i="1"/>
  <c r="V119" i="1"/>
  <c r="V127" i="1"/>
  <c r="V135" i="1"/>
  <c r="V143" i="1"/>
  <c r="V151" i="1"/>
  <c r="V47" i="1"/>
  <c r="V76" i="1"/>
  <c r="V81" i="1"/>
  <c r="V90" i="1"/>
  <c r="V110" i="1"/>
  <c r="V118" i="1"/>
  <c r="V126" i="1"/>
  <c r="V134" i="1"/>
  <c r="V142" i="1"/>
  <c r="V150" i="1"/>
  <c r="V79" i="1"/>
  <c r="V89" i="1"/>
  <c r="V96" i="1"/>
  <c r="V102" i="1"/>
  <c r="V97" i="1"/>
  <c r="V100" i="1"/>
  <c r="V107" i="1"/>
  <c r="V123" i="1"/>
  <c r="V114" i="1"/>
  <c r="V130" i="1"/>
  <c r="V70" i="1"/>
  <c r="V94" i="1"/>
  <c r="V117" i="1"/>
  <c r="V133" i="1"/>
  <c r="V108" i="1"/>
  <c r="V124" i="1"/>
  <c r="V27" i="1"/>
  <c r="V115" i="1"/>
  <c r="V131" i="1"/>
  <c r="V55" i="1"/>
  <c r="V147" i="1"/>
  <c r="V149" i="1"/>
  <c r="V103" i="1"/>
  <c r="V122" i="1"/>
  <c r="V125" i="1"/>
  <c r="V132" i="1"/>
  <c r="V144" i="1"/>
  <c r="V106" i="1"/>
  <c r="V109" i="1"/>
  <c r="V152" i="1"/>
  <c r="V140" i="1"/>
  <c r="V148" i="1"/>
  <c r="V139" i="1"/>
  <c r="V138" i="1"/>
  <c r="V116" i="1"/>
  <c r="V146" i="1"/>
  <c r="V165" i="1"/>
  <c r="V157" i="1"/>
  <c r="V164" i="1"/>
  <c r="V172" i="1"/>
  <c r="V154" i="1"/>
  <c r="V163" i="1"/>
  <c r="V171" i="1"/>
  <c r="V141" i="1"/>
  <c r="V161" i="1"/>
  <c r="V169" i="1"/>
  <c r="V160" i="1"/>
  <c r="V168" i="1"/>
  <c r="V159" i="1"/>
  <c r="V167" i="1"/>
  <c r="V175" i="1"/>
  <c r="V178" i="1"/>
  <c r="V186" i="1"/>
  <c r="V194" i="1"/>
  <c r="V202" i="1"/>
  <c r="V166" i="1"/>
  <c r="V185" i="1"/>
  <c r="V193" i="1"/>
  <c r="V201" i="1"/>
  <c r="V156" i="1"/>
  <c r="V162" i="1"/>
  <c r="V184" i="1"/>
  <c r="V192" i="1"/>
  <c r="V200" i="1"/>
  <c r="V208" i="1"/>
  <c r="V158" i="1"/>
  <c r="V170" i="1"/>
  <c r="V183" i="1"/>
  <c r="V191" i="1"/>
  <c r="V199" i="1"/>
  <c r="V207" i="1"/>
  <c r="V173" i="1"/>
  <c r="V182" i="1"/>
  <c r="V190" i="1"/>
  <c r="V198" i="1"/>
  <c r="V206" i="1"/>
  <c r="V197" i="1"/>
  <c r="V188" i="1"/>
  <c r="V203" i="1"/>
  <c r="V210" i="1"/>
  <c r="V174" i="1"/>
  <c r="V179" i="1"/>
  <c r="V209" i="1"/>
  <c r="V189" i="1"/>
  <c r="V204" i="1"/>
  <c r="V177" i="1"/>
  <c r="V181" i="1"/>
  <c r="V176" i="1"/>
  <c r="V180" i="1"/>
  <c r="V195" i="1"/>
  <c r="V205" i="1"/>
  <c r="V155" i="1"/>
  <c r="V196" i="1"/>
  <c r="V187" i="1"/>
  <c r="H11" i="1"/>
  <c r="H19" i="1"/>
  <c r="H27" i="1"/>
  <c r="H35" i="1"/>
  <c r="H43" i="1"/>
  <c r="H51" i="1"/>
  <c r="H59" i="1"/>
  <c r="H67" i="1"/>
  <c r="H75" i="1"/>
  <c r="H83" i="1"/>
  <c r="H91" i="1"/>
  <c r="H99" i="1"/>
  <c r="H107" i="1"/>
  <c r="H115" i="1"/>
  <c r="H123" i="1"/>
  <c r="H131" i="1"/>
  <c r="H139" i="1"/>
  <c r="H147" i="1"/>
  <c r="H155" i="1"/>
  <c r="H163" i="1"/>
  <c r="H171" i="1"/>
  <c r="H179" i="1"/>
  <c r="H187" i="1"/>
  <c r="H195" i="1"/>
  <c r="H203" i="1"/>
  <c r="H5" i="1"/>
  <c r="H16" i="1"/>
  <c r="H33" i="1"/>
  <c r="H73" i="1"/>
  <c r="H113" i="1"/>
  <c r="H161" i="1"/>
  <c r="H201" i="1"/>
  <c r="H26" i="1"/>
  <c r="H66" i="1"/>
  <c r="H106" i="1"/>
  <c r="H154" i="1"/>
  <c r="H202" i="1"/>
  <c r="H12" i="1"/>
  <c r="H20" i="1"/>
  <c r="H28" i="1"/>
  <c r="H36" i="1"/>
  <c r="H44" i="1"/>
  <c r="H52" i="1"/>
  <c r="H60" i="1"/>
  <c r="H68" i="1"/>
  <c r="H76" i="1"/>
  <c r="H84" i="1"/>
  <c r="H92" i="1"/>
  <c r="H100" i="1"/>
  <c r="H108" i="1"/>
  <c r="H116" i="1"/>
  <c r="H124" i="1"/>
  <c r="H132" i="1"/>
  <c r="H140" i="1"/>
  <c r="H148" i="1"/>
  <c r="H156" i="1"/>
  <c r="H164" i="1"/>
  <c r="H172" i="1"/>
  <c r="H180" i="1"/>
  <c r="H188" i="1"/>
  <c r="H196" i="1"/>
  <c r="H204" i="1"/>
  <c r="H48" i="1"/>
  <c r="H9" i="1"/>
  <c r="H49" i="1"/>
  <c r="H89" i="1"/>
  <c r="H137" i="1"/>
  <c r="H185" i="1"/>
  <c r="H42" i="1"/>
  <c r="H74" i="1"/>
  <c r="H114" i="1"/>
  <c r="H146" i="1"/>
  <c r="H170" i="1"/>
  <c r="H210" i="1"/>
  <c r="H13" i="1"/>
  <c r="H21" i="1"/>
  <c r="H29" i="1"/>
  <c r="H37" i="1"/>
  <c r="H45" i="1"/>
  <c r="H53" i="1"/>
  <c r="H61" i="1"/>
  <c r="H69" i="1"/>
  <c r="H77" i="1"/>
  <c r="H85" i="1"/>
  <c r="H93" i="1"/>
  <c r="H101" i="1"/>
  <c r="H109" i="1"/>
  <c r="H117" i="1"/>
  <c r="H125" i="1"/>
  <c r="H133" i="1"/>
  <c r="H141" i="1"/>
  <c r="H149" i="1"/>
  <c r="H157" i="1"/>
  <c r="H165" i="1"/>
  <c r="H173" i="1"/>
  <c r="H181" i="1"/>
  <c r="H189" i="1"/>
  <c r="H197" i="1"/>
  <c r="H205" i="1"/>
  <c r="H80" i="1"/>
  <c r="H144" i="1"/>
  <c r="H192" i="1"/>
  <c r="H41" i="1"/>
  <c r="H81" i="1"/>
  <c r="H121" i="1"/>
  <c r="H169" i="1"/>
  <c r="H6" i="1"/>
  <c r="H14" i="1"/>
  <c r="H22" i="1"/>
  <c r="H30" i="1"/>
  <c r="H38" i="1"/>
  <c r="H46" i="1"/>
  <c r="H54" i="1"/>
  <c r="H62" i="1"/>
  <c r="H70" i="1"/>
  <c r="H78" i="1"/>
  <c r="H86" i="1"/>
  <c r="H94" i="1"/>
  <c r="H102" i="1"/>
  <c r="H110" i="1"/>
  <c r="H118" i="1"/>
  <c r="H126" i="1"/>
  <c r="H134" i="1"/>
  <c r="H142" i="1"/>
  <c r="H150" i="1"/>
  <c r="H158" i="1"/>
  <c r="H166" i="1"/>
  <c r="H174" i="1"/>
  <c r="H182" i="1"/>
  <c r="H190" i="1"/>
  <c r="H198" i="1"/>
  <c r="H206" i="1"/>
  <c r="H24" i="1"/>
  <c r="H56" i="1"/>
  <c r="H64" i="1"/>
  <c r="H96" i="1"/>
  <c r="H112" i="1"/>
  <c r="H128" i="1"/>
  <c r="H136" i="1"/>
  <c r="H168" i="1"/>
  <c r="H184" i="1"/>
  <c r="H208" i="1"/>
  <c r="H17" i="1"/>
  <c r="H57" i="1"/>
  <c r="H97" i="1"/>
  <c r="H145" i="1"/>
  <c r="H193" i="1"/>
  <c r="H10" i="1"/>
  <c r="H50" i="1"/>
  <c r="H90" i="1"/>
  <c r="H122" i="1"/>
  <c r="H162" i="1"/>
  <c r="H194" i="1"/>
  <c r="H7" i="1"/>
  <c r="H15" i="1"/>
  <c r="H23" i="1"/>
  <c r="H31" i="1"/>
  <c r="H39" i="1"/>
  <c r="H47" i="1"/>
  <c r="H55" i="1"/>
  <c r="H63" i="1"/>
  <c r="H71" i="1"/>
  <c r="H79" i="1"/>
  <c r="H87" i="1"/>
  <c r="H95" i="1"/>
  <c r="H103" i="1"/>
  <c r="H111" i="1"/>
  <c r="H119" i="1"/>
  <c r="H127" i="1"/>
  <c r="H135" i="1"/>
  <c r="H143" i="1"/>
  <c r="H151" i="1"/>
  <c r="H159" i="1"/>
  <c r="H167" i="1"/>
  <c r="H175" i="1"/>
  <c r="H183" i="1"/>
  <c r="H191" i="1"/>
  <c r="H199" i="1"/>
  <c r="H207" i="1"/>
  <c r="H8" i="1"/>
  <c r="H40" i="1"/>
  <c r="H72" i="1"/>
  <c r="H104" i="1"/>
  <c r="H120" i="1"/>
  <c r="H152" i="1"/>
  <c r="H176" i="1"/>
  <c r="H200" i="1"/>
  <c r="H25" i="1"/>
  <c r="H65" i="1"/>
  <c r="H105" i="1"/>
  <c r="H153" i="1"/>
  <c r="H177" i="1"/>
  <c r="H209" i="1"/>
  <c r="H18" i="1"/>
  <c r="H58" i="1"/>
  <c r="H98" i="1"/>
  <c r="H138" i="1"/>
  <c r="H178" i="1"/>
  <c r="H32" i="1"/>
  <c r="H88" i="1"/>
  <c r="H160" i="1"/>
  <c r="H129" i="1"/>
  <c r="H34" i="1"/>
  <c r="H82" i="1"/>
  <c r="H130" i="1"/>
  <c r="H186" i="1"/>
  <c r="BR6" i="1"/>
  <c r="BR5" i="1"/>
  <c r="BR7" i="1"/>
  <c r="BR9" i="1"/>
  <c r="BR16" i="1"/>
  <c r="BR15" i="1"/>
  <c r="BR14" i="1"/>
  <c r="BR11" i="1"/>
  <c r="BR20" i="1"/>
  <c r="BR23" i="1"/>
  <c r="BR22" i="1"/>
  <c r="BR30" i="1"/>
  <c r="BR25" i="1"/>
  <c r="BR12" i="1"/>
  <c r="BR10" i="1"/>
  <c r="BR37" i="1"/>
  <c r="BR28" i="1"/>
  <c r="BR36" i="1"/>
  <c r="BR44" i="1"/>
  <c r="BR13" i="1"/>
  <c r="BR19" i="1"/>
  <c r="BR35" i="1"/>
  <c r="BR43" i="1"/>
  <c r="BR24" i="1"/>
  <c r="BR26" i="1"/>
  <c r="BR27" i="1"/>
  <c r="BR31" i="1"/>
  <c r="BR33" i="1"/>
  <c r="BR40" i="1"/>
  <c r="BR49" i="1"/>
  <c r="BR21" i="1"/>
  <c r="BR29" i="1"/>
  <c r="BR42" i="1"/>
  <c r="BR48" i="1"/>
  <c r="BR56" i="1"/>
  <c r="BR52" i="1"/>
  <c r="BR60" i="1"/>
  <c r="BR68" i="1"/>
  <c r="BR45" i="1"/>
  <c r="BR47" i="1"/>
  <c r="BR59" i="1"/>
  <c r="BR67" i="1"/>
  <c r="BR75" i="1"/>
  <c r="BR54" i="1"/>
  <c r="BR58" i="1"/>
  <c r="BR66" i="1"/>
  <c r="BR74" i="1"/>
  <c r="BR57" i="1"/>
  <c r="BR77" i="1"/>
  <c r="BR53" i="1"/>
  <c r="BR72" i="1"/>
  <c r="BR84" i="1"/>
  <c r="BR18" i="1"/>
  <c r="BR32" i="1"/>
  <c r="BR41" i="1"/>
  <c r="BR69" i="1"/>
  <c r="BR83" i="1"/>
  <c r="BR64" i="1"/>
  <c r="BR87" i="1"/>
  <c r="BR93" i="1"/>
  <c r="BR101" i="1"/>
  <c r="BR17" i="1"/>
  <c r="BR62" i="1"/>
  <c r="BR8" i="1"/>
  <c r="BR39" i="1"/>
  <c r="BR46" i="1"/>
  <c r="BR51" i="1"/>
  <c r="BR65" i="1"/>
  <c r="BR73" i="1"/>
  <c r="BR89" i="1"/>
  <c r="BR91" i="1"/>
  <c r="BR99" i="1"/>
  <c r="BR34" i="1"/>
  <c r="BR88" i="1"/>
  <c r="BR97" i="1"/>
  <c r="BR100" i="1"/>
  <c r="BR103" i="1"/>
  <c r="BR105" i="1"/>
  <c r="BR113" i="1"/>
  <c r="BR121" i="1"/>
  <c r="BR129" i="1"/>
  <c r="BR137" i="1"/>
  <c r="BR145" i="1"/>
  <c r="BR153" i="1"/>
  <c r="BR71" i="1"/>
  <c r="BR94" i="1"/>
  <c r="BR104" i="1"/>
  <c r="BR112" i="1"/>
  <c r="BR120" i="1"/>
  <c r="BR128" i="1"/>
  <c r="BR136" i="1"/>
  <c r="BR61" i="1"/>
  <c r="BR76" i="1"/>
  <c r="BR82" i="1"/>
  <c r="BR111" i="1"/>
  <c r="BR119" i="1"/>
  <c r="BR127" i="1"/>
  <c r="BR135" i="1"/>
  <c r="BR143" i="1"/>
  <c r="BR151" i="1"/>
  <c r="BR80" i="1"/>
  <c r="BR96" i="1"/>
  <c r="BR102" i="1"/>
  <c r="BR110" i="1"/>
  <c r="BR118" i="1"/>
  <c r="BR126" i="1"/>
  <c r="BR134" i="1"/>
  <c r="BR142" i="1"/>
  <c r="BR150" i="1"/>
  <c r="BR63" i="1"/>
  <c r="BR78" i="1"/>
  <c r="BR79" i="1"/>
  <c r="BR86" i="1"/>
  <c r="BR90" i="1"/>
  <c r="BR98" i="1"/>
  <c r="BR92" i="1"/>
  <c r="BR95" i="1"/>
  <c r="BR50" i="1"/>
  <c r="BR55" i="1"/>
  <c r="BR107" i="1"/>
  <c r="BR123" i="1"/>
  <c r="BR85" i="1"/>
  <c r="BR114" i="1"/>
  <c r="BR130" i="1"/>
  <c r="BR117" i="1"/>
  <c r="BR70" i="1"/>
  <c r="BR108" i="1"/>
  <c r="BR124" i="1"/>
  <c r="BR115" i="1"/>
  <c r="BR131" i="1"/>
  <c r="BR132" i="1"/>
  <c r="BR38" i="1"/>
  <c r="BR146" i="1"/>
  <c r="BR81" i="1"/>
  <c r="BR133" i="1"/>
  <c r="BR139" i="1"/>
  <c r="BR141" i="1"/>
  <c r="BR147" i="1"/>
  <c r="BR149" i="1"/>
  <c r="BR144" i="1"/>
  <c r="BR122" i="1"/>
  <c r="BR116" i="1"/>
  <c r="BR152" i="1"/>
  <c r="BR109" i="1"/>
  <c r="BR138" i="1"/>
  <c r="BR125" i="1"/>
  <c r="BR157" i="1"/>
  <c r="BR165" i="1"/>
  <c r="BR164" i="1"/>
  <c r="BR172" i="1"/>
  <c r="BR154" i="1"/>
  <c r="BR163" i="1"/>
  <c r="BR171" i="1"/>
  <c r="BR161" i="1"/>
  <c r="BR169" i="1"/>
  <c r="BR106" i="1"/>
  <c r="BR156" i="1"/>
  <c r="BR160" i="1"/>
  <c r="BR168" i="1"/>
  <c r="BR159" i="1"/>
  <c r="BR167" i="1"/>
  <c r="BR175" i="1"/>
  <c r="BR140" i="1"/>
  <c r="BR178" i="1"/>
  <c r="BR186" i="1"/>
  <c r="BR194" i="1"/>
  <c r="BR202" i="1"/>
  <c r="BR177" i="1"/>
  <c r="BR185" i="1"/>
  <c r="BR193" i="1"/>
  <c r="BR201" i="1"/>
  <c r="BR184" i="1"/>
  <c r="BR192" i="1"/>
  <c r="BR200" i="1"/>
  <c r="BR208" i="1"/>
  <c r="BR183" i="1"/>
  <c r="BR191" i="1"/>
  <c r="BR199" i="1"/>
  <c r="BR207" i="1"/>
  <c r="BR173" i="1"/>
  <c r="BR182" i="1"/>
  <c r="BR190" i="1"/>
  <c r="BR198" i="1"/>
  <c r="BR206" i="1"/>
  <c r="BR155" i="1"/>
  <c r="BR166" i="1"/>
  <c r="BR181" i="1"/>
  <c r="BR196" i="1"/>
  <c r="BR205" i="1"/>
  <c r="BR187" i="1"/>
  <c r="BR210" i="1"/>
  <c r="BR180" i="1"/>
  <c r="BR197" i="1"/>
  <c r="BR209" i="1"/>
  <c r="BR176" i="1"/>
  <c r="BR174" i="1"/>
  <c r="BR188" i="1"/>
  <c r="BR203" i="1"/>
  <c r="BR158" i="1"/>
  <c r="BR179" i="1"/>
  <c r="BR162" i="1"/>
  <c r="BR170" i="1"/>
  <c r="BR148" i="1"/>
  <c r="BR189" i="1"/>
  <c r="BR204" i="1"/>
  <c r="BR195" i="1"/>
  <c r="BB6" i="1"/>
  <c r="BB5" i="1"/>
  <c r="BB17" i="1"/>
  <c r="BB16" i="1"/>
  <c r="BB8" i="1"/>
  <c r="BB10" i="1"/>
  <c r="BB15" i="1"/>
  <c r="BB14" i="1"/>
  <c r="BB7" i="1"/>
  <c r="BB11" i="1"/>
  <c r="BB18" i="1"/>
  <c r="BB23" i="1"/>
  <c r="BB22" i="1"/>
  <c r="BB30" i="1"/>
  <c r="BB9" i="1"/>
  <c r="BB24" i="1"/>
  <c r="BB19" i="1"/>
  <c r="BB26" i="1"/>
  <c r="BB13" i="1"/>
  <c r="BB21" i="1"/>
  <c r="BB37" i="1"/>
  <c r="BB36" i="1"/>
  <c r="BB44" i="1"/>
  <c r="BB20" i="1"/>
  <c r="BB29" i="1"/>
  <c r="BB35" i="1"/>
  <c r="BB43" i="1"/>
  <c r="BB25" i="1"/>
  <c r="BB28" i="1"/>
  <c r="BB39" i="1"/>
  <c r="BB41" i="1"/>
  <c r="BB49" i="1"/>
  <c r="BB12" i="1"/>
  <c r="BB32" i="1"/>
  <c r="BB34" i="1"/>
  <c r="BB48" i="1"/>
  <c r="BB56" i="1"/>
  <c r="BB60" i="1"/>
  <c r="BB68" i="1"/>
  <c r="BB27" i="1"/>
  <c r="BB53" i="1"/>
  <c r="BB59" i="1"/>
  <c r="BB67" i="1"/>
  <c r="BB75" i="1"/>
  <c r="BB50" i="1"/>
  <c r="BB58" i="1"/>
  <c r="BB66" i="1"/>
  <c r="BB74" i="1"/>
  <c r="BB51" i="1"/>
  <c r="BB52" i="1"/>
  <c r="BB71" i="1"/>
  <c r="BB77" i="1"/>
  <c r="BB40" i="1"/>
  <c r="BB61" i="1"/>
  <c r="BB63" i="1"/>
  <c r="BB65" i="1"/>
  <c r="BB84" i="1"/>
  <c r="BB73" i="1"/>
  <c r="BB83" i="1"/>
  <c r="BB93" i="1"/>
  <c r="BB101" i="1"/>
  <c r="BB31" i="1"/>
  <c r="BB64" i="1"/>
  <c r="BB72" i="1"/>
  <c r="BB79" i="1"/>
  <c r="BB81" i="1"/>
  <c r="BB88" i="1"/>
  <c r="BB62" i="1"/>
  <c r="BB85" i="1"/>
  <c r="BB91" i="1"/>
  <c r="BB99" i="1"/>
  <c r="BB42" i="1"/>
  <c r="BB47" i="1"/>
  <c r="BB105" i="1"/>
  <c r="BB113" i="1"/>
  <c r="BB121" i="1"/>
  <c r="BB129" i="1"/>
  <c r="BB137" i="1"/>
  <c r="BB145" i="1"/>
  <c r="BB153" i="1"/>
  <c r="BB98" i="1"/>
  <c r="BB112" i="1"/>
  <c r="BB120" i="1"/>
  <c r="BB128" i="1"/>
  <c r="BB136" i="1"/>
  <c r="BB33" i="1"/>
  <c r="BB45" i="1"/>
  <c r="BB57" i="1"/>
  <c r="BB92" i="1"/>
  <c r="BB95" i="1"/>
  <c r="BB104" i="1"/>
  <c r="BB111" i="1"/>
  <c r="BB119" i="1"/>
  <c r="BB127" i="1"/>
  <c r="BB135" i="1"/>
  <c r="BB143" i="1"/>
  <c r="BB151" i="1"/>
  <c r="BB69" i="1"/>
  <c r="BB82" i="1"/>
  <c r="BB110" i="1"/>
  <c r="BB118" i="1"/>
  <c r="BB126" i="1"/>
  <c r="BB134" i="1"/>
  <c r="BB142" i="1"/>
  <c r="BB150" i="1"/>
  <c r="BB38" i="1"/>
  <c r="BB55" i="1"/>
  <c r="BB76" i="1"/>
  <c r="BB80" i="1"/>
  <c r="BB94" i="1"/>
  <c r="BB70" i="1"/>
  <c r="BB78" i="1"/>
  <c r="BB87" i="1"/>
  <c r="BB90" i="1"/>
  <c r="BB96" i="1"/>
  <c r="BB107" i="1"/>
  <c r="BB123" i="1"/>
  <c r="BB114" i="1"/>
  <c r="BB130" i="1"/>
  <c r="BB103" i="1"/>
  <c r="BB117" i="1"/>
  <c r="BB108" i="1"/>
  <c r="BB124" i="1"/>
  <c r="BB54" i="1"/>
  <c r="BB89" i="1"/>
  <c r="BB115" i="1"/>
  <c r="BB131" i="1"/>
  <c r="BB97" i="1"/>
  <c r="BB102" i="1"/>
  <c r="BB86" i="1"/>
  <c r="BB146" i="1"/>
  <c r="BB148" i="1"/>
  <c r="BB116" i="1"/>
  <c r="BB132" i="1"/>
  <c r="BB133" i="1"/>
  <c r="BB122" i="1"/>
  <c r="BB141" i="1"/>
  <c r="BB154" i="1"/>
  <c r="BB109" i="1"/>
  <c r="BB149" i="1"/>
  <c r="BB46" i="1"/>
  <c r="BB140" i="1"/>
  <c r="BB144" i="1"/>
  <c r="BB152" i="1"/>
  <c r="BB125" i="1"/>
  <c r="BB139" i="1"/>
  <c r="BB106" i="1"/>
  <c r="BB147" i="1"/>
  <c r="BB157" i="1"/>
  <c r="BB165" i="1"/>
  <c r="BB164" i="1"/>
  <c r="BB172" i="1"/>
  <c r="BB155" i="1"/>
  <c r="BB163" i="1"/>
  <c r="BB171" i="1"/>
  <c r="BB161" i="1"/>
  <c r="BB169" i="1"/>
  <c r="BB160" i="1"/>
  <c r="BB168" i="1"/>
  <c r="BB138" i="1"/>
  <c r="BB159" i="1"/>
  <c r="BB167" i="1"/>
  <c r="BB175" i="1"/>
  <c r="BB178" i="1"/>
  <c r="BB186" i="1"/>
  <c r="BB194" i="1"/>
  <c r="BB202" i="1"/>
  <c r="BB100" i="1"/>
  <c r="BB156" i="1"/>
  <c r="BB166" i="1"/>
  <c r="BB176" i="1"/>
  <c r="BB177" i="1"/>
  <c r="BB185" i="1"/>
  <c r="BB193" i="1"/>
  <c r="BB201" i="1"/>
  <c r="BB162" i="1"/>
  <c r="BB184" i="1"/>
  <c r="BB192" i="1"/>
  <c r="BB200" i="1"/>
  <c r="BB208" i="1"/>
  <c r="BB158" i="1"/>
  <c r="BB183" i="1"/>
  <c r="BB191" i="1"/>
  <c r="BB199" i="1"/>
  <c r="BB207" i="1"/>
  <c r="BB173" i="1"/>
  <c r="BB182" i="1"/>
  <c r="BB190" i="1"/>
  <c r="BB198" i="1"/>
  <c r="BB206" i="1"/>
  <c r="BB174" i="1"/>
  <c r="BB180" i="1"/>
  <c r="BB195" i="1"/>
  <c r="BB204" i="1"/>
  <c r="BB205" i="1"/>
  <c r="BB210" i="1"/>
  <c r="BB181" i="1"/>
  <c r="BB196" i="1"/>
  <c r="BB209" i="1"/>
  <c r="BB187" i="1"/>
  <c r="BB179" i="1"/>
  <c r="BB197" i="1"/>
  <c r="BB203" i="1"/>
  <c r="BB170" i="1"/>
  <c r="BB188" i="1"/>
  <c r="BB189" i="1"/>
  <c r="AT6" i="1"/>
  <c r="AT5" i="1"/>
  <c r="AT17" i="1"/>
  <c r="AT7" i="1"/>
  <c r="AT9" i="1"/>
  <c r="AT11" i="1"/>
  <c r="AT16" i="1"/>
  <c r="AT15" i="1"/>
  <c r="AT14" i="1"/>
  <c r="AT23" i="1"/>
  <c r="AT31" i="1"/>
  <c r="AT22" i="1"/>
  <c r="AT30" i="1"/>
  <c r="AT21" i="1"/>
  <c r="AT27" i="1"/>
  <c r="AT12" i="1"/>
  <c r="AT20" i="1"/>
  <c r="AT24" i="1"/>
  <c r="AT26" i="1"/>
  <c r="AT37" i="1"/>
  <c r="AT19" i="1"/>
  <c r="AT36" i="1"/>
  <c r="AT44" i="1"/>
  <c r="AT25" i="1"/>
  <c r="AT35" i="1"/>
  <c r="AT43" i="1"/>
  <c r="AT13" i="1"/>
  <c r="AT38" i="1"/>
  <c r="AT40" i="1"/>
  <c r="AT42" i="1"/>
  <c r="AT33" i="1"/>
  <c r="AT49" i="1"/>
  <c r="AT48" i="1"/>
  <c r="AT56" i="1"/>
  <c r="AT10" i="1"/>
  <c r="AT54" i="1"/>
  <c r="AT60" i="1"/>
  <c r="AT68" i="1"/>
  <c r="AT41" i="1"/>
  <c r="AT51" i="1"/>
  <c r="AT59" i="1"/>
  <c r="AT67" i="1"/>
  <c r="AT75" i="1"/>
  <c r="AT45" i="1"/>
  <c r="AT47" i="1"/>
  <c r="AT58" i="1"/>
  <c r="AT66" i="1"/>
  <c r="AT74" i="1"/>
  <c r="AT18" i="1"/>
  <c r="AT55" i="1"/>
  <c r="AT62" i="1"/>
  <c r="AT64" i="1"/>
  <c r="AT69" i="1"/>
  <c r="AT57" i="1"/>
  <c r="AT84" i="1"/>
  <c r="AT29" i="1"/>
  <c r="AT50" i="1"/>
  <c r="AT71" i="1"/>
  <c r="AT77" i="1"/>
  <c r="AT83" i="1"/>
  <c r="AT34" i="1"/>
  <c r="AT52" i="1"/>
  <c r="AT78" i="1"/>
  <c r="AT80" i="1"/>
  <c r="AT82" i="1"/>
  <c r="AT89" i="1"/>
  <c r="AT93" i="1"/>
  <c r="AT101" i="1"/>
  <c r="AT8" i="1"/>
  <c r="AT65" i="1"/>
  <c r="AT86" i="1"/>
  <c r="AT32" i="1"/>
  <c r="AT63" i="1"/>
  <c r="AT91" i="1"/>
  <c r="AT99" i="1"/>
  <c r="AT53" i="1"/>
  <c r="AT105" i="1"/>
  <c r="AT113" i="1"/>
  <c r="AT121" i="1"/>
  <c r="AT129" i="1"/>
  <c r="AT137" i="1"/>
  <c r="AT145" i="1"/>
  <c r="AT153" i="1"/>
  <c r="AT76" i="1"/>
  <c r="AT85" i="1"/>
  <c r="AT90" i="1"/>
  <c r="AT96" i="1"/>
  <c r="AT102" i="1"/>
  <c r="AT112" i="1"/>
  <c r="AT120" i="1"/>
  <c r="AT128" i="1"/>
  <c r="AT136" i="1"/>
  <c r="AT39" i="1"/>
  <c r="AT111" i="1"/>
  <c r="AT119" i="1"/>
  <c r="AT127" i="1"/>
  <c r="AT135" i="1"/>
  <c r="AT143" i="1"/>
  <c r="AT151" i="1"/>
  <c r="AT46" i="1"/>
  <c r="AT73" i="1"/>
  <c r="AT98" i="1"/>
  <c r="AT104" i="1"/>
  <c r="AT110" i="1"/>
  <c r="AT118" i="1"/>
  <c r="AT126" i="1"/>
  <c r="AT134" i="1"/>
  <c r="AT142" i="1"/>
  <c r="AT150" i="1"/>
  <c r="AT28" i="1"/>
  <c r="AT61" i="1"/>
  <c r="AT70" i="1"/>
  <c r="AT81" i="1"/>
  <c r="AT87" i="1"/>
  <c r="AT88" i="1"/>
  <c r="AT72" i="1"/>
  <c r="AT94" i="1"/>
  <c r="AT95" i="1"/>
  <c r="AT103" i="1"/>
  <c r="AT115" i="1"/>
  <c r="AT106" i="1"/>
  <c r="AT122" i="1"/>
  <c r="AT92" i="1"/>
  <c r="AT109" i="1"/>
  <c r="AT125" i="1"/>
  <c r="AT116" i="1"/>
  <c r="AT132" i="1"/>
  <c r="AT97" i="1"/>
  <c r="AT107" i="1"/>
  <c r="AT123" i="1"/>
  <c r="AT79" i="1"/>
  <c r="AT131" i="1"/>
  <c r="AT138" i="1"/>
  <c r="AT140" i="1"/>
  <c r="AT144" i="1"/>
  <c r="AT124" i="1"/>
  <c r="AT146" i="1"/>
  <c r="AT148" i="1"/>
  <c r="AT100" i="1"/>
  <c r="AT108" i="1"/>
  <c r="AT139" i="1"/>
  <c r="AT114" i="1"/>
  <c r="AT133" i="1"/>
  <c r="AT147" i="1"/>
  <c r="AT154" i="1"/>
  <c r="AT141" i="1"/>
  <c r="AT156" i="1"/>
  <c r="AT157" i="1"/>
  <c r="AT165" i="1"/>
  <c r="AT164" i="1"/>
  <c r="AT172" i="1"/>
  <c r="AT149" i="1"/>
  <c r="AT163" i="1"/>
  <c r="AT171" i="1"/>
  <c r="AT161" i="1"/>
  <c r="AT169" i="1"/>
  <c r="AT152" i="1"/>
  <c r="AT155" i="1"/>
  <c r="AT160" i="1"/>
  <c r="AT168" i="1"/>
  <c r="AT117" i="1"/>
  <c r="AT130" i="1"/>
  <c r="AT159" i="1"/>
  <c r="AT167" i="1"/>
  <c r="AT175" i="1"/>
  <c r="AT162" i="1"/>
  <c r="AT173" i="1"/>
  <c r="AT178" i="1"/>
  <c r="AT186" i="1"/>
  <c r="AT194" i="1"/>
  <c r="AT202" i="1"/>
  <c r="AT158" i="1"/>
  <c r="AT177" i="1"/>
  <c r="AT185" i="1"/>
  <c r="AT193" i="1"/>
  <c r="AT201" i="1"/>
  <c r="AT184" i="1"/>
  <c r="AT192" i="1"/>
  <c r="AT200" i="1"/>
  <c r="AT208" i="1"/>
  <c r="AT174" i="1"/>
  <c r="AT176" i="1"/>
  <c r="AT183" i="1"/>
  <c r="AT191" i="1"/>
  <c r="AT199" i="1"/>
  <c r="AT207" i="1"/>
  <c r="AT170" i="1"/>
  <c r="AT182" i="1"/>
  <c r="AT190" i="1"/>
  <c r="AT198" i="1"/>
  <c r="AT206" i="1"/>
  <c r="AT187" i="1"/>
  <c r="AT196" i="1"/>
  <c r="AT197" i="1"/>
  <c r="AT210" i="1"/>
  <c r="AT205" i="1"/>
  <c r="AT188" i="1"/>
  <c r="AT203" i="1"/>
  <c r="AT209" i="1"/>
  <c r="AT179" i="1"/>
  <c r="AT166" i="1"/>
  <c r="AT181" i="1"/>
  <c r="AT189" i="1"/>
  <c r="AT204" i="1"/>
  <c r="AT180" i="1"/>
  <c r="AT195" i="1"/>
  <c r="AL6" i="1"/>
  <c r="AL5" i="1"/>
  <c r="AL8" i="1"/>
  <c r="AL10" i="1"/>
  <c r="AL17" i="1"/>
  <c r="AL16" i="1"/>
  <c r="AL15" i="1"/>
  <c r="AL14" i="1"/>
  <c r="AL23" i="1"/>
  <c r="AL31" i="1"/>
  <c r="AL22" i="1"/>
  <c r="AL30" i="1"/>
  <c r="AL13" i="1"/>
  <c r="AL25" i="1"/>
  <c r="AL37" i="1"/>
  <c r="AL7" i="1"/>
  <c r="AL9" i="1"/>
  <c r="AL28" i="1"/>
  <c r="AL36" i="1"/>
  <c r="AL44" i="1"/>
  <c r="AL12" i="1"/>
  <c r="AL18" i="1"/>
  <c r="AL35" i="1"/>
  <c r="AL43" i="1"/>
  <c r="AL11" i="1"/>
  <c r="AL32" i="1"/>
  <c r="AL34" i="1"/>
  <c r="AL21" i="1"/>
  <c r="AL49" i="1"/>
  <c r="AL42" i="1"/>
  <c r="AL48" i="1"/>
  <c r="AL56" i="1"/>
  <c r="AL20" i="1"/>
  <c r="AL52" i="1"/>
  <c r="AL60" i="1"/>
  <c r="AL68" i="1"/>
  <c r="AL46" i="1"/>
  <c r="AL59" i="1"/>
  <c r="AL67" i="1"/>
  <c r="AL75" i="1"/>
  <c r="AL54" i="1"/>
  <c r="AL58" i="1"/>
  <c r="AL66" i="1"/>
  <c r="AL74" i="1"/>
  <c r="AL41" i="1"/>
  <c r="AL72" i="1"/>
  <c r="AL84" i="1"/>
  <c r="AL53" i="1"/>
  <c r="AL69" i="1"/>
  <c r="AL83" i="1"/>
  <c r="AL19" i="1"/>
  <c r="AL27" i="1"/>
  <c r="AL40" i="1"/>
  <c r="AL57" i="1"/>
  <c r="AL63" i="1"/>
  <c r="AL70" i="1"/>
  <c r="AL71" i="1"/>
  <c r="AL76" i="1"/>
  <c r="AL77" i="1"/>
  <c r="AL87" i="1"/>
  <c r="AL93" i="1"/>
  <c r="AL101" i="1"/>
  <c r="AL45" i="1"/>
  <c r="AL51" i="1"/>
  <c r="AL61" i="1"/>
  <c r="AL26" i="1"/>
  <c r="AL38" i="1"/>
  <c r="AL64" i="1"/>
  <c r="AL89" i="1"/>
  <c r="AL91" i="1"/>
  <c r="AL99" i="1"/>
  <c r="AL39" i="1"/>
  <c r="AL73" i="1"/>
  <c r="AL97" i="1"/>
  <c r="AL100" i="1"/>
  <c r="AL103" i="1"/>
  <c r="AL105" i="1"/>
  <c r="AL113" i="1"/>
  <c r="AL121" i="1"/>
  <c r="AL129" i="1"/>
  <c r="AL137" i="1"/>
  <c r="AL145" i="1"/>
  <c r="AL153" i="1"/>
  <c r="AL29" i="1"/>
  <c r="AL50" i="1"/>
  <c r="AL55" i="1"/>
  <c r="AL65" i="1"/>
  <c r="AL88" i="1"/>
  <c r="AL94" i="1"/>
  <c r="AL112" i="1"/>
  <c r="AL120" i="1"/>
  <c r="AL128" i="1"/>
  <c r="AL136" i="1"/>
  <c r="AL81" i="1"/>
  <c r="AL111" i="1"/>
  <c r="AL119" i="1"/>
  <c r="AL127" i="1"/>
  <c r="AL135" i="1"/>
  <c r="AL143" i="1"/>
  <c r="AL151" i="1"/>
  <c r="AL62" i="1"/>
  <c r="AL79" i="1"/>
  <c r="AL96" i="1"/>
  <c r="AL102" i="1"/>
  <c r="AL110" i="1"/>
  <c r="AL118" i="1"/>
  <c r="AL126" i="1"/>
  <c r="AL134" i="1"/>
  <c r="AL142" i="1"/>
  <c r="AL150" i="1"/>
  <c r="AL24" i="1"/>
  <c r="AL47" i="1"/>
  <c r="AL82" i="1"/>
  <c r="AL90" i="1"/>
  <c r="AL33" i="1"/>
  <c r="AL78" i="1"/>
  <c r="AL86" i="1"/>
  <c r="AL85" i="1"/>
  <c r="AL107" i="1"/>
  <c r="AL123" i="1"/>
  <c r="AL92" i="1"/>
  <c r="AL114" i="1"/>
  <c r="AL130" i="1"/>
  <c r="AL80" i="1"/>
  <c r="AL117" i="1"/>
  <c r="AL133" i="1"/>
  <c r="AL108" i="1"/>
  <c r="AL124" i="1"/>
  <c r="AL98" i="1"/>
  <c r="AL115" i="1"/>
  <c r="AL131" i="1"/>
  <c r="AL147" i="1"/>
  <c r="AL104" i="1"/>
  <c r="AL138" i="1"/>
  <c r="AL140" i="1"/>
  <c r="AL122" i="1"/>
  <c r="AL125" i="1"/>
  <c r="AL146" i="1"/>
  <c r="AL148" i="1"/>
  <c r="AL95" i="1"/>
  <c r="AL109" i="1"/>
  <c r="AL155" i="1"/>
  <c r="AL141" i="1"/>
  <c r="AL149" i="1"/>
  <c r="AL152" i="1"/>
  <c r="AL106" i="1"/>
  <c r="AL154" i="1"/>
  <c r="AL157" i="1"/>
  <c r="AL165" i="1"/>
  <c r="AL156" i="1"/>
  <c r="AL164" i="1"/>
  <c r="AL172" i="1"/>
  <c r="AL163" i="1"/>
  <c r="AL171" i="1"/>
  <c r="AL161" i="1"/>
  <c r="AL169" i="1"/>
  <c r="AL116" i="1"/>
  <c r="AL160" i="1"/>
  <c r="AL168" i="1"/>
  <c r="AL144" i="1"/>
  <c r="AL159" i="1"/>
  <c r="AL167" i="1"/>
  <c r="AL175" i="1"/>
  <c r="AL178" i="1"/>
  <c r="AL186" i="1"/>
  <c r="AL194" i="1"/>
  <c r="AL202" i="1"/>
  <c r="AL170" i="1"/>
  <c r="AL185" i="1"/>
  <c r="AL193" i="1"/>
  <c r="AL201" i="1"/>
  <c r="AL177" i="1"/>
  <c r="AL184" i="1"/>
  <c r="AL192" i="1"/>
  <c r="AL200" i="1"/>
  <c r="AL208" i="1"/>
  <c r="AL183" i="1"/>
  <c r="AL191" i="1"/>
  <c r="AL199" i="1"/>
  <c r="AL207" i="1"/>
  <c r="AL173" i="1"/>
  <c r="AL182" i="1"/>
  <c r="AL190" i="1"/>
  <c r="AL198" i="1"/>
  <c r="AL206" i="1"/>
  <c r="AL179" i="1"/>
  <c r="AL197" i="1"/>
  <c r="AL139" i="1"/>
  <c r="AL158" i="1"/>
  <c r="AL189" i="1"/>
  <c r="AL204" i="1"/>
  <c r="AL210" i="1"/>
  <c r="AL180" i="1"/>
  <c r="AL195" i="1"/>
  <c r="AL209" i="1"/>
  <c r="AL162" i="1"/>
  <c r="AL205" i="1"/>
  <c r="AL176" i="1"/>
  <c r="AL188" i="1"/>
  <c r="AL203" i="1"/>
  <c r="AL132" i="1"/>
  <c r="AL181" i="1"/>
  <c r="AL196" i="1"/>
  <c r="AL166" i="1"/>
  <c r="AL174" i="1"/>
  <c r="AL187" i="1"/>
  <c r="AD6" i="1"/>
  <c r="AD5" i="1"/>
  <c r="AD17" i="1"/>
  <c r="AD16" i="1"/>
  <c r="AD15" i="1"/>
  <c r="AD8" i="1"/>
  <c r="AD10" i="1"/>
  <c r="AD14" i="1"/>
  <c r="AD23" i="1"/>
  <c r="AD31" i="1"/>
  <c r="AD7" i="1"/>
  <c r="AD11" i="1"/>
  <c r="AD22" i="1"/>
  <c r="AD30" i="1"/>
  <c r="AD20" i="1"/>
  <c r="AD9" i="1"/>
  <c r="AD19" i="1"/>
  <c r="AD12" i="1"/>
  <c r="AD13" i="1"/>
  <c r="AD26" i="1"/>
  <c r="AD29" i="1"/>
  <c r="AD37" i="1"/>
  <c r="AD18" i="1"/>
  <c r="AD24" i="1"/>
  <c r="AD25" i="1"/>
  <c r="AD36" i="1"/>
  <c r="AD44" i="1"/>
  <c r="AD35" i="1"/>
  <c r="AD43" i="1"/>
  <c r="AD49" i="1"/>
  <c r="AD39" i="1"/>
  <c r="AD48" i="1"/>
  <c r="AD56" i="1"/>
  <c r="AD45" i="1"/>
  <c r="AD47" i="1"/>
  <c r="AD50" i="1"/>
  <c r="AD60" i="1"/>
  <c r="AD68" i="1"/>
  <c r="AD55" i="1"/>
  <c r="AD59" i="1"/>
  <c r="AD67" i="1"/>
  <c r="AD75" i="1"/>
  <c r="AD33" i="1"/>
  <c r="AD52" i="1"/>
  <c r="AD58" i="1"/>
  <c r="AD66" i="1"/>
  <c r="AD74" i="1"/>
  <c r="AD32" i="1"/>
  <c r="AD73" i="1"/>
  <c r="AD28" i="1"/>
  <c r="AD38" i="1"/>
  <c r="AD70" i="1"/>
  <c r="AD76" i="1"/>
  <c r="AD84" i="1"/>
  <c r="AD34" i="1"/>
  <c r="AD42" i="1"/>
  <c r="AD61" i="1"/>
  <c r="AD63" i="1"/>
  <c r="AD65" i="1"/>
  <c r="AD83" i="1"/>
  <c r="AD46" i="1"/>
  <c r="AD64" i="1"/>
  <c r="AD85" i="1"/>
  <c r="AD93" i="1"/>
  <c r="AD101" i="1"/>
  <c r="AD53" i="1"/>
  <c r="AD62" i="1"/>
  <c r="AD79" i="1"/>
  <c r="AD81" i="1"/>
  <c r="AD87" i="1"/>
  <c r="AD91" i="1"/>
  <c r="AD99" i="1"/>
  <c r="AD89" i="1"/>
  <c r="AD90" i="1"/>
  <c r="AD92" i="1"/>
  <c r="AD95" i="1"/>
  <c r="AD105" i="1"/>
  <c r="AD113" i="1"/>
  <c r="AD121" i="1"/>
  <c r="AD129" i="1"/>
  <c r="AD137" i="1"/>
  <c r="AD145" i="1"/>
  <c r="AD153" i="1"/>
  <c r="AD72" i="1"/>
  <c r="AD112" i="1"/>
  <c r="AD120" i="1"/>
  <c r="AD128" i="1"/>
  <c r="AD136" i="1"/>
  <c r="AD21" i="1"/>
  <c r="AD77" i="1"/>
  <c r="AD82" i="1"/>
  <c r="AD97" i="1"/>
  <c r="AD100" i="1"/>
  <c r="AD103" i="1"/>
  <c r="AD111" i="1"/>
  <c r="AD119" i="1"/>
  <c r="AD127" i="1"/>
  <c r="AD135" i="1"/>
  <c r="AD143" i="1"/>
  <c r="AD151" i="1"/>
  <c r="AD54" i="1"/>
  <c r="AD69" i="1"/>
  <c r="AD80" i="1"/>
  <c r="AD86" i="1"/>
  <c r="AD94" i="1"/>
  <c r="AD110" i="1"/>
  <c r="AD118" i="1"/>
  <c r="AD126" i="1"/>
  <c r="AD134" i="1"/>
  <c r="AD142" i="1"/>
  <c r="AD150" i="1"/>
  <c r="AD51" i="1"/>
  <c r="AD57" i="1"/>
  <c r="AD78" i="1"/>
  <c r="AD98" i="1"/>
  <c r="AD40" i="1"/>
  <c r="AD88" i="1"/>
  <c r="AD27" i="1"/>
  <c r="AD41" i="1"/>
  <c r="AD115" i="1"/>
  <c r="AD106" i="1"/>
  <c r="AD122" i="1"/>
  <c r="AD109" i="1"/>
  <c r="AD125" i="1"/>
  <c r="AD116" i="1"/>
  <c r="AD132" i="1"/>
  <c r="AD107" i="1"/>
  <c r="AD123" i="1"/>
  <c r="AD71" i="1"/>
  <c r="AD102" i="1"/>
  <c r="AD104" i="1"/>
  <c r="AD124" i="1"/>
  <c r="AD144" i="1"/>
  <c r="AD114" i="1"/>
  <c r="AD117" i="1"/>
  <c r="AD139" i="1"/>
  <c r="AD141" i="1"/>
  <c r="AD96" i="1"/>
  <c r="AD108" i="1"/>
  <c r="AD152" i="1"/>
  <c r="AD138" i="1"/>
  <c r="AD140" i="1"/>
  <c r="AD133" i="1"/>
  <c r="AD146" i="1"/>
  <c r="AD149" i="1"/>
  <c r="AD154" i="1"/>
  <c r="AD155" i="1"/>
  <c r="AD130" i="1"/>
  <c r="AD131" i="1"/>
  <c r="AD157" i="1"/>
  <c r="AD165" i="1"/>
  <c r="AD164" i="1"/>
  <c r="AD172" i="1"/>
  <c r="AD156" i="1"/>
  <c r="AD163" i="1"/>
  <c r="AD171" i="1"/>
  <c r="AD161" i="1"/>
  <c r="AD169" i="1"/>
  <c r="AD147" i="1"/>
  <c r="AD148" i="1"/>
  <c r="AD160" i="1"/>
  <c r="AD168" i="1"/>
  <c r="AD159" i="1"/>
  <c r="AD167" i="1"/>
  <c r="AD175" i="1"/>
  <c r="AD173" i="1"/>
  <c r="AD178" i="1"/>
  <c r="AD186" i="1"/>
  <c r="AD194" i="1"/>
  <c r="AD202" i="1"/>
  <c r="AD185" i="1"/>
  <c r="AD193" i="1"/>
  <c r="AD201" i="1"/>
  <c r="AD176" i="1"/>
  <c r="AD184" i="1"/>
  <c r="AD192" i="1"/>
  <c r="AD200" i="1"/>
  <c r="AD208" i="1"/>
  <c r="AD166" i="1"/>
  <c r="AD174" i="1"/>
  <c r="AD183" i="1"/>
  <c r="AD191" i="1"/>
  <c r="AD199" i="1"/>
  <c r="AD207" i="1"/>
  <c r="AD162" i="1"/>
  <c r="AD177" i="1"/>
  <c r="AD182" i="1"/>
  <c r="AD190" i="1"/>
  <c r="AD198" i="1"/>
  <c r="AD206" i="1"/>
  <c r="AD205" i="1"/>
  <c r="AD180" i="1"/>
  <c r="AD170" i="1"/>
  <c r="AD181" i="1"/>
  <c r="AD196" i="1"/>
  <c r="AD210" i="1"/>
  <c r="AD187" i="1"/>
  <c r="AD209" i="1"/>
  <c r="AD189" i="1"/>
  <c r="AD204" i="1"/>
  <c r="AD158" i="1"/>
  <c r="AD197" i="1"/>
  <c r="AD188" i="1"/>
  <c r="AD203" i="1"/>
  <c r="AD179" i="1"/>
  <c r="AD195" i="1"/>
  <c r="U6" i="1"/>
  <c r="U5" i="1"/>
  <c r="U11" i="1"/>
  <c r="U16" i="1"/>
  <c r="U9" i="1"/>
  <c r="U15" i="1"/>
  <c r="U7" i="1"/>
  <c r="U14" i="1"/>
  <c r="U13" i="1"/>
  <c r="U17" i="1"/>
  <c r="U22" i="1"/>
  <c r="U30" i="1"/>
  <c r="U29" i="1"/>
  <c r="U21" i="1"/>
  <c r="U26" i="1"/>
  <c r="U8" i="1"/>
  <c r="U18" i="1"/>
  <c r="U20" i="1"/>
  <c r="U23" i="1"/>
  <c r="U36" i="1"/>
  <c r="U10" i="1"/>
  <c r="U35" i="1"/>
  <c r="U43" i="1"/>
  <c r="U27" i="1"/>
  <c r="U34" i="1"/>
  <c r="U42" i="1"/>
  <c r="U38" i="1"/>
  <c r="U40" i="1"/>
  <c r="U41" i="1"/>
  <c r="U49" i="1"/>
  <c r="U19" i="1"/>
  <c r="U28" i="1"/>
  <c r="U33" i="1"/>
  <c r="U44" i="1"/>
  <c r="U48" i="1"/>
  <c r="U56" i="1"/>
  <c r="U47" i="1"/>
  <c r="U55" i="1"/>
  <c r="U12" i="1"/>
  <c r="U53" i="1"/>
  <c r="U59" i="1"/>
  <c r="U67" i="1"/>
  <c r="U50" i="1"/>
  <c r="U58" i="1"/>
  <c r="U66" i="1"/>
  <c r="U74" i="1"/>
  <c r="U31" i="1"/>
  <c r="U32" i="1"/>
  <c r="U57" i="1"/>
  <c r="U65" i="1"/>
  <c r="U73" i="1"/>
  <c r="U51" i="1"/>
  <c r="U52" i="1"/>
  <c r="U60" i="1"/>
  <c r="U62" i="1"/>
  <c r="U64" i="1"/>
  <c r="U83" i="1"/>
  <c r="U91" i="1"/>
  <c r="U46" i="1"/>
  <c r="U70" i="1"/>
  <c r="U76" i="1"/>
  <c r="U82" i="1"/>
  <c r="U90" i="1"/>
  <c r="U63" i="1"/>
  <c r="U69" i="1"/>
  <c r="U78" i="1"/>
  <c r="U80" i="1"/>
  <c r="U88" i="1"/>
  <c r="U92" i="1"/>
  <c r="U100" i="1"/>
  <c r="U54" i="1"/>
  <c r="U61" i="1"/>
  <c r="U71" i="1"/>
  <c r="U72" i="1"/>
  <c r="U77" i="1"/>
  <c r="U85" i="1"/>
  <c r="U25" i="1"/>
  <c r="U98" i="1"/>
  <c r="U104" i="1"/>
  <c r="U112" i="1"/>
  <c r="U120" i="1"/>
  <c r="U128" i="1"/>
  <c r="U136" i="1"/>
  <c r="U144" i="1"/>
  <c r="U152" i="1"/>
  <c r="U37" i="1"/>
  <c r="U95" i="1"/>
  <c r="U101" i="1"/>
  <c r="U111" i="1"/>
  <c r="U119" i="1"/>
  <c r="U127" i="1"/>
  <c r="U135" i="1"/>
  <c r="U81" i="1"/>
  <c r="U110" i="1"/>
  <c r="U118" i="1"/>
  <c r="U126" i="1"/>
  <c r="U134" i="1"/>
  <c r="U142" i="1"/>
  <c r="U150" i="1"/>
  <c r="U24" i="1"/>
  <c r="U79" i="1"/>
  <c r="U89" i="1"/>
  <c r="U97" i="1"/>
  <c r="U103" i="1"/>
  <c r="U109" i="1"/>
  <c r="U117" i="1"/>
  <c r="U125" i="1"/>
  <c r="U133" i="1"/>
  <c r="U141" i="1"/>
  <c r="U149" i="1"/>
  <c r="U84" i="1"/>
  <c r="U39" i="1"/>
  <c r="U68" i="1"/>
  <c r="U86" i="1"/>
  <c r="U96" i="1"/>
  <c r="U99" i="1"/>
  <c r="U102" i="1"/>
  <c r="U45" i="1"/>
  <c r="U93" i="1"/>
  <c r="U94" i="1"/>
  <c r="U75" i="1"/>
  <c r="U87" i="1"/>
  <c r="U114" i="1"/>
  <c r="U105" i="1"/>
  <c r="U121" i="1"/>
  <c r="U108" i="1"/>
  <c r="U124" i="1"/>
  <c r="U115" i="1"/>
  <c r="U131" i="1"/>
  <c r="U106" i="1"/>
  <c r="U122" i="1"/>
  <c r="U130" i="1"/>
  <c r="U138" i="1"/>
  <c r="U140" i="1"/>
  <c r="U132" i="1"/>
  <c r="U113" i="1"/>
  <c r="U116" i="1"/>
  <c r="U146" i="1"/>
  <c r="U148" i="1"/>
  <c r="U143" i="1"/>
  <c r="U107" i="1"/>
  <c r="U139" i="1"/>
  <c r="U129" i="1"/>
  <c r="U147" i="1"/>
  <c r="U154" i="1"/>
  <c r="U123" i="1"/>
  <c r="U137" i="1"/>
  <c r="U157" i="1"/>
  <c r="U164" i="1"/>
  <c r="U163" i="1"/>
  <c r="U171" i="1"/>
  <c r="U155" i="1"/>
  <c r="U156" i="1"/>
  <c r="U162" i="1"/>
  <c r="U170" i="1"/>
  <c r="U145" i="1"/>
  <c r="U160" i="1"/>
  <c r="U168" i="1"/>
  <c r="U176" i="1"/>
  <c r="U159" i="1"/>
  <c r="U167" i="1"/>
  <c r="U158" i="1"/>
  <c r="U166" i="1"/>
  <c r="U174" i="1"/>
  <c r="U161" i="1"/>
  <c r="U172" i="1"/>
  <c r="U185" i="1"/>
  <c r="U193" i="1"/>
  <c r="U201" i="1"/>
  <c r="U184" i="1"/>
  <c r="U192" i="1"/>
  <c r="U200" i="1"/>
  <c r="U175" i="1"/>
  <c r="U183" i="1"/>
  <c r="U191" i="1"/>
  <c r="U199" i="1"/>
  <c r="U207" i="1"/>
  <c r="U153" i="1"/>
  <c r="U173" i="1"/>
  <c r="U182" i="1"/>
  <c r="U190" i="1"/>
  <c r="U198" i="1"/>
  <c r="U206" i="1"/>
  <c r="U151" i="1"/>
  <c r="U181" i="1"/>
  <c r="U189" i="1"/>
  <c r="U197" i="1"/>
  <c r="U205" i="1"/>
  <c r="U169" i="1"/>
  <c r="U188" i="1"/>
  <c r="U203" i="1"/>
  <c r="U210" i="1"/>
  <c r="U202" i="1"/>
  <c r="U179" i="1"/>
  <c r="U194" i="1"/>
  <c r="U209" i="1"/>
  <c r="U178" i="1"/>
  <c r="U204" i="1"/>
  <c r="U208" i="1"/>
  <c r="U165" i="1"/>
  <c r="U187" i="1"/>
  <c r="U180" i="1"/>
  <c r="U195" i="1"/>
  <c r="U186" i="1"/>
  <c r="U177" i="1"/>
  <c r="U196" i="1"/>
  <c r="L5" i="1"/>
  <c r="L11" i="1"/>
  <c r="L10" i="1"/>
  <c r="L15" i="1"/>
  <c r="L14" i="1"/>
  <c r="L6" i="1"/>
  <c r="L13" i="1"/>
  <c r="L21" i="1"/>
  <c r="L9" i="1"/>
  <c r="L12" i="1"/>
  <c r="L18" i="1"/>
  <c r="L29" i="1"/>
  <c r="L8" i="1"/>
  <c r="L28" i="1"/>
  <c r="L24" i="1"/>
  <c r="L16" i="1"/>
  <c r="L17" i="1"/>
  <c r="L26" i="1"/>
  <c r="L20" i="1"/>
  <c r="L35" i="1"/>
  <c r="L25" i="1"/>
  <c r="L30" i="1"/>
  <c r="L34" i="1"/>
  <c r="L42" i="1"/>
  <c r="L33" i="1"/>
  <c r="L41" i="1"/>
  <c r="L48" i="1"/>
  <c r="L47" i="1"/>
  <c r="L55" i="1"/>
  <c r="L31" i="1"/>
  <c r="L36" i="1"/>
  <c r="L38" i="1"/>
  <c r="L40" i="1"/>
  <c r="L44" i="1"/>
  <c r="L46" i="1"/>
  <c r="L54" i="1"/>
  <c r="L7" i="1"/>
  <c r="L23" i="1"/>
  <c r="L27" i="1"/>
  <c r="L45" i="1"/>
  <c r="L58" i="1"/>
  <c r="L66" i="1"/>
  <c r="L19" i="1"/>
  <c r="L39" i="1"/>
  <c r="L53" i="1"/>
  <c r="L57" i="1"/>
  <c r="L65" i="1"/>
  <c r="L73" i="1"/>
  <c r="L37" i="1"/>
  <c r="L50" i="1"/>
  <c r="L56" i="1"/>
  <c r="L64" i="1"/>
  <c r="L72" i="1"/>
  <c r="L71" i="1"/>
  <c r="L77" i="1"/>
  <c r="L83" i="1"/>
  <c r="L67" i="1"/>
  <c r="L69" i="1"/>
  <c r="L74" i="1"/>
  <c r="L82" i="1"/>
  <c r="L90" i="1"/>
  <c r="L22" i="1"/>
  <c r="L60" i="1"/>
  <c r="L62" i="1"/>
  <c r="L81" i="1"/>
  <c r="L89" i="1"/>
  <c r="L49" i="1"/>
  <c r="L68" i="1"/>
  <c r="L99" i="1"/>
  <c r="L43" i="1"/>
  <c r="L51" i="1"/>
  <c r="L88" i="1"/>
  <c r="L70" i="1"/>
  <c r="L75" i="1"/>
  <c r="L76" i="1"/>
  <c r="L78" i="1"/>
  <c r="L80" i="1"/>
  <c r="L85" i="1"/>
  <c r="L91" i="1"/>
  <c r="L97" i="1"/>
  <c r="L79" i="1"/>
  <c r="L84" i="1"/>
  <c r="L93" i="1"/>
  <c r="L111" i="1"/>
  <c r="L119" i="1"/>
  <c r="L127" i="1"/>
  <c r="L135" i="1"/>
  <c r="L143" i="1"/>
  <c r="L151" i="1"/>
  <c r="L104" i="1"/>
  <c r="L110" i="1"/>
  <c r="L118" i="1"/>
  <c r="L126" i="1"/>
  <c r="L134" i="1"/>
  <c r="L95" i="1"/>
  <c r="L98" i="1"/>
  <c r="L101" i="1"/>
  <c r="L109" i="1"/>
  <c r="L117" i="1"/>
  <c r="L125" i="1"/>
  <c r="L133" i="1"/>
  <c r="L141" i="1"/>
  <c r="L149" i="1"/>
  <c r="L59" i="1"/>
  <c r="L86" i="1"/>
  <c r="L87" i="1"/>
  <c r="L92" i="1"/>
  <c r="L108" i="1"/>
  <c r="L116" i="1"/>
  <c r="L124" i="1"/>
  <c r="L132" i="1"/>
  <c r="L140" i="1"/>
  <c r="L148" i="1"/>
  <c r="L63" i="1"/>
  <c r="L94" i="1"/>
  <c r="L61" i="1"/>
  <c r="L96" i="1"/>
  <c r="L32" i="1"/>
  <c r="L52" i="1"/>
  <c r="L100" i="1"/>
  <c r="L113" i="1"/>
  <c r="L102" i="1"/>
  <c r="L120" i="1"/>
  <c r="L107" i="1"/>
  <c r="L123" i="1"/>
  <c r="L114" i="1"/>
  <c r="L130" i="1"/>
  <c r="L103" i="1"/>
  <c r="L105" i="1"/>
  <c r="L121" i="1"/>
  <c r="L122" i="1"/>
  <c r="L136" i="1"/>
  <c r="L138" i="1"/>
  <c r="L131" i="1"/>
  <c r="L137" i="1"/>
  <c r="L139" i="1"/>
  <c r="L128" i="1"/>
  <c r="L147" i="1"/>
  <c r="L153" i="1"/>
  <c r="L112" i="1"/>
  <c r="L129" i="1"/>
  <c r="L142" i="1"/>
  <c r="L106" i="1"/>
  <c r="L146" i="1"/>
  <c r="L115" i="1"/>
  <c r="L150" i="1"/>
  <c r="L157" i="1"/>
  <c r="L163" i="1"/>
  <c r="L162" i="1"/>
  <c r="L170" i="1"/>
  <c r="L145" i="1"/>
  <c r="L156" i="1"/>
  <c r="L161" i="1"/>
  <c r="L169" i="1"/>
  <c r="L177" i="1"/>
  <c r="L144" i="1"/>
  <c r="L159" i="1"/>
  <c r="L167" i="1"/>
  <c r="L175" i="1"/>
  <c r="L158" i="1"/>
  <c r="L166" i="1"/>
  <c r="L152" i="1"/>
  <c r="L165" i="1"/>
  <c r="L173" i="1"/>
  <c r="L184" i="1"/>
  <c r="L192" i="1"/>
  <c r="L200" i="1"/>
  <c r="L176" i="1"/>
  <c r="L183" i="1"/>
  <c r="L191" i="1"/>
  <c r="L199" i="1"/>
  <c r="L207" i="1"/>
  <c r="L168" i="1"/>
  <c r="L171" i="1"/>
  <c r="L174" i="1"/>
  <c r="L182" i="1"/>
  <c r="L190" i="1"/>
  <c r="L198" i="1"/>
  <c r="L206" i="1"/>
  <c r="L164" i="1"/>
  <c r="L172" i="1"/>
  <c r="L181" i="1"/>
  <c r="L189" i="1"/>
  <c r="L197" i="1"/>
  <c r="L205" i="1"/>
  <c r="L160" i="1"/>
  <c r="L180" i="1"/>
  <c r="L188" i="1"/>
  <c r="L196" i="1"/>
  <c r="L204" i="1"/>
  <c r="L186" i="1"/>
  <c r="L201" i="1"/>
  <c r="L209" i="1"/>
  <c r="L185" i="1"/>
  <c r="L210" i="1"/>
  <c r="L187" i="1"/>
  <c r="L202" i="1"/>
  <c r="L178" i="1"/>
  <c r="L193" i="1"/>
  <c r="L208" i="1"/>
  <c r="L195" i="1"/>
  <c r="L154" i="1"/>
  <c r="L203" i="1"/>
  <c r="L155" i="1"/>
  <c r="L179" i="1"/>
  <c r="L194" i="1"/>
  <c r="AM7" i="1"/>
  <c r="AM6" i="1"/>
  <c r="AM5" i="1"/>
  <c r="AM8" i="1"/>
  <c r="AM10" i="1"/>
  <c r="AM17" i="1"/>
  <c r="AM16" i="1"/>
  <c r="AM15" i="1"/>
  <c r="AM24" i="1"/>
  <c r="AM23" i="1"/>
  <c r="AM31" i="1"/>
  <c r="AM19" i="1"/>
  <c r="AM22" i="1"/>
  <c r="AM13" i="1"/>
  <c r="AM25" i="1"/>
  <c r="AM21" i="1"/>
  <c r="AM38" i="1"/>
  <c r="AM37" i="1"/>
  <c r="AM9" i="1"/>
  <c r="AM14" i="1"/>
  <c r="AM28" i="1"/>
  <c r="AM36" i="1"/>
  <c r="AM44" i="1"/>
  <c r="AM12" i="1"/>
  <c r="AM39" i="1"/>
  <c r="AM43" i="1"/>
  <c r="AM11" i="1"/>
  <c r="AM32" i="1"/>
  <c r="AM34" i="1"/>
  <c r="AM50" i="1"/>
  <c r="AM49" i="1"/>
  <c r="AM55" i="1"/>
  <c r="AM61" i="1"/>
  <c r="AM18" i="1"/>
  <c r="AM20" i="1"/>
  <c r="AM30" i="1"/>
  <c r="AM52" i="1"/>
  <c r="AM60" i="1"/>
  <c r="AM68" i="1"/>
  <c r="AM76" i="1"/>
  <c r="AM46" i="1"/>
  <c r="AM48" i="1"/>
  <c r="AM59" i="1"/>
  <c r="AM67" i="1"/>
  <c r="AM75" i="1"/>
  <c r="AM27" i="1"/>
  <c r="AM29" i="1"/>
  <c r="AM51" i="1"/>
  <c r="AM63" i="1"/>
  <c r="AM65" i="1"/>
  <c r="AM70" i="1"/>
  <c r="AM78" i="1"/>
  <c r="AM58" i="1"/>
  <c r="AM85" i="1"/>
  <c r="AM41" i="1"/>
  <c r="AM72" i="1"/>
  <c r="AM84" i="1"/>
  <c r="AM79" i="1"/>
  <c r="AM81" i="1"/>
  <c r="AM90" i="1"/>
  <c r="AM94" i="1"/>
  <c r="AM102" i="1"/>
  <c r="AM40" i="1"/>
  <c r="AM56" i="1"/>
  <c r="AM57" i="1"/>
  <c r="AM71" i="1"/>
  <c r="AM77" i="1"/>
  <c r="AM87" i="1"/>
  <c r="AM35" i="1"/>
  <c r="AM42" i="1"/>
  <c r="AM45" i="1"/>
  <c r="AM53" i="1"/>
  <c r="AM66" i="1"/>
  <c r="AM92" i="1"/>
  <c r="AM100" i="1"/>
  <c r="AM106" i="1"/>
  <c r="AM114" i="1"/>
  <c r="AM122" i="1"/>
  <c r="AM130" i="1"/>
  <c r="AM138" i="1"/>
  <c r="AM146" i="1"/>
  <c r="AM154" i="1"/>
  <c r="AM73" i="1"/>
  <c r="AM91" i="1"/>
  <c r="AM97" i="1"/>
  <c r="AM103" i="1"/>
  <c r="AM105" i="1"/>
  <c r="AM113" i="1"/>
  <c r="AM121" i="1"/>
  <c r="AM129" i="1"/>
  <c r="AM83" i="1"/>
  <c r="AM88" i="1"/>
  <c r="AM112" i="1"/>
  <c r="AM120" i="1"/>
  <c r="AM128" i="1"/>
  <c r="AM136" i="1"/>
  <c r="AM144" i="1"/>
  <c r="AM152" i="1"/>
  <c r="AM26" i="1"/>
  <c r="AM99" i="1"/>
  <c r="AM111" i="1"/>
  <c r="AM119" i="1"/>
  <c r="AM127" i="1"/>
  <c r="AM135" i="1"/>
  <c r="AM143" i="1"/>
  <c r="AM151" i="1"/>
  <c r="AM54" i="1"/>
  <c r="AM62" i="1"/>
  <c r="AM64" i="1"/>
  <c r="AM69" i="1"/>
  <c r="AM89" i="1"/>
  <c r="AM33" i="1"/>
  <c r="AM47" i="1"/>
  <c r="AM82" i="1"/>
  <c r="AM80" i="1"/>
  <c r="AM95" i="1"/>
  <c r="AM104" i="1"/>
  <c r="AM116" i="1"/>
  <c r="AM96" i="1"/>
  <c r="AM107" i="1"/>
  <c r="AM123" i="1"/>
  <c r="AM110" i="1"/>
  <c r="AM126" i="1"/>
  <c r="AM93" i="1"/>
  <c r="AM117" i="1"/>
  <c r="AM133" i="1"/>
  <c r="AM86" i="1"/>
  <c r="AM101" i="1"/>
  <c r="AM108" i="1"/>
  <c r="AM124" i="1"/>
  <c r="AM98" i="1"/>
  <c r="AM132" i="1"/>
  <c r="AM139" i="1"/>
  <c r="AM141" i="1"/>
  <c r="AM109" i="1"/>
  <c r="AM145" i="1"/>
  <c r="AM147" i="1"/>
  <c r="AM149" i="1"/>
  <c r="AM115" i="1"/>
  <c r="AM148" i="1"/>
  <c r="AM74" i="1"/>
  <c r="AM142" i="1"/>
  <c r="AM155" i="1"/>
  <c r="AM125" i="1"/>
  <c r="AM134" i="1"/>
  <c r="AM137" i="1"/>
  <c r="AM118" i="1"/>
  <c r="AM140" i="1"/>
  <c r="AM131" i="1"/>
  <c r="AM158" i="1"/>
  <c r="AM166" i="1"/>
  <c r="AM157" i="1"/>
  <c r="AM165" i="1"/>
  <c r="AM173" i="1"/>
  <c r="AM156" i="1"/>
  <c r="AM164" i="1"/>
  <c r="AM172" i="1"/>
  <c r="AM150" i="1"/>
  <c r="AM162" i="1"/>
  <c r="AM170" i="1"/>
  <c r="AM161" i="1"/>
  <c r="AM169" i="1"/>
  <c r="AM160" i="1"/>
  <c r="AM168" i="1"/>
  <c r="AM176" i="1"/>
  <c r="AM163" i="1"/>
  <c r="AM174" i="1"/>
  <c r="AM179" i="1"/>
  <c r="AM187" i="1"/>
  <c r="AM195" i="1"/>
  <c r="AM203" i="1"/>
  <c r="AM159" i="1"/>
  <c r="AM178" i="1"/>
  <c r="AM186" i="1"/>
  <c r="AM194" i="1"/>
  <c r="AM202" i="1"/>
  <c r="AM185" i="1"/>
  <c r="AM193" i="1"/>
  <c r="AM201" i="1"/>
  <c r="AM175" i="1"/>
  <c r="AM177" i="1"/>
  <c r="AM184" i="1"/>
  <c r="AM192" i="1"/>
  <c r="AM200" i="1"/>
  <c r="AM208" i="1"/>
  <c r="AM153" i="1"/>
  <c r="AM183" i="1"/>
  <c r="AM191" i="1"/>
  <c r="AM199" i="1"/>
  <c r="AM207" i="1"/>
  <c r="AM188" i="1"/>
  <c r="AM206" i="1"/>
  <c r="AM198" i="1"/>
  <c r="AM197" i="1"/>
  <c r="AM189" i="1"/>
  <c r="AM204" i="1"/>
  <c r="AM210" i="1"/>
  <c r="AM182" i="1"/>
  <c r="AM180" i="1"/>
  <c r="AM209" i="1"/>
  <c r="AM171" i="1"/>
  <c r="AM190" i="1"/>
  <c r="AM205" i="1"/>
  <c r="AM167" i="1"/>
  <c r="AM181" i="1"/>
  <c r="AM196" i="1"/>
  <c r="BJ6" i="1"/>
  <c r="BJ5" i="1"/>
  <c r="BJ16" i="1"/>
  <c r="BJ15" i="1"/>
  <c r="BJ7" i="1"/>
  <c r="BJ9" i="1"/>
  <c r="BJ14" i="1"/>
  <c r="BJ13" i="1"/>
  <c r="BJ8" i="1"/>
  <c r="BJ20" i="1"/>
  <c r="BJ22" i="1"/>
  <c r="BJ30" i="1"/>
  <c r="BJ17" i="1"/>
  <c r="BJ21" i="1"/>
  <c r="BJ29" i="1"/>
  <c r="BJ10" i="1"/>
  <c r="BJ18" i="1"/>
  <c r="BJ23" i="1"/>
  <c r="BJ25" i="1"/>
  <c r="BJ12" i="1"/>
  <c r="BJ27" i="1"/>
  <c r="BJ36" i="1"/>
  <c r="BJ26" i="1"/>
  <c r="BJ35" i="1"/>
  <c r="BJ43" i="1"/>
  <c r="BJ28" i="1"/>
  <c r="BJ34" i="1"/>
  <c r="BJ42" i="1"/>
  <c r="BJ38" i="1"/>
  <c r="BJ40" i="1"/>
  <c r="BJ48" i="1"/>
  <c r="BJ56" i="1"/>
  <c r="BJ31" i="1"/>
  <c r="BJ33" i="1"/>
  <c r="BJ47" i="1"/>
  <c r="BJ55" i="1"/>
  <c r="BJ19" i="1"/>
  <c r="BJ24" i="1"/>
  <c r="BJ59" i="1"/>
  <c r="BJ67" i="1"/>
  <c r="BJ41" i="1"/>
  <c r="BJ52" i="1"/>
  <c r="BJ58" i="1"/>
  <c r="BJ66" i="1"/>
  <c r="BJ74" i="1"/>
  <c r="BJ32" i="1"/>
  <c r="BJ49" i="1"/>
  <c r="BJ57" i="1"/>
  <c r="BJ65" i="1"/>
  <c r="BJ73" i="1"/>
  <c r="BJ70" i="1"/>
  <c r="BJ76" i="1"/>
  <c r="BJ39" i="1"/>
  <c r="BJ60" i="1"/>
  <c r="BJ62" i="1"/>
  <c r="BJ64" i="1"/>
  <c r="BJ83" i="1"/>
  <c r="BJ11" i="1"/>
  <c r="BJ46" i="1"/>
  <c r="BJ50" i="1"/>
  <c r="BJ51" i="1"/>
  <c r="BJ72" i="1"/>
  <c r="BJ82" i="1"/>
  <c r="BJ90" i="1"/>
  <c r="BJ63" i="1"/>
  <c r="BJ69" i="1"/>
  <c r="BJ75" i="1"/>
  <c r="BJ92" i="1"/>
  <c r="BJ100" i="1"/>
  <c r="BJ44" i="1"/>
  <c r="BJ53" i="1"/>
  <c r="BJ61" i="1"/>
  <c r="BJ78" i="1"/>
  <c r="BJ80" i="1"/>
  <c r="BJ87" i="1"/>
  <c r="BJ84" i="1"/>
  <c r="BJ98" i="1"/>
  <c r="BJ54" i="1"/>
  <c r="BJ104" i="1"/>
  <c r="BJ112" i="1"/>
  <c r="BJ120" i="1"/>
  <c r="BJ128" i="1"/>
  <c r="BJ136" i="1"/>
  <c r="BJ144" i="1"/>
  <c r="BJ152" i="1"/>
  <c r="BJ68" i="1"/>
  <c r="BJ85" i="1"/>
  <c r="BJ86" i="1"/>
  <c r="BJ89" i="1"/>
  <c r="BJ97" i="1"/>
  <c r="BJ103" i="1"/>
  <c r="BJ111" i="1"/>
  <c r="BJ119" i="1"/>
  <c r="BJ127" i="1"/>
  <c r="BJ135" i="1"/>
  <c r="BJ81" i="1"/>
  <c r="BJ91" i="1"/>
  <c r="BJ94" i="1"/>
  <c r="BJ110" i="1"/>
  <c r="BJ118" i="1"/>
  <c r="BJ126" i="1"/>
  <c r="BJ134" i="1"/>
  <c r="BJ142" i="1"/>
  <c r="BJ150" i="1"/>
  <c r="BJ45" i="1"/>
  <c r="BJ79" i="1"/>
  <c r="BJ109" i="1"/>
  <c r="BJ117" i="1"/>
  <c r="BJ125" i="1"/>
  <c r="BJ133" i="1"/>
  <c r="BJ141" i="1"/>
  <c r="BJ149" i="1"/>
  <c r="BJ77" i="1"/>
  <c r="BJ88" i="1"/>
  <c r="BJ93" i="1"/>
  <c r="BJ71" i="1"/>
  <c r="BJ95" i="1"/>
  <c r="BJ106" i="1"/>
  <c r="BJ122" i="1"/>
  <c r="BJ113" i="1"/>
  <c r="BJ129" i="1"/>
  <c r="BJ116" i="1"/>
  <c r="BJ132" i="1"/>
  <c r="BJ99" i="1"/>
  <c r="BJ101" i="1"/>
  <c r="BJ107" i="1"/>
  <c r="BJ123" i="1"/>
  <c r="BJ37" i="1"/>
  <c r="BJ96" i="1"/>
  <c r="BJ114" i="1"/>
  <c r="BJ130" i="1"/>
  <c r="BJ102" i="1"/>
  <c r="BJ105" i="1"/>
  <c r="BJ108" i="1"/>
  <c r="BJ145" i="1"/>
  <c r="BJ147" i="1"/>
  <c r="BJ131" i="1"/>
  <c r="BJ153" i="1"/>
  <c r="BJ115" i="1"/>
  <c r="BJ138" i="1"/>
  <c r="BJ148" i="1"/>
  <c r="BJ146" i="1"/>
  <c r="BJ121" i="1"/>
  <c r="BJ137" i="1"/>
  <c r="BJ140" i="1"/>
  <c r="BJ151" i="1"/>
  <c r="BJ164" i="1"/>
  <c r="BJ163" i="1"/>
  <c r="BJ171" i="1"/>
  <c r="BJ124" i="1"/>
  <c r="BJ162" i="1"/>
  <c r="BJ170" i="1"/>
  <c r="BJ139" i="1"/>
  <c r="BJ160" i="1"/>
  <c r="BJ168" i="1"/>
  <c r="BJ156" i="1"/>
  <c r="BJ159" i="1"/>
  <c r="BJ167" i="1"/>
  <c r="BJ158" i="1"/>
  <c r="BJ166" i="1"/>
  <c r="BJ174" i="1"/>
  <c r="BJ169" i="1"/>
  <c r="BJ177" i="1"/>
  <c r="BJ185" i="1"/>
  <c r="BJ193" i="1"/>
  <c r="BJ201" i="1"/>
  <c r="BJ165" i="1"/>
  <c r="BJ184" i="1"/>
  <c r="BJ192" i="1"/>
  <c r="BJ200" i="1"/>
  <c r="BJ161" i="1"/>
  <c r="BJ183" i="1"/>
  <c r="BJ191" i="1"/>
  <c r="BJ199" i="1"/>
  <c r="BJ207" i="1"/>
  <c r="BJ154" i="1"/>
  <c r="BJ155" i="1"/>
  <c r="BJ157" i="1"/>
  <c r="BJ182" i="1"/>
  <c r="BJ190" i="1"/>
  <c r="BJ198" i="1"/>
  <c r="BJ206" i="1"/>
  <c r="BJ143" i="1"/>
  <c r="BJ172" i="1"/>
  <c r="BJ181" i="1"/>
  <c r="BJ189" i="1"/>
  <c r="BJ197" i="1"/>
  <c r="BJ205" i="1"/>
  <c r="BJ179" i="1"/>
  <c r="BJ194" i="1"/>
  <c r="BJ208" i="1"/>
  <c r="BJ210" i="1"/>
  <c r="BJ204" i="1"/>
  <c r="BJ209" i="1"/>
  <c r="BJ188" i="1"/>
  <c r="BJ180" i="1"/>
  <c r="BJ195" i="1"/>
  <c r="BJ175" i="1"/>
  <c r="BJ203" i="1"/>
  <c r="BJ186" i="1"/>
  <c r="BJ173" i="1"/>
  <c r="BJ196" i="1"/>
  <c r="BJ202" i="1"/>
  <c r="BJ178" i="1"/>
  <c r="BJ176" i="1"/>
  <c r="BJ187" i="1"/>
  <c r="K11" i="1"/>
  <c r="K10" i="1"/>
  <c r="K9" i="1"/>
  <c r="K14" i="1"/>
  <c r="K6" i="1"/>
  <c r="K13" i="1"/>
  <c r="K12" i="1"/>
  <c r="K20" i="1"/>
  <c r="K5" i="1"/>
  <c r="K8" i="1"/>
  <c r="K28" i="1"/>
  <c r="K15" i="1"/>
  <c r="K17" i="1"/>
  <c r="K27" i="1"/>
  <c r="K16" i="1"/>
  <c r="K26" i="1"/>
  <c r="K7" i="1"/>
  <c r="K21" i="1"/>
  <c r="K23" i="1"/>
  <c r="K24" i="1"/>
  <c r="K25" i="1"/>
  <c r="K30" i="1"/>
  <c r="K34" i="1"/>
  <c r="K18" i="1"/>
  <c r="K33" i="1"/>
  <c r="K41" i="1"/>
  <c r="K32" i="1"/>
  <c r="K40" i="1"/>
  <c r="K47" i="1"/>
  <c r="K31" i="1"/>
  <c r="K36" i="1"/>
  <c r="K38" i="1"/>
  <c r="K44" i="1"/>
  <c r="K46" i="1"/>
  <c r="K54" i="1"/>
  <c r="K53" i="1"/>
  <c r="K19" i="1"/>
  <c r="K39" i="1"/>
  <c r="K57" i="1"/>
  <c r="K65" i="1"/>
  <c r="K37" i="1"/>
  <c r="K50" i="1"/>
  <c r="K56" i="1"/>
  <c r="K64" i="1"/>
  <c r="K72" i="1"/>
  <c r="K35" i="1"/>
  <c r="K48" i="1"/>
  <c r="K63" i="1"/>
  <c r="K71" i="1"/>
  <c r="K55" i="1"/>
  <c r="K67" i="1"/>
  <c r="K69" i="1"/>
  <c r="K74" i="1"/>
  <c r="K82" i="1"/>
  <c r="K22" i="1"/>
  <c r="K58" i="1"/>
  <c r="K60" i="1"/>
  <c r="K62" i="1"/>
  <c r="K81" i="1"/>
  <c r="K89" i="1"/>
  <c r="K43" i="1"/>
  <c r="K49" i="1"/>
  <c r="K70" i="1"/>
  <c r="K76" i="1"/>
  <c r="K80" i="1"/>
  <c r="K88" i="1"/>
  <c r="K51" i="1"/>
  <c r="K66" i="1"/>
  <c r="K83" i="1"/>
  <c r="K98" i="1"/>
  <c r="K75" i="1"/>
  <c r="K78" i="1"/>
  <c r="K85" i="1"/>
  <c r="K96" i="1"/>
  <c r="K104" i="1"/>
  <c r="K110" i="1"/>
  <c r="K118" i="1"/>
  <c r="K126" i="1"/>
  <c r="K134" i="1"/>
  <c r="K142" i="1"/>
  <c r="K150" i="1"/>
  <c r="K73" i="1"/>
  <c r="K95" i="1"/>
  <c r="K101" i="1"/>
  <c r="K109" i="1"/>
  <c r="K117" i="1"/>
  <c r="K125" i="1"/>
  <c r="K133" i="1"/>
  <c r="K59" i="1"/>
  <c r="K86" i="1"/>
  <c r="K87" i="1"/>
  <c r="K92" i="1"/>
  <c r="K108" i="1"/>
  <c r="K116" i="1"/>
  <c r="K124" i="1"/>
  <c r="K132" i="1"/>
  <c r="K140" i="1"/>
  <c r="K148" i="1"/>
  <c r="K103" i="1"/>
  <c r="K107" i="1"/>
  <c r="K115" i="1"/>
  <c r="K123" i="1"/>
  <c r="K131" i="1"/>
  <c r="K139" i="1"/>
  <c r="K147" i="1"/>
  <c r="K155" i="1"/>
  <c r="K42" i="1"/>
  <c r="K45" i="1"/>
  <c r="K52" i="1"/>
  <c r="K61" i="1"/>
  <c r="K77" i="1"/>
  <c r="K68" i="1"/>
  <c r="K79" i="1"/>
  <c r="K91" i="1"/>
  <c r="K90" i="1"/>
  <c r="K84" i="1"/>
  <c r="K93" i="1"/>
  <c r="K99" i="1"/>
  <c r="K102" i="1"/>
  <c r="K120" i="1"/>
  <c r="K94" i="1"/>
  <c r="K111" i="1"/>
  <c r="K127" i="1"/>
  <c r="K114" i="1"/>
  <c r="K130" i="1"/>
  <c r="K105" i="1"/>
  <c r="K121" i="1"/>
  <c r="K112" i="1"/>
  <c r="K128" i="1"/>
  <c r="K29" i="1"/>
  <c r="K143" i="1"/>
  <c r="K145" i="1"/>
  <c r="K113" i="1"/>
  <c r="K129" i="1"/>
  <c r="K151" i="1"/>
  <c r="K153" i="1"/>
  <c r="K135" i="1"/>
  <c r="K119" i="1"/>
  <c r="K136" i="1"/>
  <c r="K138" i="1"/>
  <c r="K106" i="1"/>
  <c r="K146" i="1"/>
  <c r="K149" i="1"/>
  <c r="K97" i="1"/>
  <c r="K137" i="1"/>
  <c r="K157" i="1"/>
  <c r="K141" i="1"/>
  <c r="K122" i="1"/>
  <c r="K144" i="1"/>
  <c r="K162" i="1"/>
  <c r="K156" i="1"/>
  <c r="K161" i="1"/>
  <c r="K169" i="1"/>
  <c r="K160" i="1"/>
  <c r="K168" i="1"/>
  <c r="K176" i="1"/>
  <c r="K158" i="1"/>
  <c r="K166" i="1"/>
  <c r="K174" i="1"/>
  <c r="K152" i="1"/>
  <c r="K165" i="1"/>
  <c r="K100" i="1"/>
  <c r="K154" i="1"/>
  <c r="K164" i="1"/>
  <c r="K172" i="1"/>
  <c r="K167" i="1"/>
  <c r="K183" i="1"/>
  <c r="K191" i="1"/>
  <c r="K199" i="1"/>
  <c r="K207" i="1"/>
  <c r="K163" i="1"/>
  <c r="K171" i="1"/>
  <c r="K182" i="1"/>
  <c r="K190" i="1"/>
  <c r="K198" i="1"/>
  <c r="K206" i="1"/>
  <c r="K159" i="1"/>
  <c r="K181" i="1"/>
  <c r="K189" i="1"/>
  <c r="K197" i="1"/>
  <c r="K205" i="1"/>
  <c r="K180" i="1"/>
  <c r="K188" i="1"/>
  <c r="K196" i="1"/>
  <c r="K204" i="1"/>
  <c r="K179" i="1"/>
  <c r="K187" i="1"/>
  <c r="K195" i="1"/>
  <c r="K203" i="1"/>
  <c r="K192" i="1"/>
  <c r="K202" i="1"/>
  <c r="K201" i="1"/>
  <c r="K173" i="1"/>
  <c r="K178" i="1"/>
  <c r="K193" i="1"/>
  <c r="K208" i="1"/>
  <c r="K186" i="1"/>
  <c r="K209" i="1"/>
  <c r="K177" i="1"/>
  <c r="K184" i="1"/>
  <c r="K210" i="1"/>
  <c r="K175" i="1"/>
  <c r="K194" i="1"/>
  <c r="K170" i="1"/>
  <c r="K185" i="1"/>
  <c r="K200" i="1"/>
  <c r="BX5" i="1"/>
  <c r="BX10" i="1"/>
  <c r="BX15" i="1"/>
  <c r="BX14" i="1"/>
  <c r="BX6" i="1"/>
  <c r="BX13" i="1"/>
  <c r="BX7" i="1"/>
  <c r="BX9" i="1"/>
  <c r="BX12" i="1"/>
  <c r="BX21" i="1"/>
  <c r="BX29" i="1"/>
  <c r="BX18" i="1"/>
  <c r="BX28" i="1"/>
  <c r="BX17" i="1"/>
  <c r="BX19" i="1"/>
  <c r="BX24" i="1"/>
  <c r="BX11" i="1"/>
  <c r="BX26" i="1"/>
  <c r="BX35" i="1"/>
  <c r="BX25" i="1"/>
  <c r="BX27" i="1"/>
  <c r="BX30" i="1"/>
  <c r="BX34" i="1"/>
  <c r="BX42" i="1"/>
  <c r="BX33" i="1"/>
  <c r="BX41" i="1"/>
  <c r="BX20" i="1"/>
  <c r="BX48" i="1"/>
  <c r="BX22" i="1"/>
  <c r="BX47" i="1"/>
  <c r="BX55" i="1"/>
  <c r="BX36" i="1"/>
  <c r="BX38" i="1"/>
  <c r="BX44" i="1"/>
  <c r="BX46" i="1"/>
  <c r="BX54" i="1"/>
  <c r="BX32" i="1"/>
  <c r="BX58" i="1"/>
  <c r="BX66" i="1"/>
  <c r="BX53" i="1"/>
  <c r="BX57" i="1"/>
  <c r="BX65" i="1"/>
  <c r="BX73" i="1"/>
  <c r="BX39" i="1"/>
  <c r="BX50" i="1"/>
  <c r="BX56" i="1"/>
  <c r="BX64" i="1"/>
  <c r="BX72" i="1"/>
  <c r="BX8" i="1"/>
  <c r="BX16" i="1"/>
  <c r="BX23" i="1"/>
  <c r="BX71" i="1"/>
  <c r="BX31" i="1"/>
  <c r="BX67" i="1"/>
  <c r="BX74" i="1"/>
  <c r="BX82" i="1"/>
  <c r="BX90" i="1"/>
  <c r="BX37" i="1"/>
  <c r="BX51" i="1"/>
  <c r="BX52" i="1"/>
  <c r="BX60" i="1"/>
  <c r="BX62" i="1"/>
  <c r="BX81" i="1"/>
  <c r="BX89" i="1"/>
  <c r="BX59" i="1"/>
  <c r="BX69" i="1"/>
  <c r="BX70" i="1"/>
  <c r="BX75" i="1"/>
  <c r="BX76" i="1"/>
  <c r="BX83" i="1"/>
  <c r="BX91" i="1"/>
  <c r="BX99" i="1"/>
  <c r="BX45" i="1"/>
  <c r="BX68" i="1"/>
  <c r="BX88" i="1"/>
  <c r="BX78" i="1"/>
  <c r="BX80" i="1"/>
  <c r="BX85" i="1"/>
  <c r="BX97" i="1"/>
  <c r="BX93" i="1"/>
  <c r="BX111" i="1"/>
  <c r="BX119" i="1"/>
  <c r="BX127" i="1"/>
  <c r="BX135" i="1"/>
  <c r="BX143" i="1"/>
  <c r="BX151" i="1"/>
  <c r="BX79" i="1"/>
  <c r="BX86" i="1"/>
  <c r="BX87" i="1"/>
  <c r="BX110" i="1"/>
  <c r="BX118" i="1"/>
  <c r="BX126" i="1"/>
  <c r="BX134" i="1"/>
  <c r="BX49" i="1"/>
  <c r="BX77" i="1"/>
  <c r="BX95" i="1"/>
  <c r="BX98" i="1"/>
  <c r="BX101" i="1"/>
  <c r="BX109" i="1"/>
  <c r="BX117" i="1"/>
  <c r="BX125" i="1"/>
  <c r="BX133" i="1"/>
  <c r="BX141" i="1"/>
  <c r="BX149" i="1"/>
  <c r="BX43" i="1"/>
  <c r="BX92" i="1"/>
  <c r="BX108" i="1"/>
  <c r="BX116" i="1"/>
  <c r="BX124" i="1"/>
  <c r="BX132" i="1"/>
  <c r="BX140" i="1"/>
  <c r="BX148" i="1"/>
  <c r="BX40" i="1"/>
  <c r="BX61" i="1"/>
  <c r="BX94" i="1"/>
  <c r="BX84" i="1"/>
  <c r="BX63" i="1"/>
  <c r="BX96" i="1"/>
  <c r="BX113" i="1"/>
  <c r="BX104" i="1"/>
  <c r="BX120" i="1"/>
  <c r="BX103" i="1"/>
  <c r="BX107" i="1"/>
  <c r="BX123" i="1"/>
  <c r="BX102" i="1"/>
  <c r="BX114" i="1"/>
  <c r="BX130" i="1"/>
  <c r="BX100" i="1"/>
  <c r="BX105" i="1"/>
  <c r="BX121" i="1"/>
  <c r="BX112" i="1"/>
  <c r="BX115" i="1"/>
  <c r="BX136" i="1"/>
  <c r="BX138" i="1"/>
  <c r="BX122" i="1"/>
  <c r="BX131" i="1"/>
  <c r="BX137" i="1"/>
  <c r="BX139" i="1"/>
  <c r="BX106" i="1"/>
  <c r="BX128" i="1"/>
  <c r="BX145" i="1"/>
  <c r="BX154" i="1"/>
  <c r="BX129" i="1"/>
  <c r="BX153" i="1"/>
  <c r="BX144" i="1"/>
  <c r="BX142" i="1"/>
  <c r="BX163" i="1"/>
  <c r="BX150" i="1"/>
  <c r="BX162" i="1"/>
  <c r="BX170" i="1"/>
  <c r="BX146" i="1"/>
  <c r="BX147" i="1"/>
  <c r="BX156" i="1"/>
  <c r="BX161" i="1"/>
  <c r="BX169" i="1"/>
  <c r="BX155" i="1"/>
  <c r="BX159" i="1"/>
  <c r="BX167" i="1"/>
  <c r="BX175" i="1"/>
  <c r="BX158" i="1"/>
  <c r="BX166" i="1"/>
  <c r="BX157" i="1"/>
  <c r="BX165" i="1"/>
  <c r="BX173" i="1"/>
  <c r="BX171" i="1"/>
  <c r="BX184" i="1"/>
  <c r="BX192" i="1"/>
  <c r="BX200" i="1"/>
  <c r="BX176" i="1"/>
  <c r="BX183" i="1"/>
  <c r="BX191" i="1"/>
  <c r="BX199" i="1"/>
  <c r="BX152" i="1"/>
  <c r="BX168" i="1"/>
  <c r="BX174" i="1"/>
  <c r="BX182" i="1"/>
  <c r="BX190" i="1"/>
  <c r="BX198" i="1"/>
  <c r="BX206" i="1"/>
  <c r="BX164" i="1"/>
  <c r="BX172" i="1"/>
  <c r="BX181" i="1"/>
  <c r="BX189" i="1"/>
  <c r="BX197" i="1"/>
  <c r="BX205" i="1"/>
  <c r="BX160" i="1"/>
  <c r="BX180" i="1"/>
  <c r="BX188" i="1"/>
  <c r="BX196" i="1"/>
  <c r="BX204" i="1"/>
  <c r="BX186" i="1"/>
  <c r="BX201" i="1"/>
  <c r="BX209" i="1"/>
  <c r="BX177" i="1"/>
  <c r="BX195" i="1"/>
  <c r="BX210" i="1"/>
  <c r="BX187" i="1"/>
  <c r="BX202" i="1"/>
  <c r="BX178" i="1"/>
  <c r="BX193" i="1"/>
  <c r="BX208" i="1"/>
  <c r="BX203" i="1"/>
  <c r="BX185" i="1"/>
  <c r="BX207" i="1"/>
  <c r="BX179" i="1"/>
  <c r="BX194" i="1"/>
  <c r="BP5" i="1"/>
  <c r="BP10" i="1"/>
  <c r="BP15" i="1"/>
  <c r="BP14" i="1"/>
  <c r="BP8" i="1"/>
  <c r="BP13" i="1"/>
  <c r="BP12" i="1"/>
  <c r="BP6" i="1"/>
  <c r="BP9" i="1"/>
  <c r="BP19" i="1"/>
  <c r="BP21" i="1"/>
  <c r="BP29" i="1"/>
  <c r="BP16" i="1"/>
  <c r="BP28" i="1"/>
  <c r="BP7" i="1"/>
  <c r="BP22" i="1"/>
  <c r="BP20" i="1"/>
  <c r="BP27" i="1"/>
  <c r="BP24" i="1"/>
  <c r="BP35" i="1"/>
  <c r="BP11" i="1"/>
  <c r="BP23" i="1"/>
  <c r="BP34" i="1"/>
  <c r="BP42" i="1"/>
  <c r="BP33" i="1"/>
  <c r="BP41" i="1"/>
  <c r="BP48" i="1"/>
  <c r="BP18" i="1"/>
  <c r="BP37" i="1"/>
  <c r="BP39" i="1"/>
  <c r="BP47" i="1"/>
  <c r="BP55" i="1"/>
  <c r="BP17" i="1"/>
  <c r="BP30" i="1"/>
  <c r="BP32" i="1"/>
  <c r="BP46" i="1"/>
  <c r="BP54" i="1"/>
  <c r="BP43" i="1"/>
  <c r="BP44" i="1"/>
  <c r="BP58" i="1"/>
  <c r="BP66" i="1"/>
  <c r="BP31" i="1"/>
  <c r="BP51" i="1"/>
  <c r="BP57" i="1"/>
  <c r="BP65" i="1"/>
  <c r="BP73" i="1"/>
  <c r="BP64" i="1"/>
  <c r="BP72" i="1"/>
  <c r="BP68" i="1"/>
  <c r="BP69" i="1"/>
  <c r="BP75" i="1"/>
  <c r="BP25" i="1"/>
  <c r="BP38" i="1"/>
  <c r="BP45" i="1"/>
  <c r="BP59" i="1"/>
  <c r="BP61" i="1"/>
  <c r="BP63" i="1"/>
  <c r="BP82" i="1"/>
  <c r="BP90" i="1"/>
  <c r="BP26" i="1"/>
  <c r="BP71" i="1"/>
  <c r="BP81" i="1"/>
  <c r="BP89" i="1"/>
  <c r="BP49" i="1"/>
  <c r="BP60" i="1"/>
  <c r="BP91" i="1"/>
  <c r="BP99" i="1"/>
  <c r="BP56" i="1"/>
  <c r="BP77" i="1"/>
  <c r="BP79" i="1"/>
  <c r="BP86" i="1"/>
  <c r="BP36" i="1"/>
  <c r="BP67" i="1"/>
  <c r="BP74" i="1"/>
  <c r="BP83" i="1"/>
  <c r="BP97" i="1"/>
  <c r="BP76" i="1"/>
  <c r="BP111" i="1"/>
  <c r="BP119" i="1"/>
  <c r="BP127" i="1"/>
  <c r="BP135" i="1"/>
  <c r="BP143" i="1"/>
  <c r="BP151" i="1"/>
  <c r="BP40" i="1"/>
  <c r="BP52" i="1"/>
  <c r="BP80" i="1"/>
  <c r="BP96" i="1"/>
  <c r="BP102" i="1"/>
  <c r="BP110" i="1"/>
  <c r="BP118" i="1"/>
  <c r="BP126" i="1"/>
  <c r="BP134" i="1"/>
  <c r="BP78" i="1"/>
  <c r="BP93" i="1"/>
  <c r="BP109" i="1"/>
  <c r="BP117" i="1"/>
  <c r="BP125" i="1"/>
  <c r="BP133" i="1"/>
  <c r="BP141" i="1"/>
  <c r="BP149" i="1"/>
  <c r="BP70" i="1"/>
  <c r="BP84" i="1"/>
  <c r="BP85" i="1"/>
  <c r="BP108" i="1"/>
  <c r="BP116" i="1"/>
  <c r="BP124" i="1"/>
  <c r="BP132" i="1"/>
  <c r="BP140" i="1"/>
  <c r="BP148" i="1"/>
  <c r="BP53" i="1"/>
  <c r="BP62" i="1"/>
  <c r="BP92" i="1"/>
  <c r="BP50" i="1"/>
  <c r="BP88" i="1"/>
  <c r="BP94" i="1"/>
  <c r="BP100" i="1"/>
  <c r="BP103" i="1"/>
  <c r="BP105" i="1"/>
  <c r="BP121" i="1"/>
  <c r="BP98" i="1"/>
  <c r="BP112" i="1"/>
  <c r="BP128" i="1"/>
  <c r="BP115" i="1"/>
  <c r="BP131" i="1"/>
  <c r="BP87" i="1"/>
  <c r="BP95" i="1"/>
  <c r="BP106" i="1"/>
  <c r="BP122" i="1"/>
  <c r="BP101" i="1"/>
  <c r="BP113" i="1"/>
  <c r="BP129" i="1"/>
  <c r="BP104" i="1"/>
  <c r="BP144" i="1"/>
  <c r="BP146" i="1"/>
  <c r="BP114" i="1"/>
  <c r="BP130" i="1"/>
  <c r="BP152" i="1"/>
  <c r="BP136" i="1"/>
  <c r="BP123" i="1"/>
  <c r="BP139" i="1"/>
  <c r="BP147" i="1"/>
  <c r="BP138" i="1"/>
  <c r="BP154" i="1"/>
  <c r="BP142" i="1"/>
  <c r="BP150" i="1"/>
  <c r="BP120" i="1"/>
  <c r="BP137" i="1"/>
  <c r="BP107" i="1"/>
  <c r="BP145" i="1"/>
  <c r="BP163" i="1"/>
  <c r="BP162" i="1"/>
  <c r="BP170" i="1"/>
  <c r="BP153" i="1"/>
  <c r="BP161" i="1"/>
  <c r="BP169" i="1"/>
  <c r="BP159" i="1"/>
  <c r="BP167" i="1"/>
  <c r="BP175" i="1"/>
  <c r="BP155" i="1"/>
  <c r="BP158" i="1"/>
  <c r="BP166" i="1"/>
  <c r="BP157" i="1"/>
  <c r="BP165" i="1"/>
  <c r="BP173" i="1"/>
  <c r="BP168" i="1"/>
  <c r="BP184" i="1"/>
  <c r="BP192" i="1"/>
  <c r="BP200" i="1"/>
  <c r="BP164" i="1"/>
  <c r="BP183" i="1"/>
  <c r="BP191" i="1"/>
  <c r="BP199" i="1"/>
  <c r="BP160" i="1"/>
  <c r="BP182" i="1"/>
  <c r="BP190" i="1"/>
  <c r="BP198" i="1"/>
  <c r="BP206" i="1"/>
  <c r="BP176" i="1"/>
  <c r="BP181" i="1"/>
  <c r="BP189" i="1"/>
  <c r="BP197" i="1"/>
  <c r="BP205" i="1"/>
  <c r="BP156" i="1"/>
  <c r="BP171" i="1"/>
  <c r="BP180" i="1"/>
  <c r="BP188" i="1"/>
  <c r="BP196" i="1"/>
  <c r="BP204" i="1"/>
  <c r="BP172" i="1"/>
  <c r="BP178" i="1"/>
  <c r="BP193" i="1"/>
  <c r="BP207" i="1"/>
  <c r="BP209" i="1"/>
  <c r="BP187" i="1"/>
  <c r="BP202" i="1"/>
  <c r="BP203" i="1"/>
  <c r="BP174" i="1"/>
  <c r="BP179" i="1"/>
  <c r="BP194" i="1"/>
  <c r="BP185" i="1"/>
  <c r="BP195" i="1"/>
  <c r="BP201" i="1"/>
  <c r="BP186" i="1"/>
  <c r="BP208" i="1"/>
  <c r="BP177" i="1"/>
  <c r="BP210" i="1"/>
  <c r="BI5" i="1"/>
  <c r="BI10" i="1"/>
  <c r="BI15" i="1"/>
  <c r="BI7" i="1"/>
  <c r="BI9" i="1"/>
  <c r="BI14" i="1"/>
  <c r="BI6" i="1"/>
  <c r="BI13" i="1"/>
  <c r="BI12" i="1"/>
  <c r="BI17" i="1"/>
  <c r="BI21" i="1"/>
  <c r="BI29" i="1"/>
  <c r="BI19" i="1"/>
  <c r="BI28" i="1"/>
  <c r="BI25" i="1"/>
  <c r="BI8" i="1"/>
  <c r="BI22" i="1"/>
  <c r="BI26" i="1"/>
  <c r="BI35" i="1"/>
  <c r="BI34" i="1"/>
  <c r="BI42" i="1"/>
  <c r="BI33" i="1"/>
  <c r="BI41" i="1"/>
  <c r="BI18" i="1"/>
  <c r="BI36" i="1"/>
  <c r="BI38" i="1"/>
  <c r="BI40" i="1"/>
  <c r="BI48" i="1"/>
  <c r="BI31" i="1"/>
  <c r="BI43" i="1"/>
  <c r="BI47" i="1"/>
  <c r="BI55" i="1"/>
  <c r="BI11" i="1"/>
  <c r="BI23" i="1"/>
  <c r="BI46" i="1"/>
  <c r="BI54" i="1"/>
  <c r="BI52" i="1"/>
  <c r="BI58" i="1"/>
  <c r="BI66" i="1"/>
  <c r="BI30" i="1"/>
  <c r="BI32" i="1"/>
  <c r="BI49" i="1"/>
  <c r="BI57" i="1"/>
  <c r="BI65" i="1"/>
  <c r="BI73" i="1"/>
  <c r="BI45" i="1"/>
  <c r="BI64" i="1"/>
  <c r="BI72" i="1"/>
  <c r="BI24" i="1"/>
  <c r="BI39" i="1"/>
  <c r="BI60" i="1"/>
  <c r="BI62" i="1"/>
  <c r="BI50" i="1"/>
  <c r="BI51" i="1"/>
  <c r="BI56" i="1"/>
  <c r="BI82" i="1"/>
  <c r="BI90" i="1"/>
  <c r="BI27" i="1"/>
  <c r="BI69" i="1"/>
  <c r="BI75" i="1"/>
  <c r="BI81" i="1"/>
  <c r="BI89" i="1"/>
  <c r="BI44" i="1"/>
  <c r="BI53" i="1"/>
  <c r="BI61" i="1"/>
  <c r="BI67" i="1"/>
  <c r="BI78" i="1"/>
  <c r="BI80" i="1"/>
  <c r="BI87" i="1"/>
  <c r="BI91" i="1"/>
  <c r="BI99" i="1"/>
  <c r="BI59" i="1"/>
  <c r="BI84" i="1"/>
  <c r="BI68" i="1"/>
  <c r="BI70" i="1"/>
  <c r="BI71" i="1"/>
  <c r="BI76" i="1"/>
  <c r="BI97" i="1"/>
  <c r="BI20" i="1"/>
  <c r="BI85" i="1"/>
  <c r="BI86" i="1"/>
  <c r="BI103" i="1"/>
  <c r="BI111" i="1"/>
  <c r="BI119" i="1"/>
  <c r="BI127" i="1"/>
  <c r="BI135" i="1"/>
  <c r="BI143" i="1"/>
  <c r="BI151" i="1"/>
  <c r="BI16" i="1"/>
  <c r="BI94" i="1"/>
  <c r="BI100" i="1"/>
  <c r="BI110" i="1"/>
  <c r="BI118" i="1"/>
  <c r="BI126" i="1"/>
  <c r="BI134" i="1"/>
  <c r="BI79" i="1"/>
  <c r="BI109" i="1"/>
  <c r="BI117" i="1"/>
  <c r="BI125" i="1"/>
  <c r="BI133" i="1"/>
  <c r="BI141" i="1"/>
  <c r="BI149" i="1"/>
  <c r="BI63" i="1"/>
  <c r="BI77" i="1"/>
  <c r="BI88" i="1"/>
  <c r="BI96" i="1"/>
  <c r="BI102" i="1"/>
  <c r="BI108" i="1"/>
  <c r="BI116" i="1"/>
  <c r="BI124" i="1"/>
  <c r="BI132" i="1"/>
  <c r="BI140" i="1"/>
  <c r="BI148" i="1"/>
  <c r="BI37" i="1"/>
  <c r="BI83" i="1"/>
  <c r="BI74" i="1"/>
  <c r="BI92" i="1"/>
  <c r="BI98" i="1"/>
  <c r="BI113" i="1"/>
  <c r="BI104" i="1"/>
  <c r="BI120" i="1"/>
  <c r="BI95" i="1"/>
  <c r="BI101" i="1"/>
  <c r="BI107" i="1"/>
  <c r="BI123" i="1"/>
  <c r="BI114" i="1"/>
  <c r="BI130" i="1"/>
  <c r="BI105" i="1"/>
  <c r="BI121" i="1"/>
  <c r="BI129" i="1"/>
  <c r="BI138" i="1"/>
  <c r="BI131" i="1"/>
  <c r="BI136" i="1"/>
  <c r="BI142" i="1"/>
  <c r="BI122" i="1"/>
  <c r="BI144" i="1"/>
  <c r="BI146" i="1"/>
  <c r="BI106" i="1"/>
  <c r="BI152" i="1"/>
  <c r="BI150" i="1"/>
  <c r="BI153" i="1"/>
  <c r="BI137" i="1"/>
  <c r="BI115" i="1"/>
  <c r="BI145" i="1"/>
  <c r="BI93" i="1"/>
  <c r="BI139" i="1"/>
  <c r="BI163" i="1"/>
  <c r="BI147" i="1"/>
  <c r="BI162" i="1"/>
  <c r="BI170" i="1"/>
  <c r="BI128" i="1"/>
  <c r="BI161" i="1"/>
  <c r="BI169" i="1"/>
  <c r="BI156" i="1"/>
  <c r="BI159" i="1"/>
  <c r="BI167" i="1"/>
  <c r="BI175" i="1"/>
  <c r="BI158" i="1"/>
  <c r="BI166" i="1"/>
  <c r="BI112" i="1"/>
  <c r="BI154" i="1"/>
  <c r="BI155" i="1"/>
  <c r="BI157" i="1"/>
  <c r="BI165" i="1"/>
  <c r="BI173" i="1"/>
  <c r="BI160" i="1"/>
  <c r="BI171" i="1"/>
  <c r="BI184" i="1"/>
  <c r="BI192" i="1"/>
  <c r="BI200" i="1"/>
  <c r="BI183" i="1"/>
  <c r="BI191" i="1"/>
  <c r="BI199" i="1"/>
  <c r="BI207" i="1"/>
  <c r="BI174" i="1"/>
  <c r="BI182" i="1"/>
  <c r="BI190" i="1"/>
  <c r="BI198" i="1"/>
  <c r="BI206" i="1"/>
  <c r="BI172" i="1"/>
  <c r="BI181" i="1"/>
  <c r="BI189" i="1"/>
  <c r="BI197" i="1"/>
  <c r="BI205" i="1"/>
  <c r="BI180" i="1"/>
  <c r="BI188" i="1"/>
  <c r="BI196" i="1"/>
  <c r="BI204" i="1"/>
  <c r="BI185" i="1"/>
  <c r="BI209" i="1"/>
  <c r="BI194" i="1"/>
  <c r="BI210" i="1"/>
  <c r="BI195" i="1"/>
  <c r="BI186" i="1"/>
  <c r="BI201" i="1"/>
  <c r="BI164" i="1"/>
  <c r="BI177" i="1"/>
  <c r="BI179" i="1"/>
  <c r="BI176" i="1"/>
  <c r="BI187" i="1"/>
  <c r="BI202" i="1"/>
  <c r="BI203" i="1"/>
  <c r="BI168" i="1"/>
  <c r="BI178" i="1"/>
  <c r="BI193" i="1"/>
  <c r="BI208" i="1"/>
  <c r="AZ5" i="1"/>
  <c r="AZ11" i="1"/>
  <c r="AZ10" i="1"/>
  <c r="AZ8" i="1"/>
  <c r="AZ15" i="1"/>
  <c r="AZ14" i="1"/>
  <c r="AZ13" i="1"/>
  <c r="AZ12" i="1"/>
  <c r="AZ20" i="1"/>
  <c r="AZ21" i="1"/>
  <c r="AZ29" i="1"/>
  <c r="AZ28" i="1"/>
  <c r="AZ6" i="1"/>
  <c r="AZ23" i="1"/>
  <c r="AZ7" i="1"/>
  <c r="AZ22" i="1"/>
  <c r="AZ35" i="1"/>
  <c r="AZ34" i="1"/>
  <c r="AZ42" i="1"/>
  <c r="AZ33" i="1"/>
  <c r="AZ41" i="1"/>
  <c r="AZ9" i="1"/>
  <c r="AZ17" i="1"/>
  <c r="AZ19" i="1"/>
  <c r="AZ32" i="1"/>
  <c r="AZ44" i="1"/>
  <c r="AZ48" i="1"/>
  <c r="AZ26" i="1"/>
  <c r="AZ27" i="1"/>
  <c r="AZ47" i="1"/>
  <c r="AZ55" i="1"/>
  <c r="AZ16" i="1"/>
  <c r="AZ46" i="1"/>
  <c r="AZ54" i="1"/>
  <c r="AZ50" i="1"/>
  <c r="AZ56" i="1"/>
  <c r="AZ58" i="1"/>
  <c r="AZ66" i="1"/>
  <c r="AZ39" i="1"/>
  <c r="AZ57" i="1"/>
  <c r="AZ65" i="1"/>
  <c r="AZ73" i="1"/>
  <c r="AZ25" i="1"/>
  <c r="AZ31" i="1"/>
  <c r="AZ37" i="1"/>
  <c r="AZ52" i="1"/>
  <c r="AZ64" i="1"/>
  <c r="AZ72" i="1"/>
  <c r="AZ30" i="1"/>
  <c r="AZ18" i="1"/>
  <c r="AZ53" i="1"/>
  <c r="AZ70" i="1"/>
  <c r="AZ76" i="1"/>
  <c r="AZ82" i="1"/>
  <c r="AZ90" i="1"/>
  <c r="AZ45" i="1"/>
  <c r="AZ67" i="1"/>
  <c r="AZ81" i="1"/>
  <c r="AZ89" i="1"/>
  <c r="AZ62" i="1"/>
  <c r="AZ68" i="1"/>
  <c r="AZ85" i="1"/>
  <c r="AZ91" i="1"/>
  <c r="AZ99" i="1"/>
  <c r="AZ60" i="1"/>
  <c r="AZ40" i="1"/>
  <c r="AZ43" i="1"/>
  <c r="AZ49" i="1"/>
  <c r="AZ87" i="1"/>
  <c r="AZ97" i="1"/>
  <c r="AZ51" i="1"/>
  <c r="AZ79" i="1"/>
  <c r="AZ88" i="1"/>
  <c r="AZ95" i="1"/>
  <c r="AZ98" i="1"/>
  <c r="AZ101" i="1"/>
  <c r="AZ104" i="1"/>
  <c r="AZ111" i="1"/>
  <c r="AZ119" i="1"/>
  <c r="AZ127" i="1"/>
  <c r="AZ135" i="1"/>
  <c r="AZ143" i="1"/>
  <c r="AZ151" i="1"/>
  <c r="AZ63" i="1"/>
  <c r="AZ69" i="1"/>
  <c r="AZ77" i="1"/>
  <c r="AZ92" i="1"/>
  <c r="AZ110" i="1"/>
  <c r="AZ118" i="1"/>
  <c r="AZ126" i="1"/>
  <c r="AZ134" i="1"/>
  <c r="AZ38" i="1"/>
  <c r="AZ74" i="1"/>
  <c r="AZ80" i="1"/>
  <c r="AZ83" i="1"/>
  <c r="AZ84" i="1"/>
  <c r="AZ103" i="1"/>
  <c r="AZ109" i="1"/>
  <c r="AZ117" i="1"/>
  <c r="AZ125" i="1"/>
  <c r="AZ133" i="1"/>
  <c r="AZ141" i="1"/>
  <c r="AZ149" i="1"/>
  <c r="AZ78" i="1"/>
  <c r="AZ94" i="1"/>
  <c r="AZ100" i="1"/>
  <c r="AZ108" i="1"/>
  <c r="AZ116" i="1"/>
  <c r="AZ124" i="1"/>
  <c r="AZ132" i="1"/>
  <c r="AZ140" i="1"/>
  <c r="AZ148" i="1"/>
  <c r="AZ71" i="1"/>
  <c r="AZ24" i="1"/>
  <c r="AZ36" i="1"/>
  <c r="AZ59" i="1"/>
  <c r="AZ75" i="1"/>
  <c r="AZ105" i="1"/>
  <c r="AZ121" i="1"/>
  <c r="AZ112" i="1"/>
  <c r="AZ128" i="1"/>
  <c r="AZ96" i="1"/>
  <c r="AZ115" i="1"/>
  <c r="AZ131" i="1"/>
  <c r="AZ102" i="1"/>
  <c r="AZ106" i="1"/>
  <c r="AZ122" i="1"/>
  <c r="AZ113" i="1"/>
  <c r="AZ129" i="1"/>
  <c r="AZ61" i="1"/>
  <c r="AZ86" i="1"/>
  <c r="AZ93" i="1"/>
  <c r="AZ150" i="1"/>
  <c r="AZ145" i="1"/>
  <c r="AZ147" i="1"/>
  <c r="AZ138" i="1"/>
  <c r="AZ120" i="1"/>
  <c r="AZ123" i="1"/>
  <c r="AZ136" i="1"/>
  <c r="AZ144" i="1"/>
  <c r="AZ146" i="1"/>
  <c r="AZ152" i="1"/>
  <c r="AZ114" i="1"/>
  <c r="AZ139" i="1"/>
  <c r="AZ153" i="1"/>
  <c r="AZ107" i="1"/>
  <c r="AZ155" i="1"/>
  <c r="AZ163" i="1"/>
  <c r="AZ137" i="1"/>
  <c r="AZ162" i="1"/>
  <c r="AZ170" i="1"/>
  <c r="AZ161" i="1"/>
  <c r="AZ169" i="1"/>
  <c r="AZ142" i="1"/>
  <c r="AZ154" i="1"/>
  <c r="AZ159" i="1"/>
  <c r="AZ167" i="1"/>
  <c r="AZ175" i="1"/>
  <c r="AZ156" i="1"/>
  <c r="AZ158" i="1"/>
  <c r="AZ166" i="1"/>
  <c r="AZ157" i="1"/>
  <c r="AZ165" i="1"/>
  <c r="AZ173" i="1"/>
  <c r="AZ184" i="1"/>
  <c r="AZ192" i="1"/>
  <c r="AZ200" i="1"/>
  <c r="AZ183" i="1"/>
  <c r="AZ191" i="1"/>
  <c r="AZ199" i="1"/>
  <c r="AZ207" i="1"/>
  <c r="AZ182" i="1"/>
  <c r="AZ190" i="1"/>
  <c r="AZ198" i="1"/>
  <c r="AZ206" i="1"/>
  <c r="AZ181" i="1"/>
  <c r="AZ189" i="1"/>
  <c r="AZ197" i="1"/>
  <c r="AZ205" i="1"/>
  <c r="AZ168" i="1"/>
  <c r="AZ171" i="1"/>
  <c r="AZ180" i="1"/>
  <c r="AZ188" i="1"/>
  <c r="AZ196" i="1"/>
  <c r="AZ204" i="1"/>
  <c r="AZ177" i="1"/>
  <c r="AZ209" i="1"/>
  <c r="AZ164" i="1"/>
  <c r="AZ187" i="1"/>
  <c r="AZ202" i="1"/>
  <c r="AZ208" i="1"/>
  <c r="AZ178" i="1"/>
  <c r="AZ193" i="1"/>
  <c r="AZ201" i="1"/>
  <c r="AZ130" i="1"/>
  <c r="AZ176" i="1"/>
  <c r="AZ203" i="1"/>
  <c r="AZ195" i="1"/>
  <c r="AZ160" i="1"/>
  <c r="AZ186" i="1"/>
  <c r="AZ210" i="1"/>
  <c r="AZ179" i="1"/>
  <c r="AZ194" i="1"/>
  <c r="AZ174" i="1"/>
  <c r="AZ172" i="1"/>
  <c r="AZ185" i="1"/>
  <c r="AR5" i="1"/>
  <c r="AR11" i="1"/>
  <c r="AR10" i="1"/>
  <c r="AR15" i="1"/>
  <c r="AR14" i="1"/>
  <c r="AR6" i="1"/>
  <c r="AR13" i="1"/>
  <c r="AR8" i="1"/>
  <c r="AR12" i="1"/>
  <c r="AR18" i="1"/>
  <c r="AR21" i="1"/>
  <c r="AR29" i="1"/>
  <c r="AR9" i="1"/>
  <c r="AR20" i="1"/>
  <c r="AR28" i="1"/>
  <c r="AR24" i="1"/>
  <c r="AR7" i="1"/>
  <c r="AR17" i="1"/>
  <c r="AR19" i="1"/>
  <c r="AR26" i="1"/>
  <c r="AR25" i="1"/>
  <c r="AR35" i="1"/>
  <c r="AR16" i="1"/>
  <c r="AR30" i="1"/>
  <c r="AR34" i="1"/>
  <c r="AR42" i="1"/>
  <c r="AR33" i="1"/>
  <c r="AR41" i="1"/>
  <c r="AR22" i="1"/>
  <c r="AR27" i="1"/>
  <c r="AR48" i="1"/>
  <c r="AR31" i="1"/>
  <c r="AR47" i="1"/>
  <c r="AR55" i="1"/>
  <c r="AR37" i="1"/>
  <c r="AR39" i="1"/>
  <c r="AR44" i="1"/>
  <c r="AR46" i="1"/>
  <c r="AR54" i="1"/>
  <c r="AR45" i="1"/>
  <c r="AR58" i="1"/>
  <c r="AR66" i="1"/>
  <c r="AR40" i="1"/>
  <c r="AR53" i="1"/>
  <c r="AR57" i="1"/>
  <c r="AR65" i="1"/>
  <c r="AR73" i="1"/>
  <c r="AR32" i="1"/>
  <c r="AR38" i="1"/>
  <c r="AR50" i="1"/>
  <c r="AR56" i="1"/>
  <c r="AR64" i="1"/>
  <c r="AR72" i="1"/>
  <c r="AR49" i="1"/>
  <c r="AR71" i="1"/>
  <c r="AR77" i="1"/>
  <c r="AR36" i="1"/>
  <c r="AR68" i="1"/>
  <c r="AR74" i="1"/>
  <c r="AR82" i="1"/>
  <c r="AR90" i="1"/>
  <c r="AR59" i="1"/>
  <c r="AR61" i="1"/>
  <c r="AR63" i="1"/>
  <c r="AR81" i="1"/>
  <c r="AR89" i="1"/>
  <c r="AR83" i="1"/>
  <c r="AR91" i="1"/>
  <c r="AR99" i="1"/>
  <c r="AR67" i="1"/>
  <c r="AR69" i="1"/>
  <c r="AR70" i="1"/>
  <c r="AR75" i="1"/>
  <c r="AR76" i="1"/>
  <c r="AR88" i="1"/>
  <c r="AR23" i="1"/>
  <c r="AR51" i="1"/>
  <c r="AR79" i="1"/>
  <c r="AR85" i="1"/>
  <c r="AR97" i="1"/>
  <c r="AR43" i="1"/>
  <c r="AR80" i="1"/>
  <c r="AR93" i="1"/>
  <c r="AR111" i="1"/>
  <c r="AR119" i="1"/>
  <c r="AR127" i="1"/>
  <c r="AR135" i="1"/>
  <c r="AR143" i="1"/>
  <c r="AR151" i="1"/>
  <c r="AR78" i="1"/>
  <c r="AR104" i="1"/>
  <c r="AR110" i="1"/>
  <c r="AR118" i="1"/>
  <c r="AR126" i="1"/>
  <c r="AR134" i="1"/>
  <c r="AR86" i="1"/>
  <c r="AR87" i="1"/>
  <c r="AR95" i="1"/>
  <c r="AR98" i="1"/>
  <c r="AR101" i="1"/>
  <c r="AR109" i="1"/>
  <c r="AR117" i="1"/>
  <c r="AR125" i="1"/>
  <c r="AR133" i="1"/>
  <c r="AR141" i="1"/>
  <c r="AR149" i="1"/>
  <c r="AR52" i="1"/>
  <c r="AR92" i="1"/>
  <c r="AR108" i="1"/>
  <c r="AR116" i="1"/>
  <c r="AR124" i="1"/>
  <c r="AR132" i="1"/>
  <c r="AR140" i="1"/>
  <c r="AR148" i="1"/>
  <c r="AR60" i="1"/>
  <c r="AR96" i="1"/>
  <c r="AR102" i="1"/>
  <c r="AR113" i="1"/>
  <c r="AR120" i="1"/>
  <c r="AR107" i="1"/>
  <c r="AR123" i="1"/>
  <c r="AR84" i="1"/>
  <c r="AR114" i="1"/>
  <c r="AR130" i="1"/>
  <c r="AR105" i="1"/>
  <c r="AR121" i="1"/>
  <c r="AR94" i="1"/>
  <c r="AR100" i="1"/>
  <c r="AR122" i="1"/>
  <c r="AR142" i="1"/>
  <c r="AR112" i="1"/>
  <c r="AR115" i="1"/>
  <c r="AR136" i="1"/>
  <c r="AR137" i="1"/>
  <c r="AR139" i="1"/>
  <c r="AR106" i="1"/>
  <c r="AR150" i="1"/>
  <c r="AR131" i="1"/>
  <c r="AR138" i="1"/>
  <c r="AR144" i="1"/>
  <c r="AR154" i="1"/>
  <c r="AR147" i="1"/>
  <c r="AR128" i="1"/>
  <c r="AR62" i="1"/>
  <c r="AR103" i="1"/>
  <c r="AR129" i="1"/>
  <c r="AR163" i="1"/>
  <c r="AR162" i="1"/>
  <c r="AR170" i="1"/>
  <c r="AR161" i="1"/>
  <c r="AR169" i="1"/>
  <c r="AR152" i="1"/>
  <c r="AR159" i="1"/>
  <c r="AR167" i="1"/>
  <c r="AR175" i="1"/>
  <c r="AR153" i="1"/>
  <c r="AR158" i="1"/>
  <c r="AR166" i="1"/>
  <c r="AR145" i="1"/>
  <c r="AR146" i="1"/>
  <c r="AR156" i="1"/>
  <c r="AR157" i="1"/>
  <c r="AR165" i="1"/>
  <c r="AR173" i="1"/>
  <c r="AR155" i="1"/>
  <c r="AR171" i="1"/>
  <c r="AR184" i="1"/>
  <c r="AR192" i="1"/>
  <c r="AR200" i="1"/>
  <c r="AR176" i="1"/>
  <c r="AR183" i="1"/>
  <c r="AR191" i="1"/>
  <c r="AR199" i="1"/>
  <c r="AR207" i="1"/>
  <c r="AR168" i="1"/>
  <c r="AR174" i="1"/>
  <c r="AR182" i="1"/>
  <c r="AR190" i="1"/>
  <c r="AR198" i="1"/>
  <c r="AR206" i="1"/>
  <c r="AR164" i="1"/>
  <c r="AR172" i="1"/>
  <c r="AR181" i="1"/>
  <c r="AR189" i="1"/>
  <c r="AR197" i="1"/>
  <c r="AR205" i="1"/>
  <c r="AR160" i="1"/>
  <c r="AR180" i="1"/>
  <c r="AR188" i="1"/>
  <c r="AR196" i="1"/>
  <c r="AR204" i="1"/>
  <c r="AR203" i="1"/>
  <c r="AR209" i="1"/>
  <c r="AR179" i="1"/>
  <c r="AR194" i="1"/>
  <c r="AR185" i="1"/>
  <c r="AR202" i="1"/>
  <c r="AR195" i="1"/>
  <c r="AR208" i="1"/>
  <c r="AR187" i="1"/>
  <c r="AR178" i="1"/>
  <c r="AR193" i="1"/>
  <c r="AR186" i="1"/>
  <c r="AR201" i="1"/>
  <c r="AR210" i="1"/>
  <c r="AR177" i="1"/>
  <c r="AJ5" i="1"/>
  <c r="AJ11" i="1"/>
  <c r="AJ10" i="1"/>
  <c r="AJ15" i="1"/>
  <c r="AJ14" i="1"/>
  <c r="AJ7" i="1"/>
  <c r="AJ9" i="1"/>
  <c r="AJ13" i="1"/>
  <c r="AJ21" i="1"/>
  <c r="AJ12" i="1"/>
  <c r="AJ6" i="1"/>
  <c r="AJ8" i="1"/>
  <c r="AJ29" i="1"/>
  <c r="AJ17" i="1"/>
  <c r="AJ28" i="1"/>
  <c r="AJ22" i="1"/>
  <c r="AJ18" i="1"/>
  <c r="AJ27" i="1"/>
  <c r="AJ24" i="1"/>
  <c r="AJ31" i="1"/>
  <c r="AJ35" i="1"/>
  <c r="AJ20" i="1"/>
  <c r="AJ34" i="1"/>
  <c r="AJ42" i="1"/>
  <c r="AJ23" i="1"/>
  <c r="AJ26" i="1"/>
  <c r="AJ33" i="1"/>
  <c r="AJ41" i="1"/>
  <c r="AJ16" i="1"/>
  <c r="AJ48" i="1"/>
  <c r="AJ36" i="1"/>
  <c r="AJ38" i="1"/>
  <c r="AJ40" i="1"/>
  <c r="AJ47" i="1"/>
  <c r="AJ55" i="1"/>
  <c r="AJ46" i="1"/>
  <c r="AJ54" i="1"/>
  <c r="AJ30" i="1"/>
  <c r="AJ32" i="1"/>
  <c r="AJ58" i="1"/>
  <c r="AJ66" i="1"/>
  <c r="AJ43" i="1"/>
  <c r="AJ44" i="1"/>
  <c r="AJ51" i="1"/>
  <c r="AJ57" i="1"/>
  <c r="AJ65" i="1"/>
  <c r="AJ73" i="1"/>
  <c r="AJ39" i="1"/>
  <c r="AJ64" i="1"/>
  <c r="AJ72" i="1"/>
  <c r="AJ37" i="1"/>
  <c r="AJ52" i="1"/>
  <c r="AJ53" i="1"/>
  <c r="AJ67" i="1"/>
  <c r="AJ69" i="1"/>
  <c r="AJ75" i="1"/>
  <c r="AJ60" i="1"/>
  <c r="AJ62" i="1"/>
  <c r="AJ82" i="1"/>
  <c r="AJ90" i="1"/>
  <c r="AJ71" i="1"/>
  <c r="AJ77" i="1"/>
  <c r="AJ81" i="1"/>
  <c r="AJ89" i="1"/>
  <c r="AJ56" i="1"/>
  <c r="AJ59" i="1"/>
  <c r="AJ91" i="1"/>
  <c r="AJ99" i="1"/>
  <c r="AJ68" i="1"/>
  <c r="AJ78" i="1"/>
  <c r="AJ80" i="1"/>
  <c r="AJ86" i="1"/>
  <c r="AJ83" i="1"/>
  <c r="AJ97" i="1"/>
  <c r="AJ111" i="1"/>
  <c r="AJ119" i="1"/>
  <c r="AJ127" i="1"/>
  <c r="AJ135" i="1"/>
  <c r="AJ143" i="1"/>
  <c r="AJ151" i="1"/>
  <c r="AJ79" i="1"/>
  <c r="AJ96" i="1"/>
  <c r="AJ102" i="1"/>
  <c r="AJ110" i="1"/>
  <c r="AJ118" i="1"/>
  <c r="AJ126" i="1"/>
  <c r="AJ134" i="1"/>
  <c r="AJ70" i="1"/>
  <c r="AJ93" i="1"/>
  <c r="AJ109" i="1"/>
  <c r="AJ117" i="1"/>
  <c r="AJ125" i="1"/>
  <c r="AJ133" i="1"/>
  <c r="AJ141" i="1"/>
  <c r="AJ149" i="1"/>
  <c r="AJ61" i="1"/>
  <c r="AJ104" i="1"/>
  <c r="AJ108" i="1"/>
  <c r="AJ116" i="1"/>
  <c r="AJ124" i="1"/>
  <c r="AJ132" i="1"/>
  <c r="AJ140" i="1"/>
  <c r="AJ148" i="1"/>
  <c r="AJ49" i="1"/>
  <c r="AJ74" i="1"/>
  <c r="AJ84" i="1"/>
  <c r="AJ85" i="1"/>
  <c r="AJ50" i="1"/>
  <c r="AJ76" i="1"/>
  <c r="AJ87" i="1"/>
  <c r="AJ63" i="1"/>
  <c r="AJ94" i="1"/>
  <c r="AJ100" i="1"/>
  <c r="AJ19" i="1"/>
  <c r="AJ25" i="1"/>
  <c r="AJ45" i="1"/>
  <c r="AJ95" i="1"/>
  <c r="AJ98" i="1"/>
  <c r="AJ92" i="1"/>
  <c r="AJ105" i="1"/>
  <c r="AJ121" i="1"/>
  <c r="AJ112" i="1"/>
  <c r="AJ128" i="1"/>
  <c r="AJ101" i="1"/>
  <c r="AJ115" i="1"/>
  <c r="AJ131" i="1"/>
  <c r="AJ106" i="1"/>
  <c r="AJ122" i="1"/>
  <c r="AJ103" i="1"/>
  <c r="AJ113" i="1"/>
  <c r="AJ129" i="1"/>
  <c r="AJ88" i="1"/>
  <c r="AJ145" i="1"/>
  <c r="AJ147" i="1"/>
  <c r="AJ120" i="1"/>
  <c r="AJ123" i="1"/>
  <c r="AJ130" i="1"/>
  <c r="AJ142" i="1"/>
  <c r="AJ153" i="1"/>
  <c r="AJ107" i="1"/>
  <c r="AJ136" i="1"/>
  <c r="AJ150" i="1"/>
  <c r="AJ138" i="1"/>
  <c r="AJ114" i="1"/>
  <c r="AJ146" i="1"/>
  <c r="AJ137" i="1"/>
  <c r="AJ152" i="1"/>
  <c r="AJ144" i="1"/>
  <c r="AJ163" i="1"/>
  <c r="AJ155" i="1"/>
  <c r="AJ162" i="1"/>
  <c r="AJ170" i="1"/>
  <c r="AJ139" i="1"/>
  <c r="AJ161" i="1"/>
  <c r="AJ169" i="1"/>
  <c r="AJ177" i="1"/>
  <c r="AJ159" i="1"/>
  <c r="AJ167" i="1"/>
  <c r="AJ175" i="1"/>
  <c r="AJ158" i="1"/>
  <c r="AJ166" i="1"/>
  <c r="AJ154" i="1"/>
  <c r="AJ157" i="1"/>
  <c r="AJ165" i="1"/>
  <c r="AJ173" i="1"/>
  <c r="AJ168" i="1"/>
  <c r="AJ184" i="1"/>
  <c r="AJ192" i="1"/>
  <c r="AJ200" i="1"/>
  <c r="AJ164" i="1"/>
  <c r="AJ183" i="1"/>
  <c r="AJ191" i="1"/>
  <c r="AJ199" i="1"/>
  <c r="AJ207" i="1"/>
  <c r="AJ160" i="1"/>
  <c r="AJ182" i="1"/>
  <c r="AJ190" i="1"/>
  <c r="AJ198" i="1"/>
  <c r="AJ206" i="1"/>
  <c r="AJ181" i="1"/>
  <c r="AJ189" i="1"/>
  <c r="AJ197" i="1"/>
  <c r="AJ205" i="1"/>
  <c r="AJ171" i="1"/>
  <c r="AJ180" i="1"/>
  <c r="AJ188" i="1"/>
  <c r="AJ196" i="1"/>
  <c r="AJ204" i="1"/>
  <c r="AJ195" i="1"/>
  <c r="AJ209" i="1"/>
  <c r="AJ186" i="1"/>
  <c r="AJ201" i="1"/>
  <c r="AJ176" i="1"/>
  <c r="AJ179" i="1"/>
  <c r="AJ185" i="1"/>
  <c r="AJ210" i="1"/>
  <c r="AJ172" i="1"/>
  <c r="AJ156" i="1"/>
  <c r="AJ187" i="1"/>
  <c r="AJ202" i="1"/>
  <c r="AJ174" i="1"/>
  <c r="AJ178" i="1"/>
  <c r="AJ193" i="1"/>
  <c r="AJ208" i="1"/>
  <c r="AJ203" i="1"/>
  <c r="AJ194" i="1"/>
  <c r="AB5" i="1"/>
  <c r="AB11" i="1"/>
  <c r="AB10" i="1"/>
  <c r="AB15" i="1"/>
  <c r="AB8" i="1"/>
  <c r="AB14" i="1"/>
  <c r="AB6" i="1"/>
  <c r="AB13" i="1"/>
  <c r="AB21" i="1"/>
  <c r="AB12" i="1"/>
  <c r="AB16" i="1"/>
  <c r="AB29" i="1"/>
  <c r="AB28" i="1"/>
  <c r="AB19" i="1"/>
  <c r="AB9" i="1"/>
  <c r="AB17" i="1"/>
  <c r="AB25" i="1"/>
  <c r="AB22" i="1"/>
  <c r="AB7" i="1"/>
  <c r="AB35" i="1"/>
  <c r="AB34" i="1"/>
  <c r="AB42" i="1"/>
  <c r="AB31" i="1"/>
  <c r="AB33" i="1"/>
  <c r="AB41" i="1"/>
  <c r="AB30" i="1"/>
  <c r="AB37" i="1"/>
  <c r="AB39" i="1"/>
  <c r="AB48" i="1"/>
  <c r="AB23" i="1"/>
  <c r="AB26" i="1"/>
  <c r="AB27" i="1"/>
  <c r="AB32" i="1"/>
  <c r="AB43" i="1"/>
  <c r="AB47" i="1"/>
  <c r="AB55" i="1"/>
  <c r="AB18" i="1"/>
  <c r="AB46" i="1"/>
  <c r="AB54" i="1"/>
  <c r="AB52" i="1"/>
  <c r="AB58" i="1"/>
  <c r="AB66" i="1"/>
  <c r="AB24" i="1"/>
  <c r="AB49" i="1"/>
  <c r="AB57" i="1"/>
  <c r="AB65" i="1"/>
  <c r="AB73" i="1"/>
  <c r="AB40" i="1"/>
  <c r="AB64" i="1"/>
  <c r="AB72" i="1"/>
  <c r="AB59" i="1"/>
  <c r="AB61" i="1"/>
  <c r="AB63" i="1"/>
  <c r="AB45" i="1"/>
  <c r="AB82" i="1"/>
  <c r="AB90" i="1"/>
  <c r="AB50" i="1"/>
  <c r="AB51" i="1"/>
  <c r="AB56" i="1"/>
  <c r="AB75" i="1"/>
  <c r="AB81" i="1"/>
  <c r="AB89" i="1"/>
  <c r="AB60" i="1"/>
  <c r="AB74" i="1"/>
  <c r="AB79" i="1"/>
  <c r="AB87" i="1"/>
  <c r="AB91" i="1"/>
  <c r="AB99" i="1"/>
  <c r="AB38" i="1"/>
  <c r="AB69" i="1"/>
  <c r="AB84" i="1"/>
  <c r="AB44" i="1"/>
  <c r="AB67" i="1"/>
  <c r="AB97" i="1"/>
  <c r="AB77" i="1"/>
  <c r="AB103" i="1"/>
  <c r="AB111" i="1"/>
  <c r="AB119" i="1"/>
  <c r="AB127" i="1"/>
  <c r="AB135" i="1"/>
  <c r="AB143" i="1"/>
  <c r="AB151" i="1"/>
  <c r="AB80" i="1"/>
  <c r="AB85" i="1"/>
  <c r="AB86" i="1"/>
  <c r="AB94" i="1"/>
  <c r="AB100" i="1"/>
  <c r="AB110" i="1"/>
  <c r="AB118" i="1"/>
  <c r="AB126" i="1"/>
  <c r="AB134" i="1"/>
  <c r="AB36" i="1"/>
  <c r="AB62" i="1"/>
  <c r="AB78" i="1"/>
  <c r="AB109" i="1"/>
  <c r="AB117" i="1"/>
  <c r="AB125" i="1"/>
  <c r="AB133" i="1"/>
  <c r="AB141" i="1"/>
  <c r="AB149" i="1"/>
  <c r="AB68" i="1"/>
  <c r="AB71" i="1"/>
  <c r="AB96" i="1"/>
  <c r="AB102" i="1"/>
  <c r="AB108" i="1"/>
  <c r="AB116" i="1"/>
  <c r="AB124" i="1"/>
  <c r="AB132" i="1"/>
  <c r="AB140" i="1"/>
  <c r="AB148" i="1"/>
  <c r="AB76" i="1"/>
  <c r="AB88" i="1"/>
  <c r="AB70" i="1"/>
  <c r="AB95" i="1"/>
  <c r="AB98" i="1"/>
  <c r="AB101" i="1"/>
  <c r="AB92" i="1"/>
  <c r="AB93" i="1"/>
  <c r="AB53" i="1"/>
  <c r="AB113" i="1"/>
  <c r="AB20" i="1"/>
  <c r="AB120" i="1"/>
  <c r="AB107" i="1"/>
  <c r="AB123" i="1"/>
  <c r="AB104" i="1"/>
  <c r="AB114" i="1"/>
  <c r="AB130" i="1"/>
  <c r="AB105" i="1"/>
  <c r="AB121" i="1"/>
  <c r="AB83" i="1"/>
  <c r="AB106" i="1"/>
  <c r="AB129" i="1"/>
  <c r="AB137" i="1"/>
  <c r="AB139" i="1"/>
  <c r="AB131" i="1"/>
  <c r="AB136" i="1"/>
  <c r="AB145" i="1"/>
  <c r="AB147" i="1"/>
  <c r="AB142" i="1"/>
  <c r="AB153" i="1"/>
  <c r="AB155" i="1"/>
  <c r="AB128" i="1"/>
  <c r="AB112" i="1"/>
  <c r="AB144" i="1"/>
  <c r="AB150" i="1"/>
  <c r="AB138" i="1"/>
  <c r="AB156" i="1"/>
  <c r="AB163" i="1"/>
  <c r="AB152" i="1"/>
  <c r="AB162" i="1"/>
  <c r="AB170" i="1"/>
  <c r="AB161" i="1"/>
  <c r="AB169" i="1"/>
  <c r="AB177" i="1"/>
  <c r="AB159" i="1"/>
  <c r="AB167" i="1"/>
  <c r="AB175" i="1"/>
  <c r="AB146" i="1"/>
  <c r="AB154" i="1"/>
  <c r="AB158" i="1"/>
  <c r="AB166" i="1"/>
  <c r="AB122" i="1"/>
  <c r="AB157" i="1"/>
  <c r="AB165" i="1"/>
  <c r="AB173" i="1"/>
  <c r="AB160" i="1"/>
  <c r="AB171" i="1"/>
  <c r="AB184" i="1"/>
  <c r="AB192" i="1"/>
  <c r="AB200" i="1"/>
  <c r="AB176" i="1"/>
  <c r="AB183" i="1"/>
  <c r="AB191" i="1"/>
  <c r="AB199" i="1"/>
  <c r="AB207" i="1"/>
  <c r="AB174" i="1"/>
  <c r="AB182" i="1"/>
  <c r="AB190" i="1"/>
  <c r="AB198" i="1"/>
  <c r="AB206" i="1"/>
  <c r="AB172" i="1"/>
  <c r="AB181" i="1"/>
  <c r="AB189" i="1"/>
  <c r="AB197" i="1"/>
  <c r="AB205" i="1"/>
  <c r="AB180" i="1"/>
  <c r="AB188" i="1"/>
  <c r="AB196" i="1"/>
  <c r="AB204" i="1"/>
  <c r="AB164" i="1"/>
  <c r="AB187" i="1"/>
  <c r="AB202" i="1"/>
  <c r="AB209" i="1"/>
  <c r="AB115" i="1"/>
  <c r="AB178" i="1"/>
  <c r="AB193" i="1"/>
  <c r="AB168" i="1"/>
  <c r="AB203" i="1"/>
  <c r="AB208" i="1"/>
  <c r="AB210" i="1"/>
  <c r="AB179" i="1"/>
  <c r="AB194" i="1"/>
  <c r="AB185" i="1"/>
  <c r="AB201" i="1"/>
  <c r="AB195" i="1"/>
  <c r="AB186" i="1"/>
  <c r="R10" i="1"/>
  <c r="R9" i="1"/>
  <c r="R8" i="1"/>
  <c r="R13" i="1"/>
  <c r="R5" i="1"/>
  <c r="R11" i="1"/>
  <c r="R12" i="1"/>
  <c r="R19" i="1"/>
  <c r="R27" i="1"/>
  <c r="R14" i="1"/>
  <c r="R16" i="1"/>
  <c r="R21" i="1"/>
  <c r="R26" i="1"/>
  <c r="R6" i="1"/>
  <c r="R20" i="1"/>
  <c r="R25" i="1"/>
  <c r="R22" i="1"/>
  <c r="R15" i="1"/>
  <c r="R29" i="1"/>
  <c r="R33" i="1"/>
  <c r="R32" i="1"/>
  <c r="R40" i="1"/>
  <c r="R23" i="1"/>
  <c r="R24" i="1"/>
  <c r="R31" i="1"/>
  <c r="R39" i="1"/>
  <c r="R28" i="1"/>
  <c r="R46" i="1"/>
  <c r="R17" i="1"/>
  <c r="R35" i="1"/>
  <c r="R37" i="1"/>
  <c r="R43" i="1"/>
  <c r="R53" i="1"/>
  <c r="R52" i="1"/>
  <c r="R18" i="1"/>
  <c r="R36" i="1"/>
  <c r="R64" i="1"/>
  <c r="R7" i="1"/>
  <c r="R34" i="1"/>
  <c r="R44" i="1"/>
  <c r="R45" i="1"/>
  <c r="R55" i="1"/>
  <c r="R63" i="1"/>
  <c r="R71" i="1"/>
  <c r="R47" i="1"/>
  <c r="R49" i="1"/>
  <c r="R62" i="1"/>
  <c r="R70" i="1"/>
  <c r="R30" i="1"/>
  <c r="R42" i="1"/>
  <c r="R66" i="1"/>
  <c r="R68" i="1"/>
  <c r="R73" i="1"/>
  <c r="R81" i="1"/>
  <c r="R48" i="1"/>
  <c r="R57" i="1"/>
  <c r="R59" i="1"/>
  <c r="R61" i="1"/>
  <c r="R80" i="1"/>
  <c r="R88" i="1"/>
  <c r="R54" i="1"/>
  <c r="R75" i="1"/>
  <c r="R79" i="1"/>
  <c r="R87" i="1"/>
  <c r="R38" i="1"/>
  <c r="R72" i="1"/>
  <c r="R82" i="1"/>
  <c r="R97" i="1"/>
  <c r="R41" i="1"/>
  <c r="R84" i="1"/>
  <c r="R51" i="1"/>
  <c r="R95" i="1"/>
  <c r="R103" i="1"/>
  <c r="R69" i="1"/>
  <c r="R109" i="1"/>
  <c r="R117" i="1"/>
  <c r="R125" i="1"/>
  <c r="R133" i="1"/>
  <c r="R141" i="1"/>
  <c r="R149" i="1"/>
  <c r="R83" i="1"/>
  <c r="R94" i="1"/>
  <c r="R100" i="1"/>
  <c r="R108" i="1"/>
  <c r="R116" i="1"/>
  <c r="R124" i="1"/>
  <c r="R132" i="1"/>
  <c r="R56" i="1"/>
  <c r="R58" i="1"/>
  <c r="R76" i="1"/>
  <c r="R89" i="1"/>
  <c r="R90" i="1"/>
  <c r="R107" i="1"/>
  <c r="R115" i="1"/>
  <c r="R123" i="1"/>
  <c r="R131" i="1"/>
  <c r="R139" i="1"/>
  <c r="R147" i="1"/>
  <c r="R155" i="1"/>
  <c r="R91" i="1"/>
  <c r="R102" i="1"/>
  <c r="R106" i="1"/>
  <c r="R114" i="1"/>
  <c r="R122" i="1"/>
  <c r="R130" i="1"/>
  <c r="R138" i="1"/>
  <c r="R146" i="1"/>
  <c r="R154" i="1"/>
  <c r="R60" i="1"/>
  <c r="R65" i="1"/>
  <c r="R85" i="1"/>
  <c r="R86" i="1"/>
  <c r="R67" i="1"/>
  <c r="R50" i="1"/>
  <c r="R74" i="1"/>
  <c r="R78" i="1"/>
  <c r="R92" i="1"/>
  <c r="R98" i="1"/>
  <c r="R93" i="1"/>
  <c r="R104" i="1"/>
  <c r="R119" i="1"/>
  <c r="R110" i="1"/>
  <c r="R126" i="1"/>
  <c r="R113" i="1"/>
  <c r="R129" i="1"/>
  <c r="R120" i="1"/>
  <c r="R99" i="1"/>
  <c r="R111" i="1"/>
  <c r="R127" i="1"/>
  <c r="R101" i="1"/>
  <c r="R105" i="1"/>
  <c r="R142" i="1"/>
  <c r="R144" i="1"/>
  <c r="R96" i="1"/>
  <c r="R148" i="1"/>
  <c r="R128" i="1"/>
  <c r="R150" i="1"/>
  <c r="R152" i="1"/>
  <c r="R77" i="1"/>
  <c r="R112" i="1"/>
  <c r="R134" i="1"/>
  <c r="R135" i="1"/>
  <c r="R136" i="1"/>
  <c r="R143" i="1"/>
  <c r="R118" i="1"/>
  <c r="R153" i="1"/>
  <c r="R156" i="1"/>
  <c r="R151" i="1"/>
  <c r="R137" i="1"/>
  <c r="R145" i="1"/>
  <c r="R161" i="1"/>
  <c r="R169" i="1"/>
  <c r="R160" i="1"/>
  <c r="R168" i="1"/>
  <c r="R176" i="1"/>
  <c r="R159" i="1"/>
  <c r="R167" i="1"/>
  <c r="R175" i="1"/>
  <c r="R121" i="1"/>
  <c r="R165" i="1"/>
  <c r="R173" i="1"/>
  <c r="R164" i="1"/>
  <c r="R157" i="1"/>
  <c r="R163" i="1"/>
  <c r="R171" i="1"/>
  <c r="R166" i="1"/>
  <c r="R182" i="1"/>
  <c r="R190" i="1"/>
  <c r="R198" i="1"/>
  <c r="R206" i="1"/>
  <c r="R162" i="1"/>
  <c r="R170" i="1"/>
  <c r="R181" i="1"/>
  <c r="R189" i="1"/>
  <c r="R197" i="1"/>
  <c r="R205" i="1"/>
  <c r="R158" i="1"/>
  <c r="R180" i="1"/>
  <c r="R188" i="1"/>
  <c r="R196" i="1"/>
  <c r="R204" i="1"/>
  <c r="R177" i="1"/>
  <c r="R179" i="1"/>
  <c r="R187" i="1"/>
  <c r="R195" i="1"/>
  <c r="R203" i="1"/>
  <c r="R178" i="1"/>
  <c r="R186" i="1"/>
  <c r="R194" i="1"/>
  <c r="R202" i="1"/>
  <c r="R140" i="1"/>
  <c r="R174" i="1"/>
  <c r="R191" i="1"/>
  <c r="R209" i="1"/>
  <c r="R201" i="1"/>
  <c r="R208" i="1"/>
  <c r="R192" i="1"/>
  <c r="R207" i="1"/>
  <c r="R183" i="1"/>
  <c r="R210" i="1"/>
  <c r="R172" i="1"/>
  <c r="R185" i="1"/>
  <c r="R200" i="1"/>
  <c r="R193" i="1"/>
  <c r="R199" i="1"/>
  <c r="R184" i="1"/>
  <c r="J10" i="1"/>
  <c r="J9" i="1"/>
  <c r="J8" i="1"/>
  <c r="J6" i="1"/>
  <c r="J13" i="1"/>
  <c r="J12" i="1"/>
  <c r="J19" i="1"/>
  <c r="J7" i="1"/>
  <c r="J15" i="1"/>
  <c r="J17" i="1"/>
  <c r="J27" i="1"/>
  <c r="J26" i="1"/>
  <c r="J11" i="1"/>
  <c r="J21" i="1"/>
  <c r="J23" i="1"/>
  <c r="J14" i="1"/>
  <c r="J5" i="1"/>
  <c r="J18" i="1"/>
  <c r="J33" i="1"/>
  <c r="J32" i="1"/>
  <c r="J40" i="1"/>
  <c r="J29" i="1"/>
  <c r="J39" i="1"/>
  <c r="J20" i="1"/>
  <c r="J24" i="1"/>
  <c r="J30" i="1"/>
  <c r="J31" i="1"/>
  <c r="J34" i="1"/>
  <c r="J36" i="1"/>
  <c r="J38" i="1"/>
  <c r="J44" i="1"/>
  <c r="J46" i="1"/>
  <c r="J41" i="1"/>
  <c r="J53" i="1"/>
  <c r="J52" i="1"/>
  <c r="J28" i="1"/>
  <c r="J37" i="1"/>
  <c r="J50" i="1"/>
  <c r="J56" i="1"/>
  <c r="J64" i="1"/>
  <c r="J35" i="1"/>
  <c r="J48" i="1"/>
  <c r="J63" i="1"/>
  <c r="J71" i="1"/>
  <c r="J25" i="1"/>
  <c r="J62" i="1"/>
  <c r="J70" i="1"/>
  <c r="J22" i="1"/>
  <c r="J58" i="1"/>
  <c r="J60" i="1"/>
  <c r="J81" i="1"/>
  <c r="J43" i="1"/>
  <c r="J49" i="1"/>
  <c r="J76" i="1"/>
  <c r="J80" i="1"/>
  <c r="J88" i="1"/>
  <c r="J47" i="1"/>
  <c r="J51" i="1"/>
  <c r="J73" i="1"/>
  <c r="J79" i="1"/>
  <c r="J87" i="1"/>
  <c r="J54" i="1"/>
  <c r="J74" i="1"/>
  <c r="J75" i="1"/>
  <c r="J78" i="1"/>
  <c r="J85" i="1"/>
  <c r="J91" i="1"/>
  <c r="J97" i="1"/>
  <c r="J95" i="1"/>
  <c r="J103" i="1"/>
  <c r="J101" i="1"/>
  <c r="J104" i="1"/>
  <c r="J109" i="1"/>
  <c r="J117" i="1"/>
  <c r="J125" i="1"/>
  <c r="J133" i="1"/>
  <c r="J141" i="1"/>
  <c r="J149" i="1"/>
  <c r="J59" i="1"/>
  <c r="J86" i="1"/>
  <c r="J92" i="1"/>
  <c r="J98" i="1"/>
  <c r="J108" i="1"/>
  <c r="J116" i="1"/>
  <c r="J124" i="1"/>
  <c r="J132" i="1"/>
  <c r="J65" i="1"/>
  <c r="J82" i="1"/>
  <c r="J107" i="1"/>
  <c r="J115" i="1"/>
  <c r="J123" i="1"/>
  <c r="J131" i="1"/>
  <c r="J139" i="1"/>
  <c r="J147" i="1"/>
  <c r="J155" i="1"/>
  <c r="J42" i="1"/>
  <c r="J45" i="1"/>
  <c r="J61" i="1"/>
  <c r="J66" i="1"/>
  <c r="J77" i="1"/>
  <c r="J94" i="1"/>
  <c r="J100" i="1"/>
  <c r="J106" i="1"/>
  <c r="J114" i="1"/>
  <c r="J122" i="1"/>
  <c r="J130" i="1"/>
  <c r="J138" i="1"/>
  <c r="J146" i="1"/>
  <c r="J154" i="1"/>
  <c r="J55" i="1"/>
  <c r="J67" i="1"/>
  <c r="J72" i="1"/>
  <c r="J16" i="1"/>
  <c r="J57" i="1"/>
  <c r="J83" i="1"/>
  <c r="J90" i="1"/>
  <c r="J69" i="1"/>
  <c r="J89" i="1"/>
  <c r="J111" i="1"/>
  <c r="J84" i="1"/>
  <c r="J118" i="1"/>
  <c r="J105" i="1"/>
  <c r="J121" i="1"/>
  <c r="J99" i="1"/>
  <c r="J112" i="1"/>
  <c r="J128" i="1"/>
  <c r="J68" i="1"/>
  <c r="J119" i="1"/>
  <c r="J96" i="1"/>
  <c r="J127" i="1"/>
  <c r="J136" i="1"/>
  <c r="J129" i="1"/>
  <c r="J134" i="1"/>
  <c r="J140" i="1"/>
  <c r="J93" i="1"/>
  <c r="J142" i="1"/>
  <c r="J144" i="1"/>
  <c r="J126" i="1"/>
  <c r="J150" i="1"/>
  <c r="J152" i="1"/>
  <c r="J113" i="1"/>
  <c r="J151" i="1"/>
  <c r="J137" i="1"/>
  <c r="J102" i="1"/>
  <c r="J156" i="1"/>
  <c r="J145" i="1"/>
  <c r="J110" i="1"/>
  <c r="J161" i="1"/>
  <c r="J169" i="1"/>
  <c r="J160" i="1"/>
  <c r="J168" i="1"/>
  <c r="J176" i="1"/>
  <c r="J159" i="1"/>
  <c r="J167" i="1"/>
  <c r="J175" i="1"/>
  <c r="J135" i="1"/>
  <c r="J165" i="1"/>
  <c r="J173" i="1"/>
  <c r="J153" i="1"/>
  <c r="J164" i="1"/>
  <c r="J163" i="1"/>
  <c r="J171" i="1"/>
  <c r="J120" i="1"/>
  <c r="J158" i="1"/>
  <c r="J182" i="1"/>
  <c r="J190" i="1"/>
  <c r="J198" i="1"/>
  <c r="J206" i="1"/>
  <c r="J174" i="1"/>
  <c r="J181" i="1"/>
  <c r="J189" i="1"/>
  <c r="J197" i="1"/>
  <c r="J205" i="1"/>
  <c r="J172" i="1"/>
  <c r="J180" i="1"/>
  <c r="J188" i="1"/>
  <c r="J196" i="1"/>
  <c r="J204" i="1"/>
  <c r="J143" i="1"/>
  <c r="J179" i="1"/>
  <c r="J187" i="1"/>
  <c r="J195" i="1"/>
  <c r="J203" i="1"/>
  <c r="J148" i="1"/>
  <c r="J178" i="1"/>
  <c r="J186" i="1"/>
  <c r="J194" i="1"/>
  <c r="J202" i="1"/>
  <c r="J157" i="1"/>
  <c r="J183" i="1"/>
  <c r="J201" i="1"/>
  <c r="J207" i="1"/>
  <c r="J162" i="1"/>
  <c r="J193" i="1"/>
  <c r="J208" i="1"/>
  <c r="J177" i="1"/>
  <c r="J184" i="1"/>
  <c r="J199" i="1"/>
  <c r="J192" i="1"/>
  <c r="J166" i="1"/>
  <c r="J170" i="1"/>
  <c r="J185" i="1"/>
  <c r="J200" i="1"/>
  <c r="J210" i="1"/>
  <c r="J209" i="1"/>
  <c r="J191" i="1"/>
  <c r="BK7" i="1"/>
  <c r="BK6" i="1"/>
  <c r="BK5" i="1"/>
  <c r="BK8" i="1"/>
  <c r="BK10" i="1"/>
  <c r="BK17" i="1"/>
  <c r="BK16" i="1"/>
  <c r="BK15" i="1"/>
  <c r="BK12" i="1"/>
  <c r="BK24" i="1"/>
  <c r="BK23" i="1"/>
  <c r="BK9" i="1"/>
  <c r="BK26" i="1"/>
  <c r="BK13" i="1"/>
  <c r="BK18" i="1"/>
  <c r="BK11" i="1"/>
  <c r="BK38" i="1"/>
  <c r="BK14" i="1"/>
  <c r="BK19" i="1"/>
  <c r="BK29" i="1"/>
  <c r="BK37" i="1"/>
  <c r="BK25" i="1"/>
  <c r="BK27" i="1"/>
  <c r="BK36" i="1"/>
  <c r="BK44" i="1"/>
  <c r="BK21" i="1"/>
  <c r="BK30" i="1"/>
  <c r="BK32" i="1"/>
  <c r="BK34" i="1"/>
  <c r="BK41" i="1"/>
  <c r="BK50" i="1"/>
  <c r="BK43" i="1"/>
  <c r="BK49" i="1"/>
  <c r="BK40" i="1"/>
  <c r="BK53" i="1"/>
  <c r="BK61" i="1"/>
  <c r="BK46" i="1"/>
  <c r="BK48" i="1"/>
  <c r="BK60" i="1"/>
  <c r="BK68" i="1"/>
  <c r="BK76" i="1"/>
  <c r="BK55" i="1"/>
  <c r="BK59" i="1"/>
  <c r="BK67" i="1"/>
  <c r="BK75" i="1"/>
  <c r="BK28" i="1"/>
  <c r="BK31" i="1"/>
  <c r="BK58" i="1"/>
  <c r="BK78" i="1"/>
  <c r="BK73" i="1"/>
  <c r="BK77" i="1"/>
  <c r="BK85" i="1"/>
  <c r="BK33" i="1"/>
  <c r="BK56" i="1"/>
  <c r="BK70" i="1"/>
  <c r="BK84" i="1"/>
  <c r="BK45" i="1"/>
  <c r="BK51" i="1"/>
  <c r="BK74" i="1"/>
  <c r="BK88" i="1"/>
  <c r="BK94" i="1"/>
  <c r="BK102" i="1"/>
  <c r="BK39" i="1"/>
  <c r="BK65" i="1"/>
  <c r="BK47" i="1"/>
  <c r="BK57" i="1"/>
  <c r="BK63" i="1"/>
  <c r="BK69" i="1"/>
  <c r="BK90" i="1"/>
  <c r="BK92" i="1"/>
  <c r="BK100" i="1"/>
  <c r="BK98" i="1"/>
  <c r="BK101" i="1"/>
  <c r="BK106" i="1"/>
  <c r="BK114" i="1"/>
  <c r="BK122" i="1"/>
  <c r="BK130" i="1"/>
  <c r="BK138" i="1"/>
  <c r="BK146" i="1"/>
  <c r="BK20" i="1"/>
  <c r="BK42" i="1"/>
  <c r="BK95" i="1"/>
  <c r="BK105" i="1"/>
  <c r="BK113" i="1"/>
  <c r="BK121" i="1"/>
  <c r="BK129" i="1"/>
  <c r="BK54" i="1"/>
  <c r="BK62" i="1"/>
  <c r="BK104" i="1"/>
  <c r="BK112" i="1"/>
  <c r="BK120" i="1"/>
  <c r="BK128" i="1"/>
  <c r="BK136" i="1"/>
  <c r="BK144" i="1"/>
  <c r="BK152" i="1"/>
  <c r="BK72" i="1"/>
  <c r="BK86" i="1"/>
  <c r="BK87" i="1"/>
  <c r="BK89" i="1"/>
  <c r="BK91" i="1"/>
  <c r="BK97" i="1"/>
  <c r="BK103" i="1"/>
  <c r="BK111" i="1"/>
  <c r="BK119" i="1"/>
  <c r="BK127" i="1"/>
  <c r="BK135" i="1"/>
  <c r="BK143" i="1"/>
  <c r="BK151" i="1"/>
  <c r="BK64" i="1"/>
  <c r="BK81" i="1"/>
  <c r="BK22" i="1"/>
  <c r="BK35" i="1"/>
  <c r="BK93" i="1"/>
  <c r="BK96" i="1"/>
  <c r="BK80" i="1"/>
  <c r="BK83" i="1"/>
  <c r="BK52" i="1"/>
  <c r="BK82" i="1"/>
  <c r="BK79" i="1"/>
  <c r="BK108" i="1"/>
  <c r="BK124" i="1"/>
  <c r="BK66" i="1"/>
  <c r="BK115" i="1"/>
  <c r="BK131" i="1"/>
  <c r="BK118" i="1"/>
  <c r="BK109" i="1"/>
  <c r="BK125" i="1"/>
  <c r="BK99" i="1"/>
  <c r="BK116" i="1"/>
  <c r="BK132" i="1"/>
  <c r="BK123" i="1"/>
  <c r="BK133" i="1"/>
  <c r="BK71" i="1"/>
  <c r="BK126" i="1"/>
  <c r="BK147" i="1"/>
  <c r="BK107" i="1"/>
  <c r="BK110" i="1"/>
  <c r="BK134" i="1"/>
  <c r="BK140" i="1"/>
  <c r="BK142" i="1"/>
  <c r="BK137" i="1"/>
  <c r="BK148" i="1"/>
  <c r="BK150" i="1"/>
  <c r="BK117" i="1"/>
  <c r="BK153" i="1"/>
  <c r="BK141" i="1"/>
  <c r="BK149" i="1"/>
  <c r="BK145" i="1"/>
  <c r="BK158" i="1"/>
  <c r="BK166" i="1"/>
  <c r="BK154" i="1"/>
  <c r="BK155" i="1"/>
  <c r="BK157" i="1"/>
  <c r="BK165" i="1"/>
  <c r="BK173" i="1"/>
  <c r="BK164" i="1"/>
  <c r="BK172" i="1"/>
  <c r="BK162" i="1"/>
  <c r="BK170" i="1"/>
  <c r="BK139" i="1"/>
  <c r="BK161" i="1"/>
  <c r="BK169" i="1"/>
  <c r="BK160" i="1"/>
  <c r="BK168" i="1"/>
  <c r="BK176" i="1"/>
  <c r="BK179" i="1"/>
  <c r="BK187" i="1"/>
  <c r="BK195" i="1"/>
  <c r="BK203" i="1"/>
  <c r="BK171" i="1"/>
  <c r="BK178" i="1"/>
  <c r="BK186" i="1"/>
  <c r="BK194" i="1"/>
  <c r="BK202" i="1"/>
  <c r="BK177" i="1"/>
  <c r="BK185" i="1"/>
  <c r="BK193" i="1"/>
  <c r="BK201" i="1"/>
  <c r="BK156" i="1"/>
  <c r="BK184" i="1"/>
  <c r="BK192" i="1"/>
  <c r="BK200" i="1"/>
  <c r="BK208" i="1"/>
  <c r="BK174" i="1"/>
  <c r="BK183" i="1"/>
  <c r="BK191" i="1"/>
  <c r="BK199" i="1"/>
  <c r="BK182" i="1"/>
  <c r="BK197" i="1"/>
  <c r="BK188" i="1"/>
  <c r="BK175" i="1"/>
  <c r="BK206" i="1"/>
  <c r="BK159" i="1"/>
  <c r="BK198" i="1"/>
  <c r="BK210" i="1"/>
  <c r="BK196" i="1"/>
  <c r="BK189" i="1"/>
  <c r="BK204" i="1"/>
  <c r="BK207" i="1"/>
  <c r="BK209" i="1"/>
  <c r="BK167" i="1"/>
  <c r="BK163" i="1"/>
  <c r="BK180" i="1"/>
  <c r="BK205" i="1"/>
  <c r="BK181" i="1"/>
  <c r="BK190" i="1"/>
  <c r="M6" i="1"/>
  <c r="M5" i="1"/>
  <c r="M11" i="1"/>
  <c r="M8" i="1"/>
  <c r="M10" i="1"/>
  <c r="M16" i="1"/>
  <c r="M15" i="1"/>
  <c r="M14" i="1"/>
  <c r="M13" i="1"/>
  <c r="M19" i="1"/>
  <c r="M22" i="1"/>
  <c r="M30" i="1"/>
  <c r="M18" i="1"/>
  <c r="M29" i="1"/>
  <c r="M7" i="1"/>
  <c r="M24" i="1"/>
  <c r="M17" i="1"/>
  <c r="M9" i="1"/>
  <c r="M36" i="1"/>
  <c r="M20" i="1"/>
  <c r="M35" i="1"/>
  <c r="M43" i="1"/>
  <c r="M25" i="1"/>
  <c r="M34" i="1"/>
  <c r="M42" i="1"/>
  <c r="M32" i="1"/>
  <c r="M45" i="1"/>
  <c r="M49" i="1"/>
  <c r="M48" i="1"/>
  <c r="M56" i="1"/>
  <c r="M21" i="1"/>
  <c r="M41" i="1"/>
  <c r="M47" i="1"/>
  <c r="M55" i="1"/>
  <c r="M26" i="1"/>
  <c r="M51" i="1"/>
  <c r="M59" i="1"/>
  <c r="M67" i="1"/>
  <c r="M23" i="1"/>
  <c r="M27" i="1"/>
  <c r="M28" i="1"/>
  <c r="M46" i="1"/>
  <c r="M58" i="1"/>
  <c r="M66" i="1"/>
  <c r="M74" i="1"/>
  <c r="M33" i="1"/>
  <c r="M39" i="1"/>
  <c r="M53" i="1"/>
  <c r="M57" i="1"/>
  <c r="M65" i="1"/>
  <c r="M73" i="1"/>
  <c r="M44" i="1"/>
  <c r="M54" i="1"/>
  <c r="M71" i="1"/>
  <c r="M77" i="1"/>
  <c r="M83" i="1"/>
  <c r="M91" i="1"/>
  <c r="M50" i="1"/>
  <c r="M69" i="1"/>
  <c r="M82" i="1"/>
  <c r="M90" i="1"/>
  <c r="M64" i="1"/>
  <c r="M86" i="1"/>
  <c r="M92" i="1"/>
  <c r="M100" i="1"/>
  <c r="M62" i="1"/>
  <c r="M68" i="1"/>
  <c r="M60" i="1"/>
  <c r="M88" i="1"/>
  <c r="M98" i="1"/>
  <c r="M63" i="1"/>
  <c r="M81" i="1"/>
  <c r="M96" i="1"/>
  <c r="M99" i="1"/>
  <c r="M102" i="1"/>
  <c r="M112" i="1"/>
  <c r="M120" i="1"/>
  <c r="M128" i="1"/>
  <c r="M136" i="1"/>
  <c r="M144" i="1"/>
  <c r="M152" i="1"/>
  <c r="M31" i="1"/>
  <c r="M79" i="1"/>
  <c r="M84" i="1"/>
  <c r="M85" i="1"/>
  <c r="M93" i="1"/>
  <c r="M111" i="1"/>
  <c r="M119" i="1"/>
  <c r="M127" i="1"/>
  <c r="M135" i="1"/>
  <c r="M12" i="1"/>
  <c r="M70" i="1"/>
  <c r="M104" i="1"/>
  <c r="M110" i="1"/>
  <c r="M118" i="1"/>
  <c r="M126" i="1"/>
  <c r="M134" i="1"/>
  <c r="M142" i="1"/>
  <c r="M150" i="1"/>
  <c r="M75" i="1"/>
  <c r="M80" i="1"/>
  <c r="M95" i="1"/>
  <c r="M101" i="1"/>
  <c r="M109" i="1"/>
  <c r="M117" i="1"/>
  <c r="M125" i="1"/>
  <c r="M133" i="1"/>
  <c r="M141" i="1"/>
  <c r="M149" i="1"/>
  <c r="M40" i="1"/>
  <c r="M78" i="1"/>
  <c r="M87" i="1"/>
  <c r="M52" i="1"/>
  <c r="M97" i="1"/>
  <c r="M94" i="1"/>
  <c r="M37" i="1"/>
  <c r="M61" i="1"/>
  <c r="M38" i="1"/>
  <c r="M106" i="1"/>
  <c r="M122" i="1"/>
  <c r="M89" i="1"/>
  <c r="M113" i="1"/>
  <c r="M129" i="1"/>
  <c r="M116" i="1"/>
  <c r="M132" i="1"/>
  <c r="M76" i="1"/>
  <c r="M107" i="1"/>
  <c r="M123" i="1"/>
  <c r="M114" i="1"/>
  <c r="M130" i="1"/>
  <c r="M103" i="1"/>
  <c r="M105" i="1"/>
  <c r="M145" i="1"/>
  <c r="M147" i="1"/>
  <c r="M72" i="1"/>
  <c r="M138" i="1"/>
  <c r="M140" i="1"/>
  <c r="M146" i="1"/>
  <c r="M148" i="1"/>
  <c r="M143" i="1"/>
  <c r="M124" i="1"/>
  <c r="M151" i="1"/>
  <c r="M153" i="1"/>
  <c r="M131" i="1"/>
  <c r="M137" i="1"/>
  <c r="M121" i="1"/>
  <c r="M154" i="1"/>
  <c r="M155" i="1"/>
  <c r="M164" i="1"/>
  <c r="M139" i="1"/>
  <c r="M157" i="1"/>
  <c r="M163" i="1"/>
  <c r="M171" i="1"/>
  <c r="M115" i="1"/>
  <c r="M162" i="1"/>
  <c r="M170" i="1"/>
  <c r="M160" i="1"/>
  <c r="M168" i="1"/>
  <c r="M176" i="1"/>
  <c r="M159" i="1"/>
  <c r="M167" i="1"/>
  <c r="M158" i="1"/>
  <c r="M166" i="1"/>
  <c r="M174" i="1"/>
  <c r="M156" i="1"/>
  <c r="M185" i="1"/>
  <c r="M193" i="1"/>
  <c r="M201" i="1"/>
  <c r="M184" i="1"/>
  <c r="M192" i="1"/>
  <c r="M200" i="1"/>
  <c r="M183" i="1"/>
  <c r="M191" i="1"/>
  <c r="M199" i="1"/>
  <c r="M207" i="1"/>
  <c r="M108" i="1"/>
  <c r="M182" i="1"/>
  <c r="M190" i="1"/>
  <c r="M198" i="1"/>
  <c r="M206" i="1"/>
  <c r="M169" i="1"/>
  <c r="M172" i="1"/>
  <c r="M181" i="1"/>
  <c r="M189" i="1"/>
  <c r="M197" i="1"/>
  <c r="M205" i="1"/>
  <c r="M180" i="1"/>
  <c r="M195" i="1"/>
  <c r="M210" i="1"/>
  <c r="M186" i="1"/>
  <c r="M209" i="1"/>
  <c r="M194" i="1"/>
  <c r="M161" i="1"/>
  <c r="M196" i="1"/>
  <c r="M179" i="1"/>
  <c r="M173" i="1"/>
  <c r="M187" i="1"/>
  <c r="M202" i="1"/>
  <c r="M165" i="1"/>
  <c r="M177" i="1"/>
  <c r="M178" i="1"/>
  <c r="M208" i="1"/>
  <c r="M203" i="1"/>
  <c r="M204" i="1"/>
  <c r="M175" i="1"/>
  <c r="M188" i="1"/>
  <c r="BQ6" i="1"/>
  <c r="BQ5" i="1"/>
  <c r="BQ16" i="1"/>
  <c r="BQ15" i="1"/>
  <c r="BQ14" i="1"/>
  <c r="BQ8" i="1"/>
  <c r="BQ10" i="1"/>
  <c r="BQ13" i="1"/>
  <c r="BQ22" i="1"/>
  <c r="BQ30" i="1"/>
  <c r="BQ9" i="1"/>
  <c r="BQ19" i="1"/>
  <c r="BQ21" i="1"/>
  <c r="BQ29" i="1"/>
  <c r="BQ11" i="1"/>
  <c r="BQ12" i="1"/>
  <c r="BQ20" i="1"/>
  <c r="BQ27" i="1"/>
  <c r="BQ28" i="1"/>
  <c r="BQ36" i="1"/>
  <c r="BQ35" i="1"/>
  <c r="BQ43" i="1"/>
  <c r="BQ23" i="1"/>
  <c r="BQ24" i="1"/>
  <c r="BQ34" i="1"/>
  <c r="BQ42" i="1"/>
  <c r="BQ48" i="1"/>
  <c r="BQ56" i="1"/>
  <c r="BQ7" i="1"/>
  <c r="BQ18" i="1"/>
  <c r="BQ37" i="1"/>
  <c r="BQ39" i="1"/>
  <c r="BQ47" i="1"/>
  <c r="BQ55" i="1"/>
  <c r="BQ45" i="1"/>
  <c r="BQ49" i="1"/>
  <c r="BQ59" i="1"/>
  <c r="BQ67" i="1"/>
  <c r="BQ33" i="1"/>
  <c r="BQ44" i="1"/>
  <c r="BQ54" i="1"/>
  <c r="BQ58" i="1"/>
  <c r="BQ66" i="1"/>
  <c r="BQ74" i="1"/>
  <c r="BQ31" i="1"/>
  <c r="BQ51" i="1"/>
  <c r="BQ57" i="1"/>
  <c r="BQ65" i="1"/>
  <c r="BQ73" i="1"/>
  <c r="BQ52" i="1"/>
  <c r="BQ53" i="1"/>
  <c r="BQ72" i="1"/>
  <c r="BQ32" i="1"/>
  <c r="BQ41" i="1"/>
  <c r="BQ68" i="1"/>
  <c r="BQ69" i="1"/>
  <c r="BQ75" i="1"/>
  <c r="BQ83" i="1"/>
  <c r="BQ25" i="1"/>
  <c r="BQ38" i="1"/>
  <c r="BQ61" i="1"/>
  <c r="BQ63" i="1"/>
  <c r="BQ82" i="1"/>
  <c r="BQ90" i="1"/>
  <c r="BQ17" i="1"/>
  <c r="BQ62" i="1"/>
  <c r="BQ84" i="1"/>
  <c r="BQ92" i="1"/>
  <c r="BQ100" i="1"/>
  <c r="BQ46" i="1"/>
  <c r="BQ60" i="1"/>
  <c r="BQ77" i="1"/>
  <c r="BQ79" i="1"/>
  <c r="BQ81" i="1"/>
  <c r="BQ86" i="1"/>
  <c r="BQ98" i="1"/>
  <c r="BQ71" i="1"/>
  <c r="BQ91" i="1"/>
  <c r="BQ94" i="1"/>
  <c r="BQ104" i="1"/>
  <c r="BQ112" i="1"/>
  <c r="BQ120" i="1"/>
  <c r="BQ128" i="1"/>
  <c r="BQ136" i="1"/>
  <c r="BQ144" i="1"/>
  <c r="BQ152" i="1"/>
  <c r="BQ76" i="1"/>
  <c r="BQ111" i="1"/>
  <c r="BQ119" i="1"/>
  <c r="BQ127" i="1"/>
  <c r="BQ135" i="1"/>
  <c r="BQ40" i="1"/>
  <c r="BQ80" i="1"/>
  <c r="BQ96" i="1"/>
  <c r="BQ99" i="1"/>
  <c r="BQ102" i="1"/>
  <c r="BQ110" i="1"/>
  <c r="BQ118" i="1"/>
  <c r="BQ126" i="1"/>
  <c r="BQ134" i="1"/>
  <c r="BQ142" i="1"/>
  <c r="BQ150" i="1"/>
  <c r="BQ78" i="1"/>
  <c r="BQ93" i="1"/>
  <c r="BQ109" i="1"/>
  <c r="BQ117" i="1"/>
  <c r="BQ125" i="1"/>
  <c r="BQ133" i="1"/>
  <c r="BQ141" i="1"/>
  <c r="BQ149" i="1"/>
  <c r="BQ26" i="1"/>
  <c r="BQ70" i="1"/>
  <c r="BQ85" i="1"/>
  <c r="BQ89" i="1"/>
  <c r="BQ95" i="1"/>
  <c r="BQ50" i="1"/>
  <c r="BQ88" i="1"/>
  <c r="BQ87" i="1"/>
  <c r="BQ97" i="1"/>
  <c r="BQ114" i="1"/>
  <c r="BQ103" i="1"/>
  <c r="BQ105" i="1"/>
  <c r="BQ121" i="1"/>
  <c r="BQ108" i="1"/>
  <c r="BQ124" i="1"/>
  <c r="BQ115" i="1"/>
  <c r="BQ131" i="1"/>
  <c r="BQ64" i="1"/>
  <c r="BQ106" i="1"/>
  <c r="BQ122" i="1"/>
  <c r="BQ101" i="1"/>
  <c r="BQ123" i="1"/>
  <c r="BQ137" i="1"/>
  <c r="BQ139" i="1"/>
  <c r="BQ138" i="1"/>
  <c r="BQ140" i="1"/>
  <c r="BQ129" i="1"/>
  <c r="BQ151" i="1"/>
  <c r="BQ116" i="1"/>
  <c r="BQ130" i="1"/>
  <c r="BQ143" i="1"/>
  <c r="BQ147" i="1"/>
  <c r="BQ132" i="1"/>
  <c r="BQ148" i="1"/>
  <c r="BQ154" i="1"/>
  <c r="BQ113" i="1"/>
  <c r="BQ164" i="1"/>
  <c r="BQ145" i="1"/>
  <c r="BQ146" i="1"/>
  <c r="BQ163" i="1"/>
  <c r="BQ171" i="1"/>
  <c r="BQ162" i="1"/>
  <c r="BQ170" i="1"/>
  <c r="BQ156" i="1"/>
  <c r="BQ160" i="1"/>
  <c r="BQ168" i="1"/>
  <c r="BQ159" i="1"/>
  <c r="BQ167" i="1"/>
  <c r="BQ107" i="1"/>
  <c r="BQ155" i="1"/>
  <c r="BQ158" i="1"/>
  <c r="BQ166" i="1"/>
  <c r="BQ174" i="1"/>
  <c r="BQ172" i="1"/>
  <c r="BQ177" i="1"/>
  <c r="BQ185" i="1"/>
  <c r="BQ193" i="1"/>
  <c r="BQ201" i="1"/>
  <c r="BQ184" i="1"/>
  <c r="BQ192" i="1"/>
  <c r="BQ200" i="1"/>
  <c r="BQ169" i="1"/>
  <c r="BQ175" i="1"/>
  <c r="BQ183" i="1"/>
  <c r="BQ191" i="1"/>
  <c r="BQ199" i="1"/>
  <c r="BQ207" i="1"/>
  <c r="BQ165" i="1"/>
  <c r="BQ173" i="1"/>
  <c r="BQ182" i="1"/>
  <c r="BQ190" i="1"/>
  <c r="BQ198" i="1"/>
  <c r="BQ206" i="1"/>
  <c r="BQ161" i="1"/>
  <c r="BQ176" i="1"/>
  <c r="BQ181" i="1"/>
  <c r="BQ189" i="1"/>
  <c r="BQ197" i="1"/>
  <c r="BQ205" i="1"/>
  <c r="BQ187" i="1"/>
  <c r="BQ202" i="1"/>
  <c r="BQ210" i="1"/>
  <c r="BQ178" i="1"/>
  <c r="BQ209" i="1"/>
  <c r="BQ186" i="1"/>
  <c r="BQ188" i="1"/>
  <c r="BQ203" i="1"/>
  <c r="BQ208" i="1"/>
  <c r="BQ153" i="1"/>
  <c r="BQ179" i="1"/>
  <c r="BQ194" i="1"/>
  <c r="BQ196" i="1"/>
  <c r="BQ157" i="1"/>
  <c r="BQ204" i="1"/>
  <c r="BQ180" i="1"/>
  <c r="BQ195" i="1"/>
  <c r="AC6" i="1"/>
  <c r="AC5" i="1"/>
  <c r="AC11" i="1"/>
  <c r="AC16" i="1"/>
  <c r="AC15" i="1"/>
  <c r="AC8" i="1"/>
  <c r="AC10" i="1"/>
  <c r="AC14" i="1"/>
  <c r="AC13" i="1"/>
  <c r="AC7" i="1"/>
  <c r="AC22" i="1"/>
  <c r="AC30" i="1"/>
  <c r="AC29" i="1"/>
  <c r="AC9" i="1"/>
  <c r="AC23" i="1"/>
  <c r="AC19" i="1"/>
  <c r="AC17" i="1"/>
  <c r="AC25" i="1"/>
  <c r="AC12" i="1"/>
  <c r="AC18" i="1"/>
  <c r="AC20" i="1"/>
  <c r="AC24" i="1"/>
  <c r="AC36" i="1"/>
  <c r="AC35" i="1"/>
  <c r="AC43" i="1"/>
  <c r="AC28" i="1"/>
  <c r="AC34" i="1"/>
  <c r="AC42" i="1"/>
  <c r="AC31" i="1"/>
  <c r="AC37" i="1"/>
  <c r="AC39" i="1"/>
  <c r="AC48" i="1"/>
  <c r="AC56" i="1"/>
  <c r="AC26" i="1"/>
  <c r="AC27" i="1"/>
  <c r="AC32" i="1"/>
  <c r="AC47" i="1"/>
  <c r="AC55" i="1"/>
  <c r="AC59" i="1"/>
  <c r="AC67" i="1"/>
  <c r="AC33" i="1"/>
  <c r="AC52" i="1"/>
  <c r="AC58" i="1"/>
  <c r="AC66" i="1"/>
  <c r="AC74" i="1"/>
  <c r="AC21" i="1"/>
  <c r="AC41" i="1"/>
  <c r="AC49" i="1"/>
  <c r="AC57" i="1"/>
  <c r="AC65" i="1"/>
  <c r="AC73" i="1"/>
  <c r="AC38" i="1"/>
  <c r="AC68" i="1"/>
  <c r="AC70" i="1"/>
  <c r="AC76" i="1"/>
  <c r="AC61" i="1"/>
  <c r="AC63" i="1"/>
  <c r="AC83" i="1"/>
  <c r="AC40" i="1"/>
  <c r="AC45" i="1"/>
  <c r="AC72" i="1"/>
  <c r="AC82" i="1"/>
  <c r="AC90" i="1"/>
  <c r="AC53" i="1"/>
  <c r="AC62" i="1"/>
  <c r="AC92" i="1"/>
  <c r="AC100" i="1"/>
  <c r="AC50" i="1"/>
  <c r="AC60" i="1"/>
  <c r="AC75" i="1"/>
  <c r="AC79" i="1"/>
  <c r="AC81" i="1"/>
  <c r="AC87" i="1"/>
  <c r="AC69" i="1"/>
  <c r="AC84" i="1"/>
  <c r="AC98" i="1"/>
  <c r="AC112" i="1"/>
  <c r="AC120" i="1"/>
  <c r="AC128" i="1"/>
  <c r="AC136" i="1"/>
  <c r="AC144" i="1"/>
  <c r="AC152" i="1"/>
  <c r="AC46" i="1"/>
  <c r="AC77" i="1"/>
  <c r="AC97" i="1"/>
  <c r="AC103" i="1"/>
  <c r="AC111" i="1"/>
  <c r="AC119" i="1"/>
  <c r="AC127" i="1"/>
  <c r="AC135" i="1"/>
  <c r="AC54" i="1"/>
  <c r="AC80" i="1"/>
  <c r="AC85" i="1"/>
  <c r="AC86" i="1"/>
  <c r="AC91" i="1"/>
  <c r="AC94" i="1"/>
  <c r="AC110" i="1"/>
  <c r="AC118" i="1"/>
  <c r="AC126" i="1"/>
  <c r="AC134" i="1"/>
  <c r="AC142" i="1"/>
  <c r="AC150" i="1"/>
  <c r="AC51" i="1"/>
  <c r="AC78" i="1"/>
  <c r="AC109" i="1"/>
  <c r="AC117" i="1"/>
  <c r="AC125" i="1"/>
  <c r="AC133" i="1"/>
  <c r="AC141" i="1"/>
  <c r="AC149" i="1"/>
  <c r="AC71" i="1"/>
  <c r="AC89" i="1"/>
  <c r="AC88" i="1"/>
  <c r="AC95" i="1"/>
  <c r="AC101" i="1"/>
  <c r="AC96" i="1"/>
  <c r="AC99" i="1"/>
  <c r="AC106" i="1"/>
  <c r="AC122" i="1"/>
  <c r="AC93" i="1"/>
  <c r="AC113" i="1"/>
  <c r="AC129" i="1"/>
  <c r="AC116" i="1"/>
  <c r="AC132" i="1"/>
  <c r="AC64" i="1"/>
  <c r="AC107" i="1"/>
  <c r="AC123" i="1"/>
  <c r="AC44" i="1"/>
  <c r="AC102" i="1"/>
  <c r="AC104" i="1"/>
  <c r="AC114" i="1"/>
  <c r="AC130" i="1"/>
  <c r="AC115" i="1"/>
  <c r="AC146" i="1"/>
  <c r="AC148" i="1"/>
  <c r="AC105" i="1"/>
  <c r="AC108" i="1"/>
  <c r="AC131" i="1"/>
  <c r="AC143" i="1"/>
  <c r="AC151" i="1"/>
  <c r="AC137" i="1"/>
  <c r="AC153" i="1"/>
  <c r="AC154" i="1"/>
  <c r="AC145" i="1"/>
  <c r="AC140" i="1"/>
  <c r="AC155" i="1"/>
  <c r="AC124" i="1"/>
  <c r="AC139" i="1"/>
  <c r="AC147" i="1"/>
  <c r="AC164" i="1"/>
  <c r="AC156" i="1"/>
  <c r="AC163" i="1"/>
  <c r="AC171" i="1"/>
  <c r="AC162" i="1"/>
  <c r="AC170" i="1"/>
  <c r="AC138" i="1"/>
  <c r="AC160" i="1"/>
  <c r="AC168" i="1"/>
  <c r="AC176" i="1"/>
  <c r="AC121" i="1"/>
  <c r="AC159" i="1"/>
  <c r="AC167" i="1"/>
  <c r="AC158" i="1"/>
  <c r="AC166" i="1"/>
  <c r="AC174" i="1"/>
  <c r="AC169" i="1"/>
  <c r="AC185" i="1"/>
  <c r="AC193" i="1"/>
  <c r="AC201" i="1"/>
  <c r="AC165" i="1"/>
  <c r="AC184" i="1"/>
  <c r="AC192" i="1"/>
  <c r="AC200" i="1"/>
  <c r="AC161" i="1"/>
  <c r="AC183" i="1"/>
  <c r="AC191" i="1"/>
  <c r="AC199" i="1"/>
  <c r="AC207" i="1"/>
  <c r="AC157" i="1"/>
  <c r="AC177" i="1"/>
  <c r="AC182" i="1"/>
  <c r="AC190" i="1"/>
  <c r="AC198" i="1"/>
  <c r="AC206" i="1"/>
  <c r="AC172" i="1"/>
  <c r="AC181" i="1"/>
  <c r="AC189" i="1"/>
  <c r="AC197" i="1"/>
  <c r="AC205" i="1"/>
  <c r="AC175" i="1"/>
  <c r="AC196" i="1"/>
  <c r="AC208" i="1"/>
  <c r="AC210" i="1"/>
  <c r="AC186" i="1"/>
  <c r="AC187" i="1"/>
  <c r="AC202" i="1"/>
  <c r="AC209" i="1"/>
  <c r="AC178" i="1"/>
  <c r="AC173" i="1"/>
  <c r="AC195" i="1"/>
  <c r="AC188" i="1"/>
  <c r="AC203" i="1"/>
  <c r="AC179" i="1"/>
  <c r="AC194" i="1"/>
  <c r="AC180" i="1"/>
  <c r="AC204" i="1"/>
  <c r="BW10" i="1"/>
  <c r="BW9" i="1"/>
  <c r="BW14" i="1"/>
  <c r="BW6" i="1"/>
  <c r="BW13" i="1"/>
  <c r="BW7" i="1"/>
  <c r="BW12" i="1"/>
  <c r="BW20" i="1"/>
  <c r="BW11" i="1"/>
  <c r="BW5" i="1"/>
  <c r="BW18" i="1"/>
  <c r="BW28" i="1"/>
  <c r="BW15" i="1"/>
  <c r="BW27" i="1"/>
  <c r="BW8" i="1"/>
  <c r="BW21" i="1"/>
  <c r="BW26" i="1"/>
  <c r="BW23" i="1"/>
  <c r="BW25" i="1"/>
  <c r="BW30" i="1"/>
  <c r="BW34" i="1"/>
  <c r="BW33" i="1"/>
  <c r="BW41" i="1"/>
  <c r="BW16" i="1"/>
  <c r="BW32" i="1"/>
  <c r="BW40" i="1"/>
  <c r="BW22" i="1"/>
  <c r="BW47" i="1"/>
  <c r="BW36" i="1"/>
  <c r="BW38" i="1"/>
  <c r="BW44" i="1"/>
  <c r="BW46" i="1"/>
  <c r="BW54" i="1"/>
  <c r="BW31" i="1"/>
  <c r="BW45" i="1"/>
  <c r="BW53" i="1"/>
  <c r="BW57" i="1"/>
  <c r="BW65" i="1"/>
  <c r="BW24" i="1"/>
  <c r="BW39" i="1"/>
  <c r="BW50" i="1"/>
  <c r="BW56" i="1"/>
  <c r="BW64" i="1"/>
  <c r="BW72" i="1"/>
  <c r="BW37" i="1"/>
  <c r="BW42" i="1"/>
  <c r="BW43" i="1"/>
  <c r="BW48" i="1"/>
  <c r="BW63" i="1"/>
  <c r="BW71" i="1"/>
  <c r="BW67" i="1"/>
  <c r="BW74" i="1"/>
  <c r="BW82" i="1"/>
  <c r="BW51" i="1"/>
  <c r="BW52" i="1"/>
  <c r="BW58" i="1"/>
  <c r="BW60" i="1"/>
  <c r="BW62" i="1"/>
  <c r="BW81" i="1"/>
  <c r="BW89" i="1"/>
  <c r="BW19" i="1"/>
  <c r="BW70" i="1"/>
  <c r="BW76" i="1"/>
  <c r="BW80" i="1"/>
  <c r="BW88" i="1"/>
  <c r="BW35" i="1"/>
  <c r="BW68" i="1"/>
  <c r="BW98" i="1"/>
  <c r="BW66" i="1"/>
  <c r="BW78" i="1"/>
  <c r="BW85" i="1"/>
  <c r="BW17" i="1"/>
  <c r="BW49" i="1"/>
  <c r="BW96" i="1"/>
  <c r="BW79" i="1"/>
  <c r="BW86" i="1"/>
  <c r="BW87" i="1"/>
  <c r="BW110" i="1"/>
  <c r="BW118" i="1"/>
  <c r="BW126" i="1"/>
  <c r="BW134" i="1"/>
  <c r="BW142" i="1"/>
  <c r="BW150" i="1"/>
  <c r="BW55" i="1"/>
  <c r="BW69" i="1"/>
  <c r="BW77" i="1"/>
  <c r="BW95" i="1"/>
  <c r="BW101" i="1"/>
  <c r="BW109" i="1"/>
  <c r="BW117" i="1"/>
  <c r="BW125" i="1"/>
  <c r="BW133" i="1"/>
  <c r="BW59" i="1"/>
  <c r="BW90" i="1"/>
  <c r="BW92" i="1"/>
  <c r="BW108" i="1"/>
  <c r="BW116" i="1"/>
  <c r="BW124" i="1"/>
  <c r="BW132" i="1"/>
  <c r="BW140" i="1"/>
  <c r="BW148" i="1"/>
  <c r="BW29" i="1"/>
  <c r="BW73" i="1"/>
  <c r="BW103" i="1"/>
  <c r="BW107" i="1"/>
  <c r="BW115" i="1"/>
  <c r="BW123" i="1"/>
  <c r="BW131" i="1"/>
  <c r="BW139" i="1"/>
  <c r="BW147" i="1"/>
  <c r="BW61" i="1"/>
  <c r="BW84" i="1"/>
  <c r="BW91" i="1"/>
  <c r="BW93" i="1"/>
  <c r="BW99" i="1"/>
  <c r="BW83" i="1"/>
  <c r="BW97" i="1"/>
  <c r="BW104" i="1"/>
  <c r="BW120" i="1"/>
  <c r="BW111" i="1"/>
  <c r="BW127" i="1"/>
  <c r="BW75" i="1"/>
  <c r="BW94" i="1"/>
  <c r="BW102" i="1"/>
  <c r="BW114" i="1"/>
  <c r="BW130" i="1"/>
  <c r="BW100" i="1"/>
  <c r="BW105" i="1"/>
  <c r="BW121" i="1"/>
  <c r="BW112" i="1"/>
  <c r="BW128" i="1"/>
  <c r="BW106" i="1"/>
  <c r="BW143" i="1"/>
  <c r="BW145" i="1"/>
  <c r="BW129" i="1"/>
  <c r="BW151" i="1"/>
  <c r="BW113" i="1"/>
  <c r="BW135" i="1"/>
  <c r="BW136" i="1"/>
  <c r="BW153" i="1"/>
  <c r="BW144" i="1"/>
  <c r="BW122" i="1"/>
  <c r="BW149" i="1"/>
  <c r="BW138" i="1"/>
  <c r="BW146" i="1"/>
  <c r="BW162" i="1"/>
  <c r="BW141" i="1"/>
  <c r="BW156" i="1"/>
  <c r="BW161" i="1"/>
  <c r="BW169" i="1"/>
  <c r="BW119" i="1"/>
  <c r="BW137" i="1"/>
  <c r="BW152" i="1"/>
  <c r="BW160" i="1"/>
  <c r="BW168" i="1"/>
  <c r="BW176" i="1"/>
  <c r="BW158" i="1"/>
  <c r="BW166" i="1"/>
  <c r="BW174" i="1"/>
  <c r="BW154" i="1"/>
  <c r="BW157" i="1"/>
  <c r="BW165" i="1"/>
  <c r="BW164" i="1"/>
  <c r="BW172" i="1"/>
  <c r="BW167" i="1"/>
  <c r="BW183" i="1"/>
  <c r="BW191" i="1"/>
  <c r="BW199" i="1"/>
  <c r="BW163" i="1"/>
  <c r="BW182" i="1"/>
  <c r="BW190" i="1"/>
  <c r="BW198" i="1"/>
  <c r="BW206" i="1"/>
  <c r="BW159" i="1"/>
  <c r="BW181" i="1"/>
  <c r="BW189" i="1"/>
  <c r="BW197" i="1"/>
  <c r="BW205" i="1"/>
  <c r="BW180" i="1"/>
  <c r="BW188" i="1"/>
  <c r="BW196" i="1"/>
  <c r="BW204" i="1"/>
  <c r="BW179" i="1"/>
  <c r="BW187" i="1"/>
  <c r="BW195" i="1"/>
  <c r="BW203" i="1"/>
  <c r="BW170" i="1"/>
  <c r="BW175" i="1"/>
  <c r="BW177" i="1"/>
  <c r="BW192" i="1"/>
  <c r="BW155" i="1"/>
  <c r="BW202" i="1"/>
  <c r="BW186" i="1"/>
  <c r="BW178" i="1"/>
  <c r="BW193" i="1"/>
  <c r="BW208" i="1"/>
  <c r="BW184" i="1"/>
  <c r="BW209" i="1"/>
  <c r="BW171" i="1"/>
  <c r="BW194" i="1"/>
  <c r="BW173" i="1"/>
  <c r="BW201" i="1"/>
  <c r="BW185" i="1"/>
  <c r="BW200" i="1"/>
  <c r="BW207" i="1"/>
  <c r="BW210" i="1"/>
  <c r="BO10" i="1"/>
  <c r="BO9" i="1"/>
  <c r="BO14" i="1"/>
  <c r="BO8" i="1"/>
  <c r="BO13" i="1"/>
  <c r="BO5" i="1"/>
  <c r="BO12" i="1"/>
  <c r="BO20" i="1"/>
  <c r="BO11" i="1"/>
  <c r="BO16" i="1"/>
  <c r="BO28" i="1"/>
  <c r="BO18" i="1"/>
  <c r="BO27" i="1"/>
  <c r="BO6" i="1"/>
  <c r="BO24" i="1"/>
  <c r="BO15" i="1"/>
  <c r="BO19" i="1"/>
  <c r="BO21" i="1"/>
  <c r="BO22" i="1"/>
  <c r="BO23" i="1"/>
  <c r="BO34" i="1"/>
  <c r="BO33" i="1"/>
  <c r="BO41" i="1"/>
  <c r="BO30" i="1"/>
  <c r="BO32" i="1"/>
  <c r="BO40" i="1"/>
  <c r="BO35" i="1"/>
  <c r="BO37" i="1"/>
  <c r="BO39" i="1"/>
  <c r="BO47" i="1"/>
  <c r="BO7" i="1"/>
  <c r="BO17" i="1"/>
  <c r="BO29" i="1"/>
  <c r="BO42" i="1"/>
  <c r="BO46" i="1"/>
  <c r="BO54" i="1"/>
  <c r="BO45" i="1"/>
  <c r="BO53" i="1"/>
  <c r="BO31" i="1"/>
  <c r="BO51" i="1"/>
  <c r="BO57" i="1"/>
  <c r="BO65" i="1"/>
  <c r="BO64" i="1"/>
  <c r="BO72" i="1"/>
  <c r="BO38" i="1"/>
  <c r="BO63" i="1"/>
  <c r="BO71" i="1"/>
  <c r="BO25" i="1"/>
  <c r="BO44" i="1"/>
  <c r="BO59" i="1"/>
  <c r="BO61" i="1"/>
  <c r="BO82" i="1"/>
  <c r="BO26" i="1"/>
  <c r="BO81" i="1"/>
  <c r="BO89" i="1"/>
  <c r="BO74" i="1"/>
  <c r="BO80" i="1"/>
  <c r="BO88" i="1"/>
  <c r="BO56" i="1"/>
  <c r="BO58" i="1"/>
  <c r="BO77" i="1"/>
  <c r="BO79" i="1"/>
  <c r="BO86" i="1"/>
  <c r="BO98" i="1"/>
  <c r="BO36" i="1"/>
  <c r="BO67" i="1"/>
  <c r="BO73" i="1"/>
  <c r="BO83" i="1"/>
  <c r="BO96" i="1"/>
  <c r="BO52" i="1"/>
  <c r="BO102" i="1"/>
  <c r="BO110" i="1"/>
  <c r="BO118" i="1"/>
  <c r="BO126" i="1"/>
  <c r="BO134" i="1"/>
  <c r="BO142" i="1"/>
  <c r="BO150" i="1"/>
  <c r="BO49" i="1"/>
  <c r="BO60" i="1"/>
  <c r="BO78" i="1"/>
  <c r="BO93" i="1"/>
  <c r="BO99" i="1"/>
  <c r="BO109" i="1"/>
  <c r="BO117" i="1"/>
  <c r="BO125" i="1"/>
  <c r="BO133" i="1"/>
  <c r="BO43" i="1"/>
  <c r="BO66" i="1"/>
  <c r="BO70" i="1"/>
  <c r="BO84" i="1"/>
  <c r="BO85" i="1"/>
  <c r="BO108" i="1"/>
  <c r="BO116" i="1"/>
  <c r="BO124" i="1"/>
  <c r="BO132" i="1"/>
  <c r="BO140" i="1"/>
  <c r="BO148" i="1"/>
  <c r="BO62" i="1"/>
  <c r="BO75" i="1"/>
  <c r="BO95" i="1"/>
  <c r="BO101" i="1"/>
  <c r="BO107" i="1"/>
  <c r="BO115" i="1"/>
  <c r="BO123" i="1"/>
  <c r="BO131" i="1"/>
  <c r="BO139" i="1"/>
  <c r="BO147" i="1"/>
  <c r="BO48" i="1"/>
  <c r="BO50" i="1"/>
  <c r="BO68" i="1"/>
  <c r="BO55" i="1"/>
  <c r="BO76" i="1"/>
  <c r="BO91" i="1"/>
  <c r="BO69" i="1"/>
  <c r="BO112" i="1"/>
  <c r="BO94" i="1"/>
  <c r="BO119" i="1"/>
  <c r="BO87" i="1"/>
  <c r="BO100" i="1"/>
  <c r="BO106" i="1"/>
  <c r="BO122" i="1"/>
  <c r="BO90" i="1"/>
  <c r="BO113" i="1"/>
  <c r="BO129" i="1"/>
  <c r="BO104" i="1"/>
  <c r="BO120" i="1"/>
  <c r="BO92" i="1"/>
  <c r="BO128" i="1"/>
  <c r="BO137" i="1"/>
  <c r="BO105" i="1"/>
  <c r="BO130" i="1"/>
  <c r="BO135" i="1"/>
  <c r="BO141" i="1"/>
  <c r="BO143" i="1"/>
  <c r="BO145" i="1"/>
  <c r="BO151" i="1"/>
  <c r="BO111" i="1"/>
  <c r="BO138" i="1"/>
  <c r="BO152" i="1"/>
  <c r="BO154" i="1"/>
  <c r="BO97" i="1"/>
  <c r="BO121" i="1"/>
  <c r="BO146" i="1"/>
  <c r="BO153" i="1"/>
  <c r="BO114" i="1"/>
  <c r="BO127" i="1"/>
  <c r="BO162" i="1"/>
  <c r="BO103" i="1"/>
  <c r="BO144" i="1"/>
  <c r="BO161" i="1"/>
  <c r="BO169" i="1"/>
  <c r="BO156" i="1"/>
  <c r="BO160" i="1"/>
  <c r="BO168" i="1"/>
  <c r="BO176" i="1"/>
  <c r="BO136" i="1"/>
  <c r="BO155" i="1"/>
  <c r="BO158" i="1"/>
  <c r="BO166" i="1"/>
  <c r="BO174" i="1"/>
  <c r="BO157" i="1"/>
  <c r="BO165" i="1"/>
  <c r="BO149" i="1"/>
  <c r="BO164" i="1"/>
  <c r="BO172" i="1"/>
  <c r="BO159" i="1"/>
  <c r="BO183" i="1"/>
  <c r="BO191" i="1"/>
  <c r="BO199" i="1"/>
  <c r="BO175" i="1"/>
  <c r="BO182" i="1"/>
  <c r="BO190" i="1"/>
  <c r="BO198" i="1"/>
  <c r="BO206" i="1"/>
  <c r="BO173" i="1"/>
  <c r="BO181" i="1"/>
  <c r="BO189" i="1"/>
  <c r="BO197" i="1"/>
  <c r="BO205" i="1"/>
  <c r="BO171" i="1"/>
  <c r="BO180" i="1"/>
  <c r="BO188" i="1"/>
  <c r="BO196" i="1"/>
  <c r="BO204" i="1"/>
  <c r="BO170" i="1"/>
  <c r="BO179" i="1"/>
  <c r="BO187" i="1"/>
  <c r="BO195" i="1"/>
  <c r="BO203" i="1"/>
  <c r="BO184" i="1"/>
  <c r="BO167" i="1"/>
  <c r="BO207" i="1"/>
  <c r="BO209" i="1"/>
  <c r="BO194" i="1"/>
  <c r="BO185" i="1"/>
  <c r="BO200" i="1"/>
  <c r="BO210" i="1"/>
  <c r="BO193" i="1"/>
  <c r="BO186" i="1"/>
  <c r="BO201" i="1"/>
  <c r="BO208" i="1"/>
  <c r="BO202" i="1"/>
  <c r="BO178" i="1"/>
  <c r="BO163" i="1"/>
  <c r="BO177" i="1"/>
  <c r="BO192" i="1"/>
  <c r="BH10" i="1"/>
  <c r="BH9" i="1"/>
  <c r="BH7" i="1"/>
  <c r="BH14" i="1"/>
  <c r="BH6" i="1"/>
  <c r="BH13" i="1"/>
  <c r="BH12" i="1"/>
  <c r="BH20" i="1"/>
  <c r="BH11" i="1"/>
  <c r="BH19" i="1"/>
  <c r="BH28" i="1"/>
  <c r="BH15" i="1"/>
  <c r="BH27" i="1"/>
  <c r="BH5" i="1"/>
  <c r="BH17" i="1"/>
  <c r="BH8" i="1"/>
  <c r="BH22" i="1"/>
  <c r="BH25" i="1"/>
  <c r="BH34" i="1"/>
  <c r="BH33" i="1"/>
  <c r="BH41" i="1"/>
  <c r="BH18" i="1"/>
  <c r="BH21" i="1"/>
  <c r="BH32" i="1"/>
  <c r="BH40" i="1"/>
  <c r="BH31" i="1"/>
  <c r="BH43" i="1"/>
  <c r="BH47" i="1"/>
  <c r="BH23" i="1"/>
  <c r="BH46" i="1"/>
  <c r="BH54" i="1"/>
  <c r="BH45" i="1"/>
  <c r="BH53" i="1"/>
  <c r="BH30" i="1"/>
  <c r="BH38" i="1"/>
  <c r="BH48" i="1"/>
  <c r="BH49" i="1"/>
  <c r="BH55" i="1"/>
  <c r="BH57" i="1"/>
  <c r="BH65" i="1"/>
  <c r="BH36" i="1"/>
  <c r="BH42" i="1"/>
  <c r="BH64" i="1"/>
  <c r="BH72" i="1"/>
  <c r="BH39" i="1"/>
  <c r="BH51" i="1"/>
  <c r="BH63" i="1"/>
  <c r="BH71" i="1"/>
  <c r="BH26" i="1"/>
  <c r="BH50" i="1"/>
  <c r="BH56" i="1"/>
  <c r="BH82" i="1"/>
  <c r="BH69" i="1"/>
  <c r="BH75" i="1"/>
  <c r="BH81" i="1"/>
  <c r="BH89" i="1"/>
  <c r="BH66" i="1"/>
  <c r="BH68" i="1"/>
  <c r="BH80" i="1"/>
  <c r="BH88" i="1"/>
  <c r="BH59" i="1"/>
  <c r="BH84" i="1"/>
  <c r="BH90" i="1"/>
  <c r="BH98" i="1"/>
  <c r="BH24" i="1"/>
  <c r="BH29" i="1"/>
  <c r="BH70" i="1"/>
  <c r="BH76" i="1"/>
  <c r="BH37" i="1"/>
  <c r="BH86" i="1"/>
  <c r="BH96" i="1"/>
  <c r="BH104" i="1"/>
  <c r="BH16" i="1"/>
  <c r="BH61" i="1"/>
  <c r="BH73" i="1"/>
  <c r="BH94" i="1"/>
  <c r="BH97" i="1"/>
  <c r="BH100" i="1"/>
  <c r="BH110" i="1"/>
  <c r="BH118" i="1"/>
  <c r="BH126" i="1"/>
  <c r="BH134" i="1"/>
  <c r="BH142" i="1"/>
  <c r="BH150" i="1"/>
  <c r="BH62" i="1"/>
  <c r="BH67" i="1"/>
  <c r="BH79" i="1"/>
  <c r="BH91" i="1"/>
  <c r="BH109" i="1"/>
  <c r="BH117" i="1"/>
  <c r="BH125" i="1"/>
  <c r="BH133" i="1"/>
  <c r="BH44" i="1"/>
  <c r="BH77" i="1"/>
  <c r="BH87" i="1"/>
  <c r="BH102" i="1"/>
  <c r="BH108" i="1"/>
  <c r="BH116" i="1"/>
  <c r="BH124" i="1"/>
  <c r="BH132" i="1"/>
  <c r="BH140" i="1"/>
  <c r="BH148" i="1"/>
  <c r="BH93" i="1"/>
  <c r="BH99" i="1"/>
  <c r="BH107" i="1"/>
  <c r="BH115" i="1"/>
  <c r="BH123" i="1"/>
  <c r="BH131" i="1"/>
  <c r="BH139" i="1"/>
  <c r="BH147" i="1"/>
  <c r="BH74" i="1"/>
  <c r="BH83" i="1"/>
  <c r="BH60" i="1"/>
  <c r="BH52" i="1"/>
  <c r="BH58" i="1"/>
  <c r="BH85" i="1"/>
  <c r="BH120" i="1"/>
  <c r="BH95" i="1"/>
  <c r="BH101" i="1"/>
  <c r="BH111" i="1"/>
  <c r="BH127" i="1"/>
  <c r="BH114" i="1"/>
  <c r="BH130" i="1"/>
  <c r="BH35" i="1"/>
  <c r="BH105" i="1"/>
  <c r="BH121" i="1"/>
  <c r="BH78" i="1"/>
  <c r="BH92" i="1"/>
  <c r="BH112" i="1"/>
  <c r="BH128" i="1"/>
  <c r="BH103" i="1"/>
  <c r="BH149" i="1"/>
  <c r="BH119" i="1"/>
  <c r="BH122" i="1"/>
  <c r="BH144" i="1"/>
  <c r="BH146" i="1"/>
  <c r="BH113" i="1"/>
  <c r="BH137" i="1"/>
  <c r="BH135" i="1"/>
  <c r="BH143" i="1"/>
  <c r="BH145" i="1"/>
  <c r="BH141" i="1"/>
  <c r="BH154" i="1"/>
  <c r="BH136" i="1"/>
  <c r="BH162" i="1"/>
  <c r="BH151" i="1"/>
  <c r="BH153" i="1"/>
  <c r="BH161" i="1"/>
  <c r="BH169" i="1"/>
  <c r="BH160" i="1"/>
  <c r="BH168" i="1"/>
  <c r="BH176" i="1"/>
  <c r="BH106" i="1"/>
  <c r="BH158" i="1"/>
  <c r="BH166" i="1"/>
  <c r="BH174" i="1"/>
  <c r="BH129" i="1"/>
  <c r="BH155" i="1"/>
  <c r="BH157" i="1"/>
  <c r="BH165" i="1"/>
  <c r="BH164" i="1"/>
  <c r="BH172" i="1"/>
  <c r="BH183" i="1"/>
  <c r="BH191" i="1"/>
  <c r="BH199" i="1"/>
  <c r="BH207" i="1"/>
  <c r="BH152" i="1"/>
  <c r="BH170" i="1"/>
  <c r="BH182" i="1"/>
  <c r="BH190" i="1"/>
  <c r="BH198" i="1"/>
  <c r="BH206" i="1"/>
  <c r="BH156" i="1"/>
  <c r="BH181" i="1"/>
  <c r="BH189" i="1"/>
  <c r="BH197" i="1"/>
  <c r="BH205" i="1"/>
  <c r="BH180" i="1"/>
  <c r="BH188" i="1"/>
  <c r="BH196" i="1"/>
  <c r="BH204" i="1"/>
  <c r="BH167" i="1"/>
  <c r="BH179" i="1"/>
  <c r="BH187" i="1"/>
  <c r="BH195" i="1"/>
  <c r="BH203" i="1"/>
  <c r="BH194" i="1"/>
  <c r="BH208" i="1"/>
  <c r="BH210" i="1"/>
  <c r="BH159" i="1"/>
  <c r="BH171" i="1"/>
  <c r="BH186" i="1"/>
  <c r="BH201" i="1"/>
  <c r="BH177" i="1"/>
  <c r="BH192" i="1"/>
  <c r="BH209" i="1"/>
  <c r="BH163" i="1"/>
  <c r="BH173" i="1"/>
  <c r="BH202" i="1"/>
  <c r="BH138" i="1"/>
  <c r="BH178" i="1"/>
  <c r="BH193" i="1"/>
  <c r="BH200" i="1"/>
  <c r="BH175" i="1"/>
  <c r="BH184" i="1"/>
  <c r="BH185" i="1"/>
  <c r="AY11" i="1"/>
  <c r="AY10" i="1"/>
  <c r="AY9" i="1"/>
  <c r="AY14" i="1"/>
  <c r="AY13" i="1"/>
  <c r="AY5" i="1"/>
  <c r="AY12" i="1"/>
  <c r="AY20" i="1"/>
  <c r="AY7" i="1"/>
  <c r="AY28" i="1"/>
  <c r="AY19" i="1"/>
  <c r="AY27" i="1"/>
  <c r="AY8" i="1"/>
  <c r="AY23" i="1"/>
  <c r="AY18" i="1"/>
  <c r="AY25" i="1"/>
  <c r="AY34" i="1"/>
  <c r="AY29" i="1"/>
  <c r="AY33" i="1"/>
  <c r="AY41" i="1"/>
  <c r="AY16" i="1"/>
  <c r="AY24" i="1"/>
  <c r="AY32" i="1"/>
  <c r="AY40" i="1"/>
  <c r="AY26" i="1"/>
  <c r="AY47" i="1"/>
  <c r="AY46" i="1"/>
  <c r="AY54" i="1"/>
  <c r="AY22" i="1"/>
  <c r="AY36" i="1"/>
  <c r="AY38" i="1"/>
  <c r="AY43" i="1"/>
  <c r="AY45" i="1"/>
  <c r="AY53" i="1"/>
  <c r="AY39" i="1"/>
  <c r="AY57" i="1"/>
  <c r="AY65" i="1"/>
  <c r="AY31" i="1"/>
  <c r="AY37" i="1"/>
  <c r="AY44" i="1"/>
  <c r="AY52" i="1"/>
  <c r="AY64" i="1"/>
  <c r="AY72" i="1"/>
  <c r="AY35" i="1"/>
  <c r="AY49" i="1"/>
  <c r="AY55" i="1"/>
  <c r="AY63" i="1"/>
  <c r="AY71" i="1"/>
  <c r="AY70" i="1"/>
  <c r="AY76" i="1"/>
  <c r="AY82" i="1"/>
  <c r="AY15" i="1"/>
  <c r="AY67" i="1"/>
  <c r="AY73" i="1"/>
  <c r="AY81" i="1"/>
  <c r="AY89" i="1"/>
  <c r="AY6" i="1"/>
  <c r="AY17" i="1"/>
  <c r="AY42" i="1"/>
  <c r="AY58" i="1"/>
  <c r="AY60" i="1"/>
  <c r="AY62" i="1"/>
  <c r="AY80" i="1"/>
  <c r="AY88" i="1"/>
  <c r="AY48" i="1"/>
  <c r="AY50" i="1"/>
  <c r="AY66" i="1"/>
  <c r="AY98" i="1"/>
  <c r="AY30" i="1"/>
  <c r="AY87" i="1"/>
  <c r="AY21" i="1"/>
  <c r="AY78" i="1"/>
  <c r="AY84" i="1"/>
  <c r="AY90" i="1"/>
  <c r="AY96" i="1"/>
  <c r="AY104" i="1"/>
  <c r="AY68" i="1"/>
  <c r="AY69" i="1"/>
  <c r="AY77" i="1"/>
  <c r="AY92" i="1"/>
  <c r="AY110" i="1"/>
  <c r="AY118" i="1"/>
  <c r="AY126" i="1"/>
  <c r="AY134" i="1"/>
  <c r="AY142" i="1"/>
  <c r="AY150" i="1"/>
  <c r="AY56" i="1"/>
  <c r="AY74" i="1"/>
  <c r="AY83" i="1"/>
  <c r="AY103" i="1"/>
  <c r="AY109" i="1"/>
  <c r="AY117" i="1"/>
  <c r="AY125" i="1"/>
  <c r="AY133" i="1"/>
  <c r="AY94" i="1"/>
  <c r="AY97" i="1"/>
  <c r="AY100" i="1"/>
  <c r="AY108" i="1"/>
  <c r="AY116" i="1"/>
  <c r="AY124" i="1"/>
  <c r="AY132" i="1"/>
  <c r="AY140" i="1"/>
  <c r="AY148" i="1"/>
  <c r="AY91" i="1"/>
  <c r="AY107" i="1"/>
  <c r="AY115" i="1"/>
  <c r="AY123" i="1"/>
  <c r="AY131" i="1"/>
  <c r="AY139" i="1"/>
  <c r="AY147" i="1"/>
  <c r="AY59" i="1"/>
  <c r="AY85" i="1"/>
  <c r="AY86" i="1"/>
  <c r="AY75" i="1"/>
  <c r="AY95" i="1"/>
  <c r="AY101" i="1"/>
  <c r="AY51" i="1"/>
  <c r="AY61" i="1"/>
  <c r="AY79" i="1"/>
  <c r="AY112" i="1"/>
  <c r="AY99" i="1"/>
  <c r="AY119" i="1"/>
  <c r="AY102" i="1"/>
  <c r="AY106" i="1"/>
  <c r="AY122" i="1"/>
  <c r="AY113" i="1"/>
  <c r="AY129" i="1"/>
  <c r="AY93" i="1"/>
  <c r="AY120" i="1"/>
  <c r="AY141" i="1"/>
  <c r="AY135" i="1"/>
  <c r="AY138" i="1"/>
  <c r="AY149" i="1"/>
  <c r="AY111" i="1"/>
  <c r="AY114" i="1"/>
  <c r="AY130" i="1"/>
  <c r="AY137" i="1"/>
  <c r="AY145" i="1"/>
  <c r="AY151" i="1"/>
  <c r="AY121" i="1"/>
  <c r="AY152" i="1"/>
  <c r="AY136" i="1"/>
  <c r="AY144" i="1"/>
  <c r="AY153" i="1"/>
  <c r="AY127" i="1"/>
  <c r="AY143" i="1"/>
  <c r="AY128" i="1"/>
  <c r="AY162" i="1"/>
  <c r="AY161" i="1"/>
  <c r="AY169" i="1"/>
  <c r="AY160" i="1"/>
  <c r="AY168" i="1"/>
  <c r="AY176" i="1"/>
  <c r="AY156" i="1"/>
  <c r="AY158" i="1"/>
  <c r="AY166" i="1"/>
  <c r="AY174" i="1"/>
  <c r="AY157" i="1"/>
  <c r="AY165" i="1"/>
  <c r="AY164" i="1"/>
  <c r="AY172" i="1"/>
  <c r="AY183" i="1"/>
  <c r="AY191" i="1"/>
  <c r="AY199" i="1"/>
  <c r="AY207" i="1"/>
  <c r="AY146" i="1"/>
  <c r="AY155" i="1"/>
  <c r="AY175" i="1"/>
  <c r="AY182" i="1"/>
  <c r="AY190" i="1"/>
  <c r="AY198" i="1"/>
  <c r="AY206" i="1"/>
  <c r="AY105" i="1"/>
  <c r="AY154" i="1"/>
  <c r="AY167" i="1"/>
  <c r="AY173" i="1"/>
  <c r="AY181" i="1"/>
  <c r="AY189" i="1"/>
  <c r="AY197" i="1"/>
  <c r="AY205" i="1"/>
  <c r="AY163" i="1"/>
  <c r="AY171" i="1"/>
  <c r="AY180" i="1"/>
  <c r="AY188" i="1"/>
  <c r="AY196" i="1"/>
  <c r="AY204" i="1"/>
  <c r="AY159" i="1"/>
  <c r="AY179" i="1"/>
  <c r="AY187" i="1"/>
  <c r="AY195" i="1"/>
  <c r="AY203" i="1"/>
  <c r="AY202" i="1"/>
  <c r="AY208" i="1"/>
  <c r="AY177" i="1"/>
  <c r="AY178" i="1"/>
  <c r="AY193" i="1"/>
  <c r="AY201" i="1"/>
  <c r="AY209" i="1"/>
  <c r="AY184" i="1"/>
  <c r="AY194" i="1"/>
  <c r="AY186" i="1"/>
  <c r="AY210" i="1"/>
  <c r="AY170" i="1"/>
  <c r="AY185" i="1"/>
  <c r="AY200" i="1"/>
  <c r="AY192" i="1"/>
  <c r="AQ11" i="1"/>
  <c r="AQ10" i="1"/>
  <c r="AQ9" i="1"/>
  <c r="AQ14" i="1"/>
  <c r="AQ6" i="1"/>
  <c r="AQ13" i="1"/>
  <c r="AQ8" i="1"/>
  <c r="AQ12" i="1"/>
  <c r="AQ20" i="1"/>
  <c r="AQ5" i="1"/>
  <c r="AQ28" i="1"/>
  <c r="AQ15" i="1"/>
  <c r="AQ16" i="1"/>
  <c r="AQ27" i="1"/>
  <c r="AQ7" i="1"/>
  <c r="AQ17" i="1"/>
  <c r="AQ21" i="1"/>
  <c r="AQ19" i="1"/>
  <c r="AQ26" i="1"/>
  <c r="AQ23" i="1"/>
  <c r="AQ30" i="1"/>
  <c r="AQ34" i="1"/>
  <c r="AQ33" i="1"/>
  <c r="AQ41" i="1"/>
  <c r="AQ32" i="1"/>
  <c r="AQ40" i="1"/>
  <c r="AQ31" i="1"/>
  <c r="AQ47" i="1"/>
  <c r="AQ35" i="1"/>
  <c r="AQ37" i="1"/>
  <c r="AQ39" i="1"/>
  <c r="AQ44" i="1"/>
  <c r="AQ46" i="1"/>
  <c r="AQ54" i="1"/>
  <c r="AQ24" i="1"/>
  <c r="AQ45" i="1"/>
  <c r="AQ53" i="1"/>
  <c r="AQ57" i="1"/>
  <c r="AQ65" i="1"/>
  <c r="AQ25" i="1"/>
  <c r="AQ38" i="1"/>
  <c r="AQ50" i="1"/>
  <c r="AQ56" i="1"/>
  <c r="AQ64" i="1"/>
  <c r="AQ72" i="1"/>
  <c r="AQ22" i="1"/>
  <c r="AQ36" i="1"/>
  <c r="AQ63" i="1"/>
  <c r="AQ71" i="1"/>
  <c r="AQ18" i="1"/>
  <c r="AQ66" i="1"/>
  <c r="AQ68" i="1"/>
  <c r="AQ74" i="1"/>
  <c r="AQ82" i="1"/>
  <c r="AQ29" i="1"/>
  <c r="AQ59" i="1"/>
  <c r="AQ61" i="1"/>
  <c r="AQ81" i="1"/>
  <c r="AQ89" i="1"/>
  <c r="AQ51" i="1"/>
  <c r="AQ52" i="1"/>
  <c r="AQ70" i="1"/>
  <c r="AQ76" i="1"/>
  <c r="AQ80" i="1"/>
  <c r="AQ88" i="1"/>
  <c r="AQ67" i="1"/>
  <c r="AQ69" i="1"/>
  <c r="AQ75" i="1"/>
  <c r="AQ98" i="1"/>
  <c r="AQ49" i="1"/>
  <c r="AQ79" i="1"/>
  <c r="AQ85" i="1"/>
  <c r="AQ96" i="1"/>
  <c r="AQ104" i="1"/>
  <c r="AQ78" i="1"/>
  <c r="AQ90" i="1"/>
  <c r="AQ110" i="1"/>
  <c r="AQ118" i="1"/>
  <c r="AQ126" i="1"/>
  <c r="AQ134" i="1"/>
  <c r="AQ142" i="1"/>
  <c r="AQ150" i="1"/>
  <c r="AQ48" i="1"/>
  <c r="AQ58" i="1"/>
  <c r="AQ86" i="1"/>
  <c r="AQ87" i="1"/>
  <c r="AQ95" i="1"/>
  <c r="AQ101" i="1"/>
  <c r="AQ109" i="1"/>
  <c r="AQ117" i="1"/>
  <c r="AQ125" i="1"/>
  <c r="AQ133" i="1"/>
  <c r="AQ73" i="1"/>
  <c r="AQ92" i="1"/>
  <c r="AQ108" i="1"/>
  <c r="AQ116" i="1"/>
  <c r="AQ124" i="1"/>
  <c r="AQ132" i="1"/>
  <c r="AQ140" i="1"/>
  <c r="AQ148" i="1"/>
  <c r="AQ55" i="1"/>
  <c r="AQ60" i="1"/>
  <c r="AQ103" i="1"/>
  <c r="AQ107" i="1"/>
  <c r="AQ115" i="1"/>
  <c r="AQ123" i="1"/>
  <c r="AQ131" i="1"/>
  <c r="AQ139" i="1"/>
  <c r="AQ147" i="1"/>
  <c r="AQ155" i="1"/>
  <c r="AQ102" i="1"/>
  <c r="AQ42" i="1"/>
  <c r="AQ93" i="1"/>
  <c r="AQ99" i="1"/>
  <c r="AQ62" i="1"/>
  <c r="AQ84" i="1"/>
  <c r="AQ94" i="1"/>
  <c r="AQ97" i="1"/>
  <c r="AQ100" i="1"/>
  <c r="AQ120" i="1"/>
  <c r="AQ111" i="1"/>
  <c r="AQ127" i="1"/>
  <c r="AQ114" i="1"/>
  <c r="AQ130" i="1"/>
  <c r="AQ43" i="1"/>
  <c r="AQ105" i="1"/>
  <c r="AQ121" i="1"/>
  <c r="AQ112" i="1"/>
  <c r="AQ128" i="1"/>
  <c r="AQ113" i="1"/>
  <c r="AQ144" i="1"/>
  <c r="AQ146" i="1"/>
  <c r="AQ106" i="1"/>
  <c r="AQ129" i="1"/>
  <c r="AQ141" i="1"/>
  <c r="AQ152" i="1"/>
  <c r="AQ135" i="1"/>
  <c r="AQ149" i="1"/>
  <c r="AQ136" i="1"/>
  <c r="AQ154" i="1"/>
  <c r="AQ143" i="1"/>
  <c r="AQ138" i="1"/>
  <c r="AQ77" i="1"/>
  <c r="AQ91" i="1"/>
  <c r="AQ119" i="1"/>
  <c r="AQ137" i="1"/>
  <c r="AQ145" i="1"/>
  <c r="AQ151" i="1"/>
  <c r="AQ162" i="1"/>
  <c r="AQ161" i="1"/>
  <c r="AQ169" i="1"/>
  <c r="AQ83" i="1"/>
  <c r="AQ160" i="1"/>
  <c r="AQ168" i="1"/>
  <c r="AQ176" i="1"/>
  <c r="AQ153" i="1"/>
  <c r="AQ158" i="1"/>
  <c r="AQ166" i="1"/>
  <c r="AQ174" i="1"/>
  <c r="AQ156" i="1"/>
  <c r="AQ157" i="1"/>
  <c r="AQ165" i="1"/>
  <c r="AQ164" i="1"/>
  <c r="AQ172" i="1"/>
  <c r="AQ167" i="1"/>
  <c r="AQ183" i="1"/>
  <c r="AQ191" i="1"/>
  <c r="AQ199" i="1"/>
  <c r="AQ207" i="1"/>
  <c r="AQ122" i="1"/>
  <c r="AQ163" i="1"/>
  <c r="AQ182" i="1"/>
  <c r="AQ190" i="1"/>
  <c r="AQ198" i="1"/>
  <c r="AQ206" i="1"/>
  <c r="AQ159" i="1"/>
  <c r="AQ181" i="1"/>
  <c r="AQ189" i="1"/>
  <c r="AQ197" i="1"/>
  <c r="AQ205" i="1"/>
  <c r="AQ170" i="1"/>
  <c r="AQ180" i="1"/>
  <c r="AQ188" i="1"/>
  <c r="AQ196" i="1"/>
  <c r="AQ204" i="1"/>
  <c r="AQ179" i="1"/>
  <c r="AQ187" i="1"/>
  <c r="AQ195" i="1"/>
  <c r="AQ203" i="1"/>
  <c r="AQ173" i="1"/>
  <c r="AQ194" i="1"/>
  <c r="AQ185" i="1"/>
  <c r="AQ200" i="1"/>
  <c r="AQ210" i="1"/>
  <c r="AQ175" i="1"/>
  <c r="AQ208" i="1"/>
  <c r="AQ171" i="1"/>
  <c r="AQ193" i="1"/>
  <c r="AQ184" i="1"/>
  <c r="AQ186" i="1"/>
  <c r="AQ201" i="1"/>
  <c r="AQ178" i="1"/>
  <c r="AQ209" i="1"/>
  <c r="AQ177" i="1"/>
  <c r="AQ192" i="1"/>
  <c r="AQ202" i="1"/>
  <c r="AI11" i="1"/>
  <c r="AI10" i="1"/>
  <c r="AI9" i="1"/>
  <c r="AI14" i="1"/>
  <c r="AI7" i="1"/>
  <c r="AI13" i="1"/>
  <c r="AI5" i="1"/>
  <c r="AI12" i="1"/>
  <c r="AI20" i="1"/>
  <c r="AI17" i="1"/>
  <c r="AI21" i="1"/>
  <c r="AI28" i="1"/>
  <c r="AI18" i="1"/>
  <c r="AI27" i="1"/>
  <c r="AI24" i="1"/>
  <c r="AI34" i="1"/>
  <c r="AI6" i="1"/>
  <c r="AI8" i="1"/>
  <c r="AI22" i="1"/>
  <c r="AI23" i="1"/>
  <c r="AI26" i="1"/>
  <c r="AI33" i="1"/>
  <c r="AI41" i="1"/>
  <c r="AI30" i="1"/>
  <c r="AI32" i="1"/>
  <c r="AI40" i="1"/>
  <c r="AI36" i="1"/>
  <c r="AI38" i="1"/>
  <c r="AI47" i="1"/>
  <c r="AI42" i="1"/>
  <c r="AI46" i="1"/>
  <c r="AI54" i="1"/>
  <c r="AI29" i="1"/>
  <c r="AI45" i="1"/>
  <c r="AI53" i="1"/>
  <c r="AI43" i="1"/>
  <c r="AI44" i="1"/>
  <c r="AI51" i="1"/>
  <c r="AI57" i="1"/>
  <c r="AI65" i="1"/>
  <c r="AI15" i="1"/>
  <c r="AI16" i="1"/>
  <c r="AI39" i="1"/>
  <c r="AI48" i="1"/>
  <c r="AI64" i="1"/>
  <c r="AI72" i="1"/>
  <c r="AI37" i="1"/>
  <c r="AI63" i="1"/>
  <c r="AI71" i="1"/>
  <c r="AI58" i="1"/>
  <c r="AI60" i="1"/>
  <c r="AI62" i="1"/>
  <c r="AI82" i="1"/>
  <c r="AI77" i="1"/>
  <c r="AI81" i="1"/>
  <c r="AI89" i="1"/>
  <c r="AI31" i="1"/>
  <c r="AI74" i="1"/>
  <c r="AI80" i="1"/>
  <c r="AI88" i="1"/>
  <c r="AI68" i="1"/>
  <c r="AI78" i="1"/>
  <c r="AI86" i="1"/>
  <c r="AI98" i="1"/>
  <c r="AI35" i="1"/>
  <c r="AI66" i="1"/>
  <c r="AI83" i="1"/>
  <c r="AI50" i="1"/>
  <c r="AI73" i="1"/>
  <c r="AI96" i="1"/>
  <c r="AI104" i="1"/>
  <c r="AI55" i="1"/>
  <c r="AI59" i="1"/>
  <c r="AI79" i="1"/>
  <c r="AI102" i="1"/>
  <c r="AI110" i="1"/>
  <c r="AI118" i="1"/>
  <c r="AI126" i="1"/>
  <c r="AI134" i="1"/>
  <c r="AI142" i="1"/>
  <c r="AI150" i="1"/>
  <c r="AI70" i="1"/>
  <c r="AI93" i="1"/>
  <c r="AI99" i="1"/>
  <c r="AI109" i="1"/>
  <c r="AI117" i="1"/>
  <c r="AI125" i="1"/>
  <c r="AI133" i="1"/>
  <c r="AI52" i="1"/>
  <c r="AI61" i="1"/>
  <c r="AI75" i="1"/>
  <c r="AI108" i="1"/>
  <c r="AI116" i="1"/>
  <c r="AI124" i="1"/>
  <c r="AI132" i="1"/>
  <c r="AI140" i="1"/>
  <c r="AI148" i="1"/>
  <c r="AI49" i="1"/>
  <c r="AI67" i="1"/>
  <c r="AI84" i="1"/>
  <c r="AI85" i="1"/>
  <c r="AI95" i="1"/>
  <c r="AI101" i="1"/>
  <c r="AI107" i="1"/>
  <c r="AI115" i="1"/>
  <c r="AI123" i="1"/>
  <c r="AI131" i="1"/>
  <c r="AI139" i="1"/>
  <c r="AI147" i="1"/>
  <c r="AI155" i="1"/>
  <c r="AI19" i="1"/>
  <c r="AI90" i="1"/>
  <c r="AI69" i="1"/>
  <c r="AI94" i="1"/>
  <c r="AI97" i="1"/>
  <c r="AI100" i="1"/>
  <c r="AI25" i="1"/>
  <c r="AI91" i="1"/>
  <c r="AI92" i="1"/>
  <c r="AI56" i="1"/>
  <c r="AI112" i="1"/>
  <c r="AI87" i="1"/>
  <c r="AI119" i="1"/>
  <c r="AI106" i="1"/>
  <c r="AI122" i="1"/>
  <c r="AI103" i="1"/>
  <c r="AI113" i="1"/>
  <c r="AI129" i="1"/>
  <c r="AI76" i="1"/>
  <c r="AI120" i="1"/>
  <c r="AI128" i="1"/>
  <c r="AI138" i="1"/>
  <c r="AI130" i="1"/>
  <c r="AI135" i="1"/>
  <c r="AI111" i="1"/>
  <c r="AI114" i="1"/>
  <c r="AI144" i="1"/>
  <c r="AI146" i="1"/>
  <c r="AI141" i="1"/>
  <c r="AI152" i="1"/>
  <c r="AI121" i="1"/>
  <c r="AI137" i="1"/>
  <c r="AI127" i="1"/>
  <c r="AI149" i="1"/>
  <c r="AI151" i="1"/>
  <c r="AI145" i="1"/>
  <c r="AI153" i="1"/>
  <c r="AI154" i="1"/>
  <c r="AI105" i="1"/>
  <c r="AI162" i="1"/>
  <c r="AI143" i="1"/>
  <c r="AI161" i="1"/>
  <c r="AI169" i="1"/>
  <c r="AI136" i="1"/>
  <c r="AI160" i="1"/>
  <c r="AI168" i="1"/>
  <c r="AI176" i="1"/>
  <c r="AI158" i="1"/>
  <c r="AI166" i="1"/>
  <c r="AI174" i="1"/>
  <c r="AI157" i="1"/>
  <c r="AI165" i="1"/>
  <c r="AI156" i="1"/>
  <c r="AI164" i="1"/>
  <c r="AI172" i="1"/>
  <c r="AI159" i="1"/>
  <c r="AI170" i="1"/>
  <c r="AI177" i="1"/>
  <c r="AI183" i="1"/>
  <c r="AI191" i="1"/>
  <c r="AI199" i="1"/>
  <c r="AI207" i="1"/>
  <c r="AI175" i="1"/>
  <c r="AI182" i="1"/>
  <c r="AI190" i="1"/>
  <c r="AI198" i="1"/>
  <c r="AI206" i="1"/>
  <c r="AI173" i="1"/>
  <c r="AI181" i="1"/>
  <c r="AI189" i="1"/>
  <c r="AI197" i="1"/>
  <c r="AI205" i="1"/>
  <c r="AI171" i="1"/>
  <c r="AI180" i="1"/>
  <c r="AI188" i="1"/>
  <c r="AI196" i="1"/>
  <c r="AI204" i="1"/>
  <c r="AI179" i="1"/>
  <c r="AI187" i="1"/>
  <c r="AI195" i="1"/>
  <c r="AI203" i="1"/>
  <c r="AI186" i="1"/>
  <c r="AI201" i="1"/>
  <c r="AI192" i="1"/>
  <c r="AI163" i="1"/>
  <c r="AI202" i="1"/>
  <c r="AI200" i="1"/>
  <c r="AI178" i="1"/>
  <c r="AI193" i="1"/>
  <c r="AI185" i="1"/>
  <c r="AI167" i="1"/>
  <c r="AI184" i="1"/>
  <c r="AI208" i="1"/>
  <c r="AI210" i="1"/>
  <c r="AI194" i="1"/>
  <c r="AI209" i="1"/>
  <c r="AA11" i="1"/>
  <c r="AA10" i="1"/>
  <c r="AA9" i="1"/>
  <c r="AA8" i="1"/>
  <c r="AA14" i="1"/>
  <c r="AA6" i="1"/>
  <c r="AA13" i="1"/>
  <c r="AA12" i="1"/>
  <c r="AA20" i="1"/>
  <c r="AA28" i="1"/>
  <c r="AA15" i="1"/>
  <c r="AA21" i="1"/>
  <c r="AA27" i="1"/>
  <c r="AA5" i="1"/>
  <c r="AA16" i="1"/>
  <c r="AA17" i="1"/>
  <c r="AA25" i="1"/>
  <c r="AA22" i="1"/>
  <c r="AA7" i="1"/>
  <c r="AA34" i="1"/>
  <c r="AA31" i="1"/>
  <c r="AA33" i="1"/>
  <c r="AA41" i="1"/>
  <c r="AA19" i="1"/>
  <c r="AA32" i="1"/>
  <c r="AA40" i="1"/>
  <c r="AA23" i="1"/>
  <c r="AA26" i="1"/>
  <c r="AA43" i="1"/>
  <c r="AA47" i="1"/>
  <c r="AA18" i="1"/>
  <c r="AA46" i="1"/>
  <c r="AA54" i="1"/>
  <c r="AA45" i="1"/>
  <c r="AA53" i="1"/>
  <c r="AA24" i="1"/>
  <c r="AA37" i="1"/>
  <c r="AA49" i="1"/>
  <c r="AA55" i="1"/>
  <c r="AA57" i="1"/>
  <c r="AA65" i="1"/>
  <c r="AA35" i="1"/>
  <c r="AA64" i="1"/>
  <c r="AA72" i="1"/>
  <c r="AA38" i="1"/>
  <c r="AA42" i="1"/>
  <c r="AA51" i="1"/>
  <c r="AA63" i="1"/>
  <c r="AA71" i="1"/>
  <c r="AA82" i="1"/>
  <c r="AA50" i="1"/>
  <c r="AA56" i="1"/>
  <c r="AA75" i="1"/>
  <c r="AA81" i="1"/>
  <c r="AA89" i="1"/>
  <c r="AA39" i="1"/>
  <c r="AA67" i="1"/>
  <c r="AA69" i="1"/>
  <c r="AA80" i="1"/>
  <c r="AA88" i="1"/>
  <c r="AA58" i="1"/>
  <c r="AA84" i="1"/>
  <c r="AA90" i="1"/>
  <c r="AA98" i="1"/>
  <c r="AA44" i="1"/>
  <c r="AA36" i="1"/>
  <c r="AA48" i="1"/>
  <c r="AA52" i="1"/>
  <c r="AA70" i="1"/>
  <c r="AA76" i="1"/>
  <c r="AA77" i="1"/>
  <c r="AA86" i="1"/>
  <c r="AA96" i="1"/>
  <c r="AA104" i="1"/>
  <c r="AA29" i="1"/>
  <c r="AA61" i="1"/>
  <c r="AA66" i="1"/>
  <c r="AA85" i="1"/>
  <c r="AA94" i="1"/>
  <c r="AA97" i="1"/>
  <c r="AA100" i="1"/>
  <c r="AA110" i="1"/>
  <c r="AA118" i="1"/>
  <c r="AA126" i="1"/>
  <c r="AA134" i="1"/>
  <c r="AA142" i="1"/>
  <c r="AA150" i="1"/>
  <c r="AA62" i="1"/>
  <c r="AA78" i="1"/>
  <c r="AA91" i="1"/>
  <c r="AA109" i="1"/>
  <c r="AA117" i="1"/>
  <c r="AA125" i="1"/>
  <c r="AA133" i="1"/>
  <c r="AA68" i="1"/>
  <c r="AA102" i="1"/>
  <c r="AA108" i="1"/>
  <c r="AA116" i="1"/>
  <c r="AA124" i="1"/>
  <c r="AA132" i="1"/>
  <c r="AA140" i="1"/>
  <c r="AA148" i="1"/>
  <c r="AA74" i="1"/>
  <c r="AA87" i="1"/>
  <c r="AA93" i="1"/>
  <c r="AA99" i="1"/>
  <c r="AA107" i="1"/>
  <c r="AA115" i="1"/>
  <c r="AA123" i="1"/>
  <c r="AA131" i="1"/>
  <c r="AA139" i="1"/>
  <c r="AA147" i="1"/>
  <c r="AA155" i="1"/>
  <c r="AA73" i="1"/>
  <c r="AA95" i="1"/>
  <c r="AA92" i="1"/>
  <c r="AA30" i="1"/>
  <c r="AA79" i="1"/>
  <c r="AA83" i="1"/>
  <c r="AA60" i="1"/>
  <c r="AA120" i="1"/>
  <c r="AA101" i="1"/>
  <c r="AA103" i="1"/>
  <c r="AA111" i="1"/>
  <c r="AA127" i="1"/>
  <c r="AA114" i="1"/>
  <c r="AA130" i="1"/>
  <c r="AA105" i="1"/>
  <c r="AA121" i="1"/>
  <c r="AA112" i="1"/>
  <c r="AA128" i="1"/>
  <c r="AA143" i="1"/>
  <c r="AA145" i="1"/>
  <c r="AA59" i="1"/>
  <c r="AA138" i="1"/>
  <c r="AA135" i="1"/>
  <c r="AA144" i="1"/>
  <c r="AA146" i="1"/>
  <c r="AA141" i="1"/>
  <c r="AA119" i="1"/>
  <c r="AA113" i="1"/>
  <c r="AA157" i="1"/>
  <c r="AA106" i="1"/>
  <c r="AA129" i="1"/>
  <c r="AA136" i="1"/>
  <c r="AA122" i="1"/>
  <c r="AA149" i="1"/>
  <c r="AA152" i="1"/>
  <c r="AA162" i="1"/>
  <c r="AA153" i="1"/>
  <c r="AA161" i="1"/>
  <c r="AA169" i="1"/>
  <c r="AA160" i="1"/>
  <c r="AA168" i="1"/>
  <c r="AA176" i="1"/>
  <c r="AA154" i="1"/>
  <c r="AA158" i="1"/>
  <c r="AA166" i="1"/>
  <c r="AA174" i="1"/>
  <c r="AA151" i="1"/>
  <c r="AA165" i="1"/>
  <c r="AA164" i="1"/>
  <c r="AA172" i="1"/>
  <c r="AA183" i="1"/>
  <c r="AA191" i="1"/>
  <c r="AA199" i="1"/>
  <c r="AA207" i="1"/>
  <c r="AA182" i="1"/>
  <c r="AA190" i="1"/>
  <c r="AA198" i="1"/>
  <c r="AA206" i="1"/>
  <c r="AA177" i="1"/>
  <c r="AA181" i="1"/>
  <c r="AA189" i="1"/>
  <c r="AA197" i="1"/>
  <c r="AA205" i="1"/>
  <c r="AA137" i="1"/>
  <c r="AA156" i="1"/>
  <c r="AA180" i="1"/>
  <c r="AA188" i="1"/>
  <c r="AA196" i="1"/>
  <c r="AA204" i="1"/>
  <c r="AA167" i="1"/>
  <c r="AA179" i="1"/>
  <c r="AA187" i="1"/>
  <c r="AA195" i="1"/>
  <c r="AA203" i="1"/>
  <c r="AA163" i="1"/>
  <c r="AA170" i="1"/>
  <c r="AA178" i="1"/>
  <c r="AA193" i="1"/>
  <c r="AA159" i="1"/>
  <c r="AA175" i="1"/>
  <c r="AA184" i="1"/>
  <c r="AA194" i="1"/>
  <c r="AA192" i="1"/>
  <c r="AA210" i="1"/>
  <c r="AA171" i="1"/>
  <c r="AA185" i="1"/>
  <c r="AA200" i="1"/>
  <c r="AA201" i="1"/>
  <c r="AA208" i="1"/>
  <c r="AA209" i="1"/>
  <c r="AA173" i="1"/>
  <c r="AA186" i="1"/>
  <c r="AA202" i="1"/>
  <c r="Q9" i="1"/>
  <c r="Q8" i="1"/>
  <c r="Q7" i="1"/>
  <c r="Q5" i="1"/>
  <c r="Q11" i="1"/>
  <c r="Q12" i="1"/>
  <c r="Q18" i="1"/>
  <c r="Q6" i="1"/>
  <c r="Q14" i="1"/>
  <c r="Q16" i="1"/>
  <c r="Q21" i="1"/>
  <c r="Q26" i="1"/>
  <c r="Q25" i="1"/>
  <c r="Q19" i="1"/>
  <c r="Q22" i="1"/>
  <c r="Q13" i="1"/>
  <c r="Q10" i="1"/>
  <c r="Q27" i="1"/>
  <c r="Q32" i="1"/>
  <c r="Q40" i="1"/>
  <c r="Q23" i="1"/>
  <c r="Q24" i="1"/>
  <c r="Q31" i="1"/>
  <c r="Q39" i="1"/>
  <c r="Q28" i="1"/>
  <c r="Q38" i="1"/>
  <c r="Q17" i="1"/>
  <c r="Q33" i="1"/>
  <c r="Q35" i="1"/>
  <c r="Q37" i="1"/>
  <c r="Q43" i="1"/>
  <c r="Q20" i="1"/>
  <c r="Q52" i="1"/>
  <c r="Q15" i="1"/>
  <c r="Q29" i="1"/>
  <c r="Q30" i="1"/>
  <c r="Q45" i="1"/>
  <c r="Q51" i="1"/>
  <c r="Q34" i="1"/>
  <c r="Q44" i="1"/>
  <c r="Q55" i="1"/>
  <c r="Q63" i="1"/>
  <c r="Q47" i="1"/>
  <c r="Q49" i="1"/>
  <c r="Q62" i="1"/>
  <c r="Q70" i="1"/>
  <c r="Q61" i="1"/>
  <c r="Q69" i="1"/>
  <c r="Q77" i="1"/>
  <c r="Q48" i="1"/>
  <c r="Q57" i="1"/>
  <c r="Q59" i="1"/>
  <c r="Q80" i="1"/>
  <c r="Q46" i="1"/>
  <c r="Q53" i="1"/>
  <c r="Q54" i="1"/>
  <c r="Q75" i="1"/>
  <c r="Q79" i="1"/>
  <c r="Q87" i="1"/>
  <c r="Q72" i="1"/>
  <c r="Q78" i="1"/>
  <c r="Q86" i="1"/>
  <c r="Q41" i="1"/>
  <c r="Q84" i="1"/>
  <c r="Q90" i="1"/>
  <c r="Q96" i="1"/>
  <c r="Q104" i="1"/>
  <c r="Q36" i="1"/>
  <c r="Q56" i="1"/>
  <c r="Q68" i="1"/>
  <c r="Q73" i="1"/>
  <c r="Q74" i="1"/>
  <c r="Q94" i="1"/>
  <c r="Q102" i="1"/>
  <c r="Q83" i="1"/>
  <c r="Q88" i="1"/>
  <c r="Q100" i="1"/>
  <c r="Q103" i="1"/>
  <c r="Q108" i="1"/>
  <c r="Q116" i="1"/>
  <c r="Q124" i="1"/>
  <c r="Q132" i="1"/>
  <c r="Q140" i="1"/>
  <c r="Q148" i="1"/>
  <c r="Q58" i="1"/>
  <c r="Q76" i="1"/>
  <c r="Q81" i="1"/>
  <c r="Q89" i="1"/>
  <c r="Q97" i="1"/>
  <c r="Q107" i="1"/>
  <c r="Q115" i="1"/>
  <c r="Q123" i="1"/>
  <c r="Q131" i="1"/>
  <c r="Q64" i="1"/>
  <c r="Q71" i="1"/>
  <c r="Q91" i="1"/>
  <c r="Q106" i="1"/>
  <c r="Q114" i="1"/>
  <c r="Q122" i="1"/>
  <c r="Q130" i="1"/>
  <c r="Q138" i="1"/>
  <c r="Q146" i="1"/>
  <c r="Q154" i="1"/>
  <c r="Q60" i="1"/>
  <c r="Q65" i="1"/>
  <c r="Q85" i="1"/>
  <c r="Q93" i="1"/>
  <c r="Q99" i="1"/>
  <c r="Q105" i="1"/>
  <c r="Q113" i="1"/>
  <c r="Q121" i="1"/>
  <c r="Q129" i="1"/>
  <c r="Q137" i="1"/>
  <c r="Q145" i="1"/>
  <c r="Q153" i="1"/>
  <c r="Q50" i="1"/>
  <c r="Q66" i="1"/>
  <c r="Q42" i="1"/>
  <c r="Q82" i="1"/>
  <c r="Q67" i="1"/>
  <c r="Q110" i="1"/>
  <c r="Q126" i="1"/>
  <c r="Q117" i="1"/>
  <c r="Q98" i="1"/>
  <c r="Q120" i="1"/>
  <c r="Q111" i="1"/>
  <c r="Q127" i="1"/>
  <c r="Q95" i="1"/>
  <c r="Q118" i="1"/>
  <c r="Q101" i="1"/>
  <c r="Q92" i="1"/>
  <c r="Q135" i="1"/>
  <c r="Q125" i="1"/>
  <c r="Q128" i="1"/>
  <c r="Q139" i="1"/>
  <c r="Q119" i="1"/>
  <c r="Q136" i="1"/>
  <c r="Q141" i="1"/>
  <c r="Q143" i="1"/>
  <c r="Q149" i="1"/>
  <c r="Q151" i="1"/>
  <c r="Q152" i="1"/>
  <c r="Q112" i="1"/>
  <c r="Q147" i="1"/>
  <c r="Q155" i="1"/>
  <c r="Q142" i="1"/>
  <c r="Q109" i="1"/>
  <c r="Q134" i="1"/>
  <c r="Q160" i="1"/>
  <c r="Q168" i="1"/>
  <c r="Q150" i="1"/>
  <c r="Q159" i="1"/>
  <c r="Q167" i="1"/>
  <c r="Q175" i="1"/>
  <c r="Q158" i="1"/>
  <c r="Q166" i="1"/>
  <c r="Q174" i="1"/>
  <c r="Q164" i="1"/>
  <c r="Q172" i="1"/>
  <c r="Q133" i="1"/>
  <c r="Q144" i="1"/>
  <c r="Q157" i="1"/>
  <c r="Q163" i="1"/>
  <c r="Q171" i="1"/>
  <c r="Q162" i="1"/>
  <c r="Q170" i="1"/>
  <c r="Q181" i="1"/>
  <c r="Q189" i="1"/>
  <c r="Q197" i="1"/>
  <c r="Q205" i="1"/>
  <c r="Q156" i="1"/>
  <c r="Q173" i="1"/>
  <c r="Q180" i="1"/>
  <c r="Q188" i="1"/>
  <c r="Q196" i="1"/>
  <c r="Q204" i="1"/>
  <c r="Q177" i="1"/>
  <c r="Q179" i="1"/>
  <c r="Q187" i="1"/>
  <c r="Q195" i="1"/>
  <c r="Q203" i="1"/>
  <c r="Q178" i="1"/>
  <c r="Q186" i="1"/>
  <c r="Q194" i="1"/>
  <c r="Q202" i="1"/>
  <c r="Q176" i="1"/>
  <c r="Q185" i="1"/>
  <c r="Q193" i="1"/>
  <c r="Q201" i="1"/>
  <c r="Q182" i="1"/>
  <c r="Q208" i="1"/>
  <c r="Q192" i="1"/>
  <c r="Q207" i="1"/>
  <c r="Q183" i="1"/>
  <c r="Q198" i="1"/>
  <c r="Q161" i="1"/>
  <c r="Q209" i="1"/>
  <c r="Q169" i="1"/>
  <c r="Q206" i="1"/>
  <c r="Q184" i="1"/>
  <c r="Q199" i="1"/>
  <c r="Q210" i="1"/>
  <c r="Q191" i="1"/>
  <c r="Q165" i="1"/>
  <c r="Q190" i="1"/>
  <c r="Q200" i="1"/>
  <c r="I9" i="1"/>
  <c r="I8" i="1"/>
  <c r="I7" i="1"/>
  <c r="I12" i="1"/>
  <c r="I18" i="1"/>
  <c r="I11" i="1"/>
  <c r="I26" i="1"/>
  <c r="I6" i="1"/>
  <c r="I13" i="1"/>
  <c r="I21" i="1"/>
  <c r="I25" i="1"/>
  <c r="I17" i="1"/>
  <c r="I23" i="1"/>
  <c r="I14" i="1"/>
  <c r="I20" i="1"/>
  <c r="I5" i="1"/>
  <c r="I10" i="1"/>
  <c r="I32" i="1"/>
  <c r="I40" i="1"/>
  <c r="I29" i="1"/>
  <c r="I39" i="1"/>
  <c r="I19" i="1"/>
  <c r="I38" i="1"/>
  <c r="I15" i="1"/>
  <c r="I41" i="1"/>
  <c r="I52" i="1"/>
  <c r="I43" i="1"/>
  <c r="I51" i="1"/>
  <c r="I35" i="1"/>
  <c r="I46" i="1"/>
  <c r="I48" i="1"/>
  <c r="I53" i="1"/>
  <c r="I63" i="1"/>
  <c r="I33" i="1"/>
  <c r="I62" i="1"/>
  <c r="I70" i="1"/>
  <c r="I22" i="1"/>
  <c r="I30" i="1"/>
  <c r="I42" i="1"/>
  <c r="I55" i="1"/>
  <c r="I61" i="1"/>
  <c r="I69" i="1"/>
  <c r="I77" i="1"/>
  <c r="I49" i="1"/>
  <c r="I76" i="1"/>
  <c r="I80" i="1"/>
  <c r="I36" i="1"/>
  <c r="I47" i="1"/>
  <c r="I50" i="1"/>
  <c r="I56" i="1"/>
  <c r="I73" i="1"/>
  <c r="I79" i="1"/>
  <c r="I87" i="1"/>
  <c r="I16" i="1"/>
  <c r="I24" i="1"/>
  <c r="I37" i="1"/>
  <c r="I64" i="1"/>
  <c r="I66" i="1"/>
  <c r="I68" i="1"/>
  <c r="I78" i="1"/>
  <c r="I86" i="1"/>
  <c r="I88" i="1"/>
  <c r="I96" i="1"/>
  <c r="I104" i="1"/>
  <c r="I60" i="1"/>
  <c r="I45" i="1"/>
  <c r="I58" i="1"/>
  <c r="I82" i="1"/>
  <c r="I84" i="1"/>
  <c r="I90" i="1"/>
  <c r="I94" i="1"/>
  <c r="I102" i="1"/>
  <c r="I31" i="1"/>
  <c r="I54" i="1"/>
  <c r="I59" i="1"/>
  <c r="I85" i="1"/>
  <c r="I92" i="1"/>
  <c r="I95" i="1"/>
  <c r="I98" i="1"/>
  <c r="I108" i="1"/>
  <c r="I116" i="1"/>
  <c r="I124" i="1"/>
  <c r="I132" i="1"/>
  <c r="I140" i="1"/>
  <c r="I148" i="1"/>
  <c r="I28" i="1"/>
  <c r="I65" i="1"/>
  <c r="I107" i="1"/>
  <c r="I115" i="1"/>
  <c r="I123" i="1"/>
  <c r="I131" i="1"/>
  <c r="I75" i="1"/>
  <c r="I100" i="1"/>
  <c r="I103" i="1"/>
  <c r="I106" i="1"/>
  <c r="I114" i="1"/>
  <c r="I122" i="1"/>
  <c r="I130" i="1"/>
  <c r="I138" i="1"/>
  <c r="I146" i="1"/>
  <c r="I154" i="1"/>
  <c r="I67" i="1"/>
  <c r="I72" i="1"/>
  <c r="I97" i="1"/>
  <c r="I105" i="1"/>
  <c r="I113" i="1"/>
  <c r="I121" i="1"/>
  <c r="I129" i="1"/>
  <c r="I137" i="1"/>
  <c r="I145" i="1"/>
  <c r="I153" i="1"/>
  <c r="I34" i="1"/>
  <c r="I57" i="1"/>
  <c r="I83" i="1"/>
  <c r="I91" i="1"/>
  <c r="I101" i="1"/>
  <c r="I89" i="1"/>
  <c r="I44" i="1"/>
  <c r="I71" i="1"/>
  <c r="I118" i="1"/>
  <c r="I109" i="1"/>
  <c r="I125" i="1"/>
  <c r="I99" i="1"/>
  <c r="I112" i="1"/>
  <c r="I128" i="1"/>
  <c r="I27" i="1"/>
  <c r="I119" i="1"/>
  <c r="I110" i="1"/>
  <c r="I126" i="1"/>
  <c r="I74" i="1"/>
  <c r="I81" i="1"/>
  <c r="I147" i="1"/>
  <c r="I93" i="1"/>
  <c r="I142" i="1"/>
  <c r="I144" i="1"/>
  <c r="I133" i="1"/>
  <c r="I117" i="1"/>
  <c r="I120" i="1"/>
  <c r="I141" i="1"/>
  <c r="I143" i="1"/>
  <c r="I149" i="1"/>
  <c r="I111" i="1"/>
  <c r="I134" i="1"/>
  <c r="I135" i="1"/>
  <c r="I152" i="1"/>
  <c r="I139" i="1"/>
  <c r="I156" i="1"/>
  <c r="I160" i="1"/>
  <c r="I168" i="1"/>
  <c r="I136" i="1"/>
  <c r="I159" i="1"/>
  <c r="I167" i="1"/>
  <c r="I175" i="1"/>
  <c r="I151" i="1"/>
  <c r="I158" i="1"/>
  <c r="I166" i="1"/>
  <c r="I174" i="1"/>
  <c r="I164" i="1"/>
  <c r="I172" i="1"/>
  <c r="I163" i="1"/>
  <c r="I171" i="1"/>
  <c r="I155" i="1"/>
  <c r="I157" i="1"/>
  <c r="I162" i="1"/>
  <c r="I170" i="1"/>
  <c r="I176" i="1"/>
  <c r="I181" i="1"/>
  <c r="I189" i="1"/>
  <c r="I197" i="1"/>
  <c r="I205" i="1"/>
  <c r="I150" i="1"/>
  <c r="I180" i="1"/>
  <c r="I188" i="1"/>
  <c r="I196" i="1"/>
  <c r="I204" i="1"/>
  <c r="I179" i="1"/>
  <c r="I187" i="1"/>
  <c r="I195" i="1"/>
  <c r="I203" i="1"/>
  <c r="I127" i="1"/>
  <c r="I169" i="1"/>
  <c r="I178" i="1"/>
  <c r="I186" i="1"/>
  <c r="I194" i="1"/>
  <c r="I202" i="1"/>
  <c r="I165" i="1"/>
  <c r="I177" i="1"/>
  <c r="I185" i="1"/>
  <c r="I193" i="1"/>
  <c r="I201" i="1"/>
  <c r="I208" i="1"/>
  <c r="I198" i="1"/>
  <c r="I161" i="1"/>
  <c r="I173" i="1"/>
  <c r="I184" i="1"/>
  <c r="I199" i="1"/>
  <c r="I192" i="1"/>
  <c r="I207" i="1"/>
  <c r="I183" i="1"/>
  <c r="I190" i="1"/>
  <c r="I200" i="1"/>
  <c r="I191" i="1"/>
  <c r="I206" i="1"/>
  <c r="I210" i="1"/>
  <c r="I209" i="1"/>
  <c r="I182" i="1"/>
  <c r="BC7" i="1"/>
  <c r="BC6" i="1"/>
  <c r="BC5" i="1"/>
  <c r="BC17" i="1"/>
  <c r="BC16" i="1"/>
  <c r="BC8" i="1"/>
  <c r="BC10" i="1"/>
  <c r="BC15" i="1"/>
  <c r="BC24" i="1"/>
  <c r="BC11" i="1"/>
  <c r="BC18" i="1"/>
  <c r="BC23" i="1"/>
  <c r="BC13" i="1"/>
  <c r="BC20" i="1"/>
  <c r="BC21" i="1"/>
  <c r="BC14" i="1"/>
  <c r="BC19" i="1"/>
  <c r="BC30" i="1"/>
  <c r="BC38" i="1"/>
  <c r="BC22" i="1"/>
  <c r="BC37" i="1"/>
  <c r="BC36" i="1"/>
  <c r="BC44" i="1"/>
  <c r="BC50" i="1"/>
  <c r="BC9" i="1"/>
  <c r="BC25" i="1"/>
  <c r="BC26" i="1"/>
  <c r="BC28" i="1"/>
  <c r="BC29" i="1"/>
  <c r="BC39" i="1"/>
  <c r="BC41" i="1"/>
  <c r="BC49" i="1"/>
  <c r="BC42" i="1"/>
  <c r="BC43" i="1"/>
  <c r="BC45" i="1"/>
  <c r="BC47" i="1"/>
  <c r="BC51" i="1"/>
  <c r="BC61" i="1"/>
  <c r="BC12" i="1"/>
  <c r="BC56" i="1"/>
  <c r="BC60" i="1"/>
  <c r="BC68" i="1"/>
  <c r="BC76" i="1"/>
  <c r="BC27" i="1"/>
  <c r="BC53" i="1"/>
  <c r="BC59" i="1"/>
  <c r="BC67" i="1"/>
  <c r="BC75" i="1"/>
  <c r="BC33" i="1"/>
  <c r="BC74" i="1"/>
  <c r="BC78" i="1"/>
  <c r="BC34" i="1"/>
  <c r="BC52" i="1"/>
  <c r="BC71" i="1"/>
  <c r="BC77" i="1"/>
  <c r="BC85" i="1"/>
  <c r="BC35" i="1"/>
  <c r="BC40" i="1"/>
  <c r="BC63" i="1"/>
  <c r="BC65" i="1"/>
  <c r="BC84" i="1"/>
  <c r="BC55" i="1"/>
  <c r="BC57" i="1"/>
  <c r="BC86" i="1"/>
  <c r="BC94" i="1"/>
  <c r="BC102" i="1"/>
  <c r="BC48" i="1"/>
  <c r="BC66" i="1"/>
  <c r="BC31" i="1"/>
  <c r="BC58" i="1"/>
  <c r="BC64" i="1"/>
  <c r="BC72" i="1"/>
  <c r="BC73" i="1"/>
  <c r="BC79" i="1"/>
  <c r="BC81" i="1"/>
  <c r="BC88" i="1"/>
  <c r="BC92" i="1"/>
  <c r="BC100" i="1"/>
  <c r="BC62" i="1"/>
  <c r="BC70" i="1"/>
  <c r="BC87" i="1"/>
  <c r="BC93" i="1"/>
  <c r="BC96" i="1"/>
  <c r="BC106" i="1"/>
  <c r="BC114" i="1"/>
  <c r="BC122" i="1"/>
  <c r="BC130" i="1"/>
  <c r="BC138" i="1"/>
  <c r="BC146" i="1"/>
  <c r="BC105" i="1"/>
  <c r="BC113" i="1"/>
  <c r="BC121" i="1"/>
  <c r="BC129" i="1"/>
  <c r="BC98" i="1"/>
  <c r="BC101" i="1"/>
  <c r="BC112" i="1"/>
  <c r="BC120" i="1"/>
  <c r="BC128" i="1"/>
  <c r="BC136" i="1"/>
  <c r="BC144" i="1"/>
  <c r="BC152" i="1"/>
  <c r="BC32" i="1"/>
  <c r="BC83" i="1"/>
  <c r="BC95" i="1"/>
  <c r="BC104" i="1"/>
  <c r="BC111" i="1"/>
  <c r="BC119" i="1"/>
  <c r="BC127" i="1"/>
  <c r="BC135" i="1"/>
  <c r="BC143" i="1"/>
  <c r="BC151" i="1"/>
  <c r="BC69" i="1"/>
  <c r="BC82" i="1"/>
  <c r="BC46" i="1"/>
  <c r="BC80" i="1"/>
  <c r="BC91" i="1"/>
  <c r="BC97" i="1"/>
  <c r="BC89" i="1"/>
  <c r="BC99" i="1"/>
  <c r="BC116" i="1"/>
  <c r="BC90" i="1"/>
  <c r="BC107" i="1"/>
  <c r="BC123" i="1"/>
  <c r="BC110" i="1"/>
  <c r="BC126" i="1"/>
  <c r="BC103" i="1"/>
  <c r="BC117" i="1"/>
  <c r="BC108" i="1"/>
  <c r="BC124" i="1"/>
  <c r="BC54" i="1"/>
  <c r="BC125" i="1"/>
  <c r="BC139" i="1"/>
  <c r="BC141" i="1"/>
  <c r="BC140" i="1"/>
  <c r="BC142" i="1"/>
  <c r="BC131" i="1"/>
  <c r="BC137" i="1"/>
  <c r="BC115" i="1"/>
  <c r="BC132" i="1"/>
  <c r="BC145" i="1"/>
  <c r="BC154" i="1"/>
  <c r="BC109" i="1"/>
  <c r="BC149" i="1"/>
  <c r="BC118" i="1"/>
  <c r="BC133" i="1"/>
  <c r="BC150" i="1"/>
  <c r="BC147" i="1"/>
  <c r="BC156" i="1"/>
  <c r="BC158" i="1"/>
  <c r="BC166" i="1"/>
  <c r="BC148" i="1"/>
  <c r="BC157" i="1"/>
  <c r="BC165" i="1"/>
  <c r="BC173" i="1"/>
  <c r="BC164" i="1"/>
  <c r="BC172" i="1"/>
  <c r="BC162" i="1"/>
  <c r="BC170" i="1"/>
  <c r="BC161" i="1"/>
  <c r="BC169" i="1"/>
  <c r="BC160" i="1"/>
  <c r="BC168" i="1"/>
  <c r="BC176" i="1"/>
  <c r="BC134" i="1"/>
  <c r="BC174" i="1"/>
  <c r="BC179" i="1"/>
  <c r="BC187" i="1"/>
  <c r="BC195" i="1"/>
  <c r="BC203" i="1"/>
  <c r="BC178" i="1"/>
  <c r="BC186" i="1"/>
  <c r="BC194" i="1"/>
  <c r="BC202" i="1"/>
  <c r="BC155" i="1"/>
  <c r="BC177" i="1"/>
  <c r="BC185" i="1"/>
  <c r="BC193" i="1"/>
  <c r="BC201" i="1"/>
  <c r="BC167" i="1"/>
  <c r="BC175" i="1"/>
  <c r="BC184" i="1"/>
  <c r="BC192" i="1"/>
  <c r="BC200" i="1"/>
  <c r="BC208" i="1"/>
  <c r="BC163" i="1"/>
  <c r="BC183" i="1"/>
  <c r="BC191" i="1"/>
  <c r="BC199" i="1"/>
  <c r="BC159" i="1"/>
  <c r="BC189" i="1"/>
  <c r="BC204" i="1"/>
  <c r="BC188" i="1"/>
  <c r="BC180" i="1"/>
  <c r="BC153" i="1"/>
  <c r="BC190" i="1"/>
  <c r="BC205" i="1"/>
  <c r="BC210" i="1"/>
  <c r="BC181" i="1"/>
  <c r="BC196" i="1"/>
  <c r="BC209" i="1"/>
  <c r="BC171" i="1"/>
  <c r="BC198" i="1"/>
  <c r="BC207" i="1"/>
  <c r="BC206" i="1"/>
  <c r="BC182" i="1"/>
  <c r="BC197" i="1"/>
  <c r="BY6" i="1"/>
  <c r="BY5" i="1"/>
  <c r="BY8" i="1"/>
  <c r="BY10" i="1"/>
  <c r="BY16" i="1"/>
  <c r="BY15" i="1"/>
  <c r="BY14" i="1"/>
  <c r="BY13" i="1"/>
  <c r="BY19" i="1"/>
  <c r="BY22" i="1"/>
  <c r="BY30" i="1"/>
  <c r="BY21" i="1"/>
  <c r="BY29" i="1"/>
  <c r="BY17" i="1"/>
  <c r="BY18" i="1"/>
  <c r="BY24" i="1"/>
  <c r="BY9" i="1"/>
  <c r="BY11" i="1"/>
  <c r="BY36" i="1"/>
  <c r="BY26" i="1"/>
  <c r="BY35" i="1"/>
  <c r="BY43" i="1"/>
  <c r="BY25" i="1"/>
  <c r="BY27" i="1"/>
  <c r="BY34" i="1"/>
  <c r="BY42" i="1"/>
  <c r="BY32" i="1"/>
  <c r="BY20" i="1"/>
  <c r="BY48" i="1"/>
  <c r="BY41" i="1"/>
  <c r="BY47" i="1"/>
  <c r="BY55" i="1"/>
  <c r="BY51" i="1"/>
  <c r="BY59" i="1"/>
  <c r="BY67" i="1"/>
  <c r="BY46" i="1"/>
  <c r="BY58" i="1"/>
  <c r="BY66" i="1"/>
  <c r="BY74" i="1"/>
  <c r="BY7" i="1"/>
  <c r="BY12" i="1"/>
  <c r="BY53" i="1"/>
  <c r="BY57" i="1"/>
  <c r="BY65" i="1"/>
  <c r="BY73" i="1"/>
  <c r="BY40" i="1"/>
  <c r="BY49" i="1"/>
  <c r="BY50" i="1"/>
  <c r="BY56" i="1"/>
  <c r="BY23" i="1"/>
  <c r="BY28" i="1"/>
  <c r="BY71" i="1"/>
  <c r="BY83" i="1"/>
  <c r="BY31" i="1"/>
  <c r="BY44" i="1"/>
  <c r="BY82" i="1"/>
  <c r="BY90" i="1"/>
  <c r="BY38" i="1"/>
  <c r="BY52" i="1"/>
  <c r="BY61" i="1"/>
  <c r="BY86" i="1"/>
  <c r="BY92" i="1"/>
  <c r="BY100" i="1"/>
  <c r="BY33" i="1"/>
  <c r="BY64" i="1"/>
  <c r="BY69" i="1"/>
  <c r="BY70" i="1"/>
  <c r="BY75" i="1"/>
  <c r="BY76" i="1"/>
  <c r="BY45" i="1"/>
  <c r="BY62" i="1"/>
  <c r="BY68" i="1"/>
  <c r="BY88" i="1"/>
  <c r="BY98" i="1"/>
  <c r="BY63" i="1"/>
  <c r="BY96" i="1"/>
  <c r="BY99" i="1"/>
  <c r="BY102" i="1"/>
  <c r="BY104" i="1"/>
  <c r="BY112" i="1"/>
  <c r="BY120" i="1"/>
  <c r="BY128" i="1"/>
  <c r="BY136" i="1"/>
  <c r="BY144" i="1"/>
  <c r="BY152" i="1"/>
  <c r="BY81" i="1"/>
  <c r="BY93" i="1"/>
  <c r="BY111" i="1"/>
  <c r="BY119" i="1"/>
  <c r="BY127" i="1"/>
  <c r="BY135" i="1"/>
  <c r="BY60" i="1"/>
  <c r="BY79" i="1"/>
  <c r="BY87" i="1"/>
  <c r="BY110" i="1"/>
  <c r="BY118" i="1"/>
  <c r="BY126" i="1"/>
  <c r="BY134" i="1"/>
  <c r="BY142" i="1"/>
  <c r="BY150" i="1"/>
  <c r="BY39" i="1"/>
  <c r="BY54" i="1"/>
  <c r="BY77" i="1"/>
  <c r="BY89" i="1"/>
  <c r="BY95" i="1"/>
  <c r="BY101" i="1"/>
  <c r="BY109" i="1"/>
  <c r="BY117" i="1"/>
  <c r="BY125" i="1"/>
  <c r="BY133" i="1"/>
  <c r="BY141" i="1"/>
  <c r="BY149" i="1"/>
  <c r="BY80" i="1"/>
  <c r="BY97" i="1"/>
  <c r="BY91" i="1"/>
  <c r="BY94" i="1"/>
  <c r="BY84" i="1"/>
  <c r="BY78" i="1"/>
  <c r="BY85" i="1"/>
  <c r="BY106" i="1"/>
  <c r="BY122" i="1"/>
  <c r="BY113" i="1"/>
  <c r="BY129" i="1"/>
  <c r="BY72" i="1"/>
  <c r="BY116" i="1"/>
  <c r="BY132" i="1"/>
  <c r="BY103" i="1"/>
  <c r="BY107" i="1"/>
  <c r="BY123" i="1"/>
  <c r="BY114" i="1"/>
  <c r="BY130" i="1"/>
  <c r="BY37" i="1"/>
  <c r="BY121" i="1"/>
  <c r="BY124" i="1"/>
  <c r="BY145" i="1"/>
  <c r="BY147" i="1"/>
  <c r="BY105" i="1"/>
  <c r="BY108" i="1"/>
  <c r="BY138" i="1"/>
  <c r="BY140" i="1"/>
  <c r="BY146" i="1"/>
  <c r="BY148" i="1"/>
  <c r="BY154" i="1"/>
  <c r="BY153" i="1"/>
  <c r="BY131" i="1"/>
  <c r="BY139" i="1"/>
  <c r="BY115" i="1"/>
  <c r="BY143" i="1"/>
  <c r="BY164" i="1"/>
  <c r="BY163" i="1"/>
  <c r="BY171" i="1"/>
  <c r="BY162" i="1"/>
  <c r="BY170" i="1"/>
  <c r="BY151" i="1"/>
  <c r="BY160" i="1"/>
  <c r="BY168" i="1"/>
  <c r="BY155" i="1"/>
  <c r="BY159" i="1"/>
  <c r="BY167" i="1"/>
  <c r="BY158" i="1"/>
  <c r="BY166" i="1"/>
  <c r="BY174" i="1"/>
  <c r="BY177" i="1"/>
  <c r="BY185" i="1"/>
  <c r="BY193" i="1"/>
  <c r="BY201" i="1"/>
  <c r="BY184" i="1"/>
  <c r="BY192" i="1"/>
  <c r="BY200" i="1"/>
  <c r="BY176" i="1"/>
  <c r="BY183" i="1"/>
  <c r="BY191" i="1"/>
  <c r="BY199" i="1"/>
  <c r="BY207" i="1"/>
  <c r="BY182" i="1"/>
  <c r="BY190" i="1"/>
  <c r="BY198" i="1"/>
  <c r="BY206" i="1"/>
  <c r="BY137" i="1"/>
  <c r="BY172" i="1"/>
  <c r="BY181" i="1"/>
  <c r="BY189" i="1"/>
  <c r="BY197" i="1"/>
  <c r="BY205" i="1"/>
  <c r="BY161" i="1"/>
  <c r="BY180" i="1"/>
  <c r="BY195" i="1"/>
  <c r="BY210" i="1"/>
  <c r="BY175" i="1"/>
  <c r="BY186" i="1"/>
  <c r="BY209" i="1"/>
  <c r="BY194" i="1"/>
  <c r="BY204" i="1"/>
  <c r="BY165" i="1"/>
  <c r="BY196" i="1"/>
  <c r="BY187" i="1"/>
  <c r="BY202" i="1"/>
  <c r="BY156" i="1"/>
  <c r="BY173" i="1"/>
  <c r="BY178" i="1"/>
  <c r="BY208" i="1"/>
  <c r="BY203" i="1"/>
  <c r="BY169" i="1"/>
  <c r="BY188" i="1"/>
  <c r="BY157" i="1"/>
  <c r="BY179" i="1"/>
  <c r="AK6" i="1"/>
  <c r="AK5" i="1"/>
  <c r="AK11" i="1"/>
  <c r="AK16" i="1"/>
  <c r="AK15" i="1"/>
  <c r="AK14" i="1"/>
  <c r="AK7" i="1"/>
  <c r="AK9" i="1"/>
  <c r="AK13" i="1"/>
  <c r="AK22" i="1"/>
  <c r="AK30" i="1"/>
  <c r="AK8" i="1"/>
  <c r="AK21" i="1"/>
  <c r="AK29" i="1"/>
  <c r="AK25" i="1"/>
  <c r="AK10" i="1"/>
  <c r="AK18" i="1"/>
  <c r="AK27" i="1"/>
  <c r="AK28" i="1"/>
  <c r="AK36" i="1"/>
  <c r="AK12" i="1"/>
  <c r="AK31" i="1"/>
  <c r="AK35" i="1"/>
  <c r="AK43" i="1"/>
  <c r="AK20" i="1"/>
  <c r="AK34" i="1"/>
  <c r="AK42" i="1"/>
  <c r="AK48" i="1"/>
  <c r="AK56" i="1"/>
  <c r="AK23" i="1"/>
  <c r="AK38" i="1"/>
  <c r="AK40" i="1"/>
  <c r="AK47" i="1"/>
  <c r="AK55" i="1"/>
  <c r="AK17" i="1"/>
  <c r="AK46" i="1"/>
  <c r="AK49" i="1"/>
  <c r="AK59" i="1"/>
  <c r="AK67" i="1"/>
  <c r="AK32" i="1"/>
  <c r="AK54" i="1"/>
  <c r="AK58" i="1"/>
  <c r="AK66" i="1"/>
  <c r="AK74" i="1"/>
  <c r="AK24" i="1"/>
  <c r="AK44" i="1"/>
  <c r="AK51" i="1"/>
  <c r="AK57" i="1"/>
  <c r="AK65" i="1"/>
  <c r="AK73" i="1"/>
  <c r="AK41" i="1"/>
  <c r="AK72" i="1"/>
  <c r="AK37" i="1"/>
  <c r="AK52" i="1"/>
  <c r="AK53" i="1"/>
  <c r="AK69" i="1"/>
  <c r="AK75" i="1"/>
  <c r="AK83" i="1"/>
  <c r="AK33" i="1"/>
  <c r="AK60" i="1"/>
  <c r="AK62" i="1"/>
  <c r="AK64" i="1"/>
  <c r="AK82" i="1"/>
  <c r="AK90" i="1"/>
  <c r="AK45" i="1"/>
  <c r="AK61" i="1"/>
  <c r="AK84" i="1"/>
  <c r="AK92" i="1"/>
  <c r="AK100" i="1"/>
  <c r="AK26" i="1"/>
  <c r="AK68" i="1"/>
  <c r="AK78" i="1"/>
  <c r="AK80" i="1"/>
  <c r="AK86" i="1"/>
  <c r="AK98" i="1"/>
  <c r="AK50" i="1"/>
  <c r="AK76" i="1"/>
  <c r="AK87" i="1"/>
  <c r="AK88" i="1"/>
  <c r="AK91" i="1"/>
  <c r="AK94" i="1"/>
  <c r="AK112" i="1"/>
  <c r="AK120" i="1"/>
  <c r="AK128" i="1"/>
  <c r="AK136" i="1"/>
  <c r="AK144" i="1"/>
  <c r="AK152" i="1"/>
  <c r="AK81" i="1"/>
  <c r="AK111" i="1"/>
  <c r="AK119" i="1"/>
  <c r="AK127" i="1"/>
  <c r="AK135" i="1"/>
  <c r="AK79" i="1"/>
  <c r="AK96" i="1"/>
  <c r="AK99" i="1"/>
  <c r="AK102" i="1"/>
  <c r="AK110" i="1"/>
  <c r="AK118" i="1"/>
  <c r="AK126" i="1"/>
  <c r="AK134" i="1"/>
  <c r="AK142" i="1"/>
  <c r="AK150" i="1"/>
  <c r="AK70" i="1"/>
  <c r="AK93" i="1"/>
  <c r="AK109" i="1"/>
  <c r="AK117" i="1"/>
  <c r="AK125" i="1"/>
  <c r="AK133" i="1"/>
  <c r="AK141" i="1"/>
  <c r="AK149" i="1"/>
  <c r="AK77" i="1"/>
  <c r="AK89" i="1"/>
  <c r="AK39" i="1"/>
  <c r="AK71" i="1"/>
  <c r="AK63" i="1"/>
  <c r="AK97" i="1"/>
  <c r="AK85" i="1"/>
  <c r="AK19" i="1"/>
  <c r="AK114" i="1"/>
  <c r="AK105" i="1"/>
  <c r="AK121" i="1"/>
  <c r="AK108" i="1"/>
  <c r="AK124" i="1"/>
  <c r="AK101" i="1"/>
  <c r="AK115" i="1"/>
  <c r="AK131" i="1"/>
  <c r="AK106" i="1"/>
  <c r="AK122" i="1"/>
  <c r="AK103" i="1"/>
  <c r="AK95" i="1"/>
  <c r="AK143" i="1"/>
  <c r="AK104" i="1"/>
  <c r="AK138" i="1"/>
  <c r="AK140" i="1"/>
  <c r="AK151" i="1"/>
  <c r="AK113" i="1"/>
  <c r="AK116" i="1"/>
  <c r="AK132" i="1"/>
  <c r="AK137" i="1"/>
  <c r="AK139" i="1"/>
  <c r="AK147" i="1"/>
  <c r="AK155" i="1"/>
  <c r="AK146" i="1"/>
  <c r="AK107" i="1"/>
  <c r="AK129" i="1"/>
  <c r="AK123" i="1"/>
  <c r="AK130" i="1"/>
  <c r="AK156" i="1"/>
  <c r="AK164" i="1"/>
  <c r="AK163" i="1"/>
  <c r="AK171" i="1"/>
  <c r="AK153" i="1"/>
  <c r="AK162" i="1"/>
  <c r="AK170" i="1"/>
  <c r="AK160" i="1"/>
  <c r="AK168" i="1"/>
  <c r="AK176" i="1"/>
  <c r="AK145" i="1"/>
  <c r="AK159" i="1"/>
  <c r="AK167" i="1"/>
  <c r="AK158" i="1"/>
  <c r="AK166" i="1"/>
  <c r="AK174" i="1"/>
  <c r="AK172" i="1"/>
  <c r="AK185" i="1"/>
  <c r="AK193" i="1"/>
  <c r="AK201" i="1"/>
  <c r="AK154" i="1"/>
  <c r="AK177" i="1"/>
  <c r="AK184" i="1"/>
  <c r="AK192" i="1"/>
  <c r="AK200" i="1"/>
  <c r="AK169" i="1"/>
  <c r="AK175" i="1"/>
  <c r="AK183" i="1"/>
  <c r="AK191" i="1"/>
  <c r="AK199" i="1"/>
  <c r="AK207" i="1"/>
  <c r="AK165" i="1"/>
  <c r="AK173" i="1"/>
  <c r="AK182" i="1"/>
  <c r="AK190" i="1"/>
  <c r="AK198" i="1"/>
  <c r="AK206" i="1"/>
  <c r="AK161" i="1"/>
  <c r="AK181" i="1"/>
  <c r="AK189" i="1"/>
  <c r="AK197" i="1"/>
  <c r="AK205" i="1"/>
  <c r="AK204" i="1"/>
  <c r="AK210" i="1"/>
  <c r="AK157" i="1"/>
  <c r="AK180" i="1"/>
  <c r="AK195" i="1"/>
  <c r="AK209" i="1"/>
  <c r="AK203" i="1"/>
  <c r="AK208" i="1"/>
  <c r="AK179" i="1"/>
  <c r="AK186" i="1"/>
  <c r="AK196" i="1"/>
  <c r="AK148" i="1"/>
  <c r="AK187" i="1"/>
  <c r="AK202" i="1"/>
  <c r="AK194" i="1"/>
  <c r="AK178" i="1"/>
  <c r="AK188" i="1"/>
  <c r="BV10" i="1"/>
  <c r="BV9" i="1"/>
  <c r="BV8" i="1"/>
  <c r="BV6" i="1"/>
  <c r="BV13" i="1"/>
  <c r="BV7" i="1"/>
  <c r="BV12" i="1"/>
  <c r="BV11" i="1"/>
  <c r="BV19" i="1"/>
  <c r="BV15" i="1"/>
  <c r="BV27" i="1"/>
  <c r="BV17" i="1"/>
  <c r="BV26" i="1"/>
  <c r="BV18" i="1"/>
  <c r="BV23" i="1"/>
  <c r="BV14" i="1"/>
  <c r="BV5" i="1"/>
  <c r="BV33" i="1"/>
  <c r="BV16" i="1"/>
  <c r="BV32" i="1"/>
  <c r="BV40" i="1"/>
  <c r="BV20" i="1"/>
  <c r="BV21" i="1"/>
  <c r="BV22" i="1"/>
  <c r="BV29" i="1"/>
  <c r="BV31" i="1"/>
  <c r="BV39" i="1"/>
  <c r="BV25" i="1"/>
  <c r="BV34" i="1"/>
  <c r="BV36" i="1"/>
  <c r="BV38" i="1"/>
  <c r="BV44" i="1"/>
  <c r="BV46" i="1"/>
  <c r="BV41" i="1"/>
  <c r="BV45" i="1"/>
  <c r="BV53" i="1"/>
  <c r="BV24" i="1"/>
  <c r="BV52" i="1"/>
  <c r="BV50" i="1"/>
  <c r="BV56" i="1"/>
  <c r="BV64" i="1"/>
  <c r="BV37" i="1"/>
  <c r="BV42" i="1"/>
  <c r="BV43" i="1"/>
  <c r="BV48" i="1"/>
  <c r="BV63" i="1"/>
  <c r="BV71" i="1"/>
  <c r="BV28" i="1"/>
  <c r="BV35" i="1"/>
  <c r="BV62" i="1"/>
  <c r="BV70" i="1"/>
  <c r="BV51" i="1"/>
  <c r="BV58" i="1"/>
  <c r="BV60" i="1"/>
  <c r="BV81" i="1"/>
  <c r="BV76" i="1"/>
  <c r="BV80" i="1"/>
  <c r="BV88" i="1"/>
  <c r="BV73" i="1"/>
  <c r="BV79" i="1"/>
  <c r="BV87" i="1"/>
  <c r="BV66" i="1"/>
  <c r="BV78" i="1"/>
  <c r="BV85" i="1"/>
  <c r="BV97" i="1"/>
  <c r="BV49" i="1"/>
  <c r="BV54" i="1"/>
  <c r="BV95" i="1"/>
  <c r="BV103" i="1"/>
  <c r="BV55" i="1"/>
  <c r="BV69" i="1"/>
  <c r="BV77" i="1"/>
  <c r="BV101" i="1"/>
  <c r="BV109" i="1"/>
  <c r="BV117" i="1"/>
  <c r="BV125" i="1"/>
  <c r="BV133" i="1"/>
  <c r="BV141" i="1"/>
  <c r="BV149" i="1"/>
  <c r="BV59" i="1"/>
  <c r="BV74" i="1"/>
  <c r="BV90" i="1"/>
  <c r="BV92" i="1"/>
  <c r="BV98" i="1"/>
  <c r="BV108" i="1"/>
  <c r="BV116" i="1"/>
  <c r="BV124" i="1"/>
  <c r="BV132" i="1"/>
  <c r="BV47" i="1"/>
  <c r="BV65" i="1"/>
  <c r="BV89" i="1"/>
  <c r="BV107" i="1"/>
  <c r="BV115" i="1"/>
  <c r="BV123" i="1"/>
  <c r="BV131" i="1"/>
  <c r="BV139" i="1"/>
  <c r="BV147" i="1"/>
  <c r="BV61" i="1"/>
  <c r="BV82" i="1"/>
  <c r="BV94" i="1"/>
  <c r="BV100" i="1"/>
  <c r="BV106" i="1"/>
  <c r="BV114" i="1"/>
  <c r="BV122" i="1"/>
  <c r="BV130" i="1"/>
  <c r="BV138" i="1"/>
  <c r="BV146" i="1"/>
  <c r="BV154" i="1"/>
  <c r="BV67" i="1"/>
  <c r="BV83" i="1"/>
  <c r="BV84" i="1"/>
  <c r="BV86" i="1"/>
  <c r="BV75" i="1"/>
  <c r="BV93" i="1"/>
  <c r="BV111" i="1"/>
  <c r="BV72" i="1"/>
  <c r="BV102" i="1"/>
  <c r="BV118" i="1"/>
  <c r="BV105" i="1"/>
  <c r="BV121" i="1"/>
  <c r="BV112" i="1"/>
  <c r="BV128" i="1"/>
  <c r="BV57" i="1"/>
  <c r="BV91" i="1"/>
  <c r="BV119" i="1"/>
  <c r="BV30" i="1"/>
  <c r="BV68" i="1"/>
  <c r="BV127" i="1"/>
  <c r="BV136" i="1"/>
  <c r="BV129" i="1"/>
  <c r="BV134" i="1"/>
  <c r="BV140" i="1"/>
  <c r="BV120" i="1"/>
  <c r="BV142" i="1"/>
  <c r="BV144" i="1"/>
  <c r="BV150" i="1"/>
  <c r="BV152" i="1"/>
  <c r="BV96" i="1"/>
  <c r="BV110" i="1"/>
  <c r="BV156" i="1"/>
  <c r="BV104" i="1"/>
  <c r="BV143" i="1"/>
  <c r="BV151" i="1"/>
  <c r="BV99" i="1"/>
  <c r="BV137" i="1"/>
  <c r="BV113" i="1"/>
  <c r="BV135" i="1"/>
  <c r="BV161" i="1"/>
  <c r="BV160" i="1"/>
  <c r="BV168" i="1"/>
  <c r="BV145" i="1"/>
  <c r="BV155" i="1"/>
  <c r="BV159" i="1"/>
  <c r="BV167" i="1"/>
  <c r="BV175" i="1"/>
  <c r="BV148" i="1"/>
  <c r="BV157" i="1"/>
  <c r="BV165" i="1"/>
  <c r="BV173" i="1"/>
  <c r="BV153" i="1"/>
  <c r="BV164" i="1"/>
  <c r="BV126" i="1"/>
  <c r="BV163" i="1"/>
  <c r="BV171" i="1"/>
  <c r="BV158" i="1"/>
  <c r="BV176" i="1"/>
  <c r="BV182" i="1"/>
  <c r="BV190" i="1"/>
  <c r="BV198" i="1"/>
  <c r="BV206" i="1"/>
  <c r="BV174" i="1"/>
  <c r="BV181" i="1"/>
  <c r="BV189" i="1"/>
  <c r="BV197" i="1"/>
  <c r="BV205" i="1"/>
  <c r="BV172" i="1"/>
  <c r="BV180" i="1"/>
  <c r="BV188" i="1"/>
  <c r="BV196" i="1"/>
  <c r="BV204" i="1"/>
  <c r="BV179" i="1"/>
  <c r="BV187" i="1"/>
  <c r="BV195" i="1"/>
  <c r="BV203" i="1"/>
  <c r="BV169" i="1"/>
  <c r="BV178" i="1"/>
  <c r="BV186" i="1"/>
  <c r="BV194" i="1"/>
  <c r="BV202" i="1"/>
  <c r="BV183" i="1"/>
  <c r="BV170" i="1"/>
  <c r="BV166" i="1"/>
  <c r="BV193" i="1"/>
  <c r="BV208" i="1"/>
  <c r="BV209" i="1"/>
  <c r="BV184" i="1"/>
  <c r="BV199" i="1"/>
  <c r="BV162" i="1"/>
  <c r="BV185" i="1"/>
  <c r="BV200" i="1"/>
  <c r="BV207" i="1"/>
  <c r="BV191" i="1"/>
  <c r="BV210" i="1"/>
  <c r="BV201" i="1"/>
  <c r="BV177" i="1"/>
  <c r="BV192" i="1"/>
  <c r="BN10" i="1"/>
  <c r="BN9" i="1"/>
  <c r="BN8" i="1"/>
  <c r="BN13" i="1"/>
  <c r="BN5" i="1"/>
  <c r="BN12" i="1"/>
  <c r="BN11" i="1"/>
  <c r="BN19" i="1"/>
  <c r="BN18" i="1"/>
  <c r="BN27" i="1"/>
  <c r="BN14" i="1"/>
  <c r="BN26" i="1"/>
  <c r="BN6" i="1"/>
  <c r="BN20" i="1"/>
  <c r="BN24" i="1"/>
  <c r="BN15" i="1"/>
  <c r="BN21" i="1"/>
  <c r="BN16" i="1"/>
  <c r="BN17" i="1"/>
  <c r="BN33" i="1"/>
  <c r="BN30" i="1"/>
  <c r="BN32" i="1"/>
  <c r="BN40" i="1"/>
  <c r="BN31" i="1"/>
  <c r="BN39" i="1"/>
  <c r="BN7" i="1"/>
  <c r="BN28" i="1"/>
  <c r="BN29" i="1"/>
  <c r="BN42" i="1"/>
  <c r="BN46" i="1"/>
  <c r="BN45" i="1"/>
  <c r="BN53" i="1"/>
  <c r="BN44" i="1"/>
  <c r="BN52" i="1"/>
  <c r="BN35" i="1"/>
  <c r="BN47" i="1"/>
  <c r="BN54" i="1"/>
  <c r="BN64" i="1"/>
  <c r="BN38" i="1"/>
  <c r="BN63" i="1"/>
  <c r="BN71" i="1"/>
  <c r="BN23" i="1"/>
  <c r="BN36" i="1"/>
  <c r="BN50" i="1"/>
  <c r="BN56" i="1"/>
  <c r="BN62" i="1"/>
  <c r="BN70" i="1"/>
  <c r="BN41" i="1"/>
  <c r="BN81" i="1"/>
  <c r="BN22" i="1"/>
  <c r="BN37" i="1"/>
  <c r="BN74" i="1"/>
  <c r="BN80" i="1"/>
  <c r="BN88" i="1"/>
  <c r="BN49" i="1"/>
  <c r="BN55" i="1"/>
  <c r="BN65" i="1"/>
  <c r="BN67" i="1"/>
  <c r="BN79" i="1"/>
  <c r="BN87" i="1"/>
  <c r="BN72" i="1"/>
  <c r="BN73" i="1"/>
  <c r="BN83" i="1"/>
  <c r="BN89" i="1"/>
  <c r="BN97" i="1"/>
  <c r="BN51" i="1"/>
  <c r="BN34" i="1"/>
  <c r="BN85" i="1"/>
  <c r="BN95" i="1"/>
  <c r="BN103" i="1"/>
  <c r="BN60" i="1"/>
  <c r="BN78" i="1"/>
  <c r="BN93" i="1"/>
  <c r="BN96" i="1"/>
  <c r="BN99" i="1"/>
  <c r="BN109" i="1"/>
  <c r="BN117" i="1"/>
  <c r="BN125" i="1"/>
  <c r="BN133" i="1"/>
  <c r="BN141" i="1"/>
  <c r="BN149" i="1"/>
  <c r="BN25" i="1"/>
  <c r="BN43" i="1"/>
  <c r="BN61" i="1"/>
  <c r="BN66" i="1"/>
  <c r="BN82" i="1"/>
  <c r="BN84" i="1"/>
  <c r="BN108" i="1"/>
  <c r="BN116" i="1"/>
  <c r="BN124" i="1"/>
  <c r="BN132" i="1"/>
  <c r="BN75" i="1"/>
  <c r="BN101" i="1"/>
  <c r="BN107" i="1"/>
  <c r="BN115" i="1"/>
  <c r="BN123" i="1"/>
  <c r="BN131" i="1"/>
  <c r="BN139" i="1"/>
  <c r="BN147" i="1"/>
  <c r="BN48" i="1"/>
  <c r="BN68" i="1"/>
  <c r="BN92" i="1"/>
  <c r="BN98" i="1"/>
  <c r="BN106" i="1"/>
  <c r="BN114" i="1"/>
  <c r="BN122" i="1"/>
  <c r="BN130" i="1"/>
  <c r="BN138" i="1"/>
  <c r="BN146" i="1"/>
  <c r="BN154" i="1"/>
  <c r="BN86" i="1"/>
  <c r="BN76" i="1"/>
  <c r="BN102" i="1"/>
  <c r="BN59" i="1"/>
  <c r="BN69" i="1"/>
  <c r="BN77" i="1"/>
  <c r="BN90" i="1"/>
  <c r="BN94" i="1"/>
  <c r="BN119" i="1"/>
  <c r="BN100" i="1"/>
  <c r="BN110" i="1"/>
  <c r="BN126" i="1"/>
  <c r="BN113" i="1"/>
  <c r="BN129" i="1"/>
  <c r="BN57" i="1"/>
  <c r="BN91" i="1"/>
  <c r="BN104" i="1"/>
  <c r="BN120" i="1"/>
  <c r="BN111" i="1"/>
  <c r="BN127" i="1"/>
  <c r="BN58" i="1"/>
  <c r="BN148" i="1"/>
  <c r="BN143" i="1"/>
  <c r="BN145" i="1"/>
  <c r="BN118" i="1"/>
  <c r="BN121" i="1"/>
  <c r="BN134" i="1"/>
  <c r="BN142" i="1"/>
  <c r="BN144" i="1"/>
  <c r="BN105" i="1"/>
  <c r="BN152" i="1"/>
  <c r="BN150" i="1"/>
  <c r="BN153" i="1"/>
  <c r="BN156" i="1"/>
  <c r="BN137" i="1"/>
  <c r="BN135" i="1"/>
  <c r="BN136" i="1"/>
  <c r="BN161" i="1"/>
  <c r="BN169" i="1"/>
  <c r="BN160" i="1"/>
  <c r="BN168" i="1"/>
  <c r="BN140" i="1"/>
  <c r="BN159" i="1"/>
  <c r="BN167" i="1"/>
  <c r="BN175" i="1"/>
  <c r="BN157" i="1"/>
  <c r="BN165" i="1"/>
  <c r="BN173" i="1"/>
  <c r="BN164" i="1"/>
  <c r="BN163" i="1"/>
  <c r="BN171" i="1"/>
  <c r="BN182" i="1"/>
  <c r="BN190" i="1"/>
  <c r="BN198" i="1"/>
  <c r="BN206" i="1"/>
  <c r="BN181" i="1"/>
  <c r="BN189" i="1"/>
  <c r="BN197" i="1"/>
  <c r="BN205" i="1"/>
  <c r="BN176" i="1"/>
  <c r="BN180" i="1"/>
  <c r="BN188" i="1"/>
  <c r="BN196" i="1"/>
  <c r="BN204" i="1"/>
  <c r="BN170" i="1"/>
  <c r="BN179" i="1"/>
  <c r="BN187" i="1"/>
  <c r="BN195" i="1"/>
  <c r="BN203" i="1"/>
  <c r="BN128" i="1"/>
  <c r="BN155" i="1"/>
  <c r="BN166" i="1"/>
  <c r="BN178" i="1"/>
  <c r="BN186" i="1"/>
  <c r="BN194" i="1"/>
  <c r="BN202" i="1"/>
  <c r="BN112" i="1"/>
  <c r="BN151" i="1"/>
  <c r="BN184" i="1"/>
  <c r="BN174" i="1"/>
  <c r="BN185" i="1"/>
  <c r="BN200" i="1"/>
  <c r="BN172" i="1"/>
  <c r="BN191" i="1"/>
  <c r="BN207" i="1"/>
  <c r="BN199" i="1"/>
  <c r="BN158" i="1"/>
  <c r="BN201" i="1"/>
  <c r="BN208" i="1"/>
  <c r="BN210" i="1"/>
  <c r="BN177" i="1"/>
  <c r="BN192" i="1"/>
  <c r="BN193" i="1"/>
  <c r="BN209" i="1"/>
  <c r="BN162" i="1"/>
  <c r="BN183" i="1"/>
  <c r="BF10" i="1"/>
  <c r="BF9" i="1"/>
  <c r="BF8" i="1"/>
  <c r="BF6" i="1"/>
  <c r="BF13" i="1"/>
  <c r="BF12" i="1"/>
  <c r="BF11" i="1"/>
  <c r="BF19" i="1"/>
  <c r="BF15" i="1"/>
  <c r="BF27" i="1"/>
  <c r="BF7" i="1"/>
  <c r="BF26" i="1"/>
  <c r="BF22" i="1"/>
  <c r="BF24" i="1"/>
  <c r="BF14" i="1"/>
  <c r="BF33" i="1"/>
  <c r="BF18" i="1"/>
  <c r="BF21" i="1"/>
  <c r="BF28" i="1"/>
  <c r="BF32" i="1"/>
  <c r="BF40" i="1"/>
  <c r="BF17" i="1"/>
  <c r="BF31" i="1"/>
  <c r="BF39" i="1"/>
  <c r="BF23" i="1"/>
  <c r="BF46" i="1"/>
  <c r="BF5" i="1"/>
  <c r="BF45" i="1"/>
  <c r="BF53" i="1"/>
  <c r="BF35" i="1"/>
  <c r="BF37" i="1"/>
  <c r="BF42" i="1"/>
  <c r="BF52" i="1"/>
  <c r="BF36" i="1"/>
  <c r="BF41" i="1"/>
  <c r="BF64" i="1"/>
  <c r="BF34" i="1"/>
  <c r="BF51" i="1"/>
  <c r="BF63" i="1"/>
  <c r="BF71" i="1"/>
  <c r="BF16" i="1"/>
  <c r="BF20" i="1"/>
  <c r="BF54" i="1"/>
  <c r="BF62" i="1"/>
  <c r="BF70" i="1"/>
  <c r="BF38" i="1"/>
  <c r="BF43" i="1"/>
  <c r="BF69" i="1"/>
  <c r="BF75" i="1"/>
  <c r="BF81" i="1"/>
  <c r="BF30" i="1"/>
  <c r="BF48" i="1"/>
  <c r="BF66" i="1"/>
  <c r="BF68" i="1"/>
  <c r="BF72" i="1"/>
  <c r="BF80" i="1"/>
  <c r="BF88" i="1"/>
  <c r="BF57" i="1"/>
  <c r="BF59" i="1"/>
  <c r="BF61" i="1"/>
  <c r="BF79" i="1"/>
  <c r="BF87" i="1"/>
  <c r="BF29" i="1"/>
  <c r="BF47" i="1"/>
  <c r="BF76" i="1"/>
  <c r="BF97" i="1"/>
  <c r="BF82" i="1"/>
  <c r="BF86" i="1"/>
  <c r="BF50" i="1"/>
  <c r="BF77" i="1"/>
  <c r="BF83" i="1"/>
  <c r="BF89" i="1"/>
  <c r="BF95" i="1"/>
  <c r="BF103" i="1"/>
  <c r="BF25" i="1"/>
  <c r="BF49" i="1"/>
  <c r="BF67" i="1"/>
  <c r="BF91" i="1"/>
  <c r="BF109" i="1"/>
  <c r="BF117" i="1"/>
  <c r="BF125" i="1"/>
  <c r="BF133" i="1"/>
  <c r="BF141" i="1"/>
  <c r="BF149" i="1"/>
  <c r="BF44" i="1"/>
  <c r="BF90" i="1"/>
  <c r="BF102" i="1"/>
  <c r="BF108" i="1"/>
  <c r="BF116" i="1"/>
  <c r="BF124" i="1"/>
  <c r="BF132" i="1"/>
  <c r="BF93" i="1"/>
  <c r="BF96" i="1"/>
  <c r="BF99" i="1"/>
  <c r="BF107" i="1"/>
  <c r="BF115" i="1"/>
  <c r="BF123" i="1"/>
  <c r="BF131" i="1"/>
  <c r="BF139" i="1"/>
  <c r="BF147" i="1"/>
  <c r="BF56" i="1"/>
  <c r="BF74" i="1"/>
  <c r="BF106" i="1"/>
  <c r="BF114" i="1"/>
  <c r="BF122" i="1"/>
  <c r="BF130" i="1"/>
  <c r="BF138" i="1"/>
  <c r="BF146" i="1"/>
  <c r="BF154" i="1"/>
  <c r="BF58" i="1"/>
  <c r="BF60" i="1"/>
  <c r="BF55" i="1"/>
  <c r="BF65" i="1"/>
  <c r="BF85" i="1"/>
  <c r="BF94" i="1"/>
  <c r="BF100" i="1"/>
  <c r="BF73" i="1"/>
  <c r="BF84" i="1"/>
  <c r="BF101" i="1"/>
  <c r="BF104" i="1"/>
  <c r="BF111" i="1"/>
  <c r="BF118" i="1"/>
  <c r="BF105" i="1"/>
  <c r="BF121" i="1"/>
  <c r="BF78" i="1"/>
  <c r="BF92" i="1"/>
  <c r="BF112" i="1"/>
  <c r="BF128" i="1"/>
  <c r="BF119" i="1"/>
  <c r="BF120" i="1"/>
  <c r="BF136" i="1"/>
  <c r="BF140" i="1"/>
  <c r="BF110" i="1"/>
  <c r="BF113" i="1"/>
  <c r="BF134" i="1"/>
  <c r="BF137" i="1"/>
  <c r="BF148" i="1"/>
  <c r="BF129" i="1"/>
  <c r="BF142" i="1"/>
  <c r="BF135" i="1"/>
  <c r="BF145" i="1"/>
  <c r="BF156" i="1"/>
  <c r="BF151" i="1"/>
  <c r="BF155" i="1"/>
  <c r="BF98" i="1"/>
  <c r="BF126" i="1"/>
  <c r="BF144" i="1"/>
  <c r="BF127" i="1"/>
  <c r="BF153" i="1"/>
  <c r="BF161" i="1"/>
  <c r="BF169" i="1"/>
  <c r="BF160" i="1"/>
  <c r="BF168" i="1"/>
  <c r="BF143" i="1"/>
  <c r="BF159" i="1"/>
  <c r="BF167" i="1"/>
  <c r="BF175" i="1"/>
  <c r="BF157" i="1"/>
  <c r="BF165" i="1"/>
  <c r="BF173" i="1"/>
  <c r="BF164" i="1"/>
  <c r="BF152" i="1"/>
  <c r="BF163" i="1"/>
  <c r="BF171" i="1"/>
  <c r="BF170" i="1"/>
  <c r="BF182" i="1"/>
  <c r="BF190" i="1"/>
  <c r="BF198" i="1"/>
  <c r="BF206" i="1"/>
  <c r="BF174" i="1"/>
  <c r="BF181" i="1"/>
  <c r="BF189" i="1"/>
  <c r="BF197" i="1"/>
  <c r="BF205" i="1"/>
  <c r="BF166" i="1"/>
  <c r="BF172" i="1"/>
  <c r="BF180" i="1"/>
  <c r="BF188" i="1"/>
  <c r="BF196" i="1"/>
  <c r="BF204" i="1"/>
  <c r="BF150" i="1"/>
  <c r="BF162" i="1"/>
  <c r="BF179" i="1"/>
  <c r="BF187" i="1"/>
  <c r="BF195" i="1"/>
  <c r="BF203" i="1"/>
  <c r="BF158" i="1"/>
  <c r="BF176" i="1"/>
  <c r="BF178" i="1"/>
  <c r="BF186" i="1"/>
  <c r="BF194" i="1"/>
  <c r="BF202" i="1"/>
  <c r="BF201" i="1"/>
  <c r="BF177" i="1"/>
  <c r="BF192" i="1"/>
  <c r="BF183" i="1"/>
  <c r="BF207" i="1"/>
  <c r="BF185" i="1"/>
  <c r="BF209" i="1"/>
  <c r="BF193" i="1"/>
  <c r="BF191" i="1"/>
  <c r="BF184" i="1"/>
  <c r="BF199" i="1"/>
  <c r="BF208" i="1"/>
  <c r="BF210" i="1"/>
  <c r="BF200" i="1"/>
  <c r="AX10" i="1"/>
  <c r="AX9" i="1"/>
  <c r="AX8" i="1"/>
  <c r="AX13" i="1"/>
  <c r="AX5" i="1"/>
  <c r="AX12" i="1"/>
  <c r="AX7" i="1"/>
  <c r="AX19" i="1"/>
  <c r="AX27" i="1"/>
  <c r="AX14" i="1"/>
  <c r="AX17" i="1"/>
  <c r="AX26" i="1"/>
  <c r="AX18" i="1"/>
  <c r="AX25" i="1"/>
  <c r="AX11" i="1"/>
  <c r="AX16" i="1"/>
  <c r="AX22" i="1"/>
  <c r="AX29" i="1"/>
  <c r="AX33" i="1"/>
  <c r="AX20" i="1"/>
  <c r="AX23" i="1"/>
  <c r="AX24" i="1"/>
  <c r="AX32" i="1"/>
  <c r="AX40" i="1"/>
  <c r="AX6" i="1"/>
  <c r="AX31" i="1"/>
  <c r="AX39" i="1"/>
  <c r="AX46" i="1"/>
  <c r="AX34" i="1"/>
  <c r="AX36" i="1"/>
  <c r="AX38" i="1"/>
  <c r="AX43" i="1"/>
  <c r="AX45" i="1"/>
  <c r="AX53" i="1"/>
  <c r="AX30" i="1"/>
  <c r="AX52" i="1"/>
  <c r="AX37" i="1"/>
  <c r="AX44" i="1"/>
  <c r="AX64" i="1"/>
  <c r="AX35" i="1"/>
  <c r="AX49" i="1"/>
  <c r="AX55" i="1"/>
  <c r="AX63" i="1"/>
  <c r="AX71" i="1"/>
  <c r="AX48" i="1"/>
  <c r="AX62" i="1"/>
  <c r="AX70" i="1"/>
  <c r="AX15" i="1"/>
  <c r="AX65" i="1"/>
  <c r="AX67" i="1"/>
  <c r="AX73" i="1"/>
  <c r="AX81" i="1"/>
  <c r="AX42" i="1"/>
  <c r="AX54" i="1"/>
  <c r="AX58" i="1"/>
  <c r="AX60" i="1"/>
  <c r="AX80" i="1"/>
  <c r="AX88" i="1"/>
  <c r="AX47" i="1"/>
  <c r="AX69" i="1"/>
  <c r="AX75" i="1"/>
  <c r="AX79" i="1"/>
  <c r="AX87" i="1"/>
  <c r="AX28" i="1"/>
  <c r="AX97" i="1"/>
  <c r="AX21" i="1"/>
  <c r="AX78" i="1"/>
  <c r="AX84" i="1"/>
  <c r="AX74" i="1"/>
  <c r="AX95" i="1"/>
  <c r="AX103" i="1"/>
  <c r="AX56" i="1"/>
  <c r="AX72" i="1"/>
  <c r="AX83" i="1"/>
  <c r="AX109" i="1"/>
  <c r="AX117" i="1"/>
  <c r="AX125" i="1"/>
  <c r="AX133" i="1"/>
  <c r="AX141" i="1"/>
  <c r="AX149" i="1"/>
  <c r="AX41" i="1"/>
  <c r="AX57" i="1"/>
  <c r="AX94" i="1"/>
  <c r="AX100" i="1"/>
  <c r="AX108" i="1"/>
  <c r="AX116" i="1"/>
  <c r="AX124" i="1"/>
  <c r="AX132" i="1"/>
  <c r="AX82" i="1"/>
  <c r="AX91" i="1"/>
  <c r="AX107" i="1"/>
  <c r="AX115" i="1"/>
  <c r="AX123" i="1"/>
  <c r="AX131" i="1"/>
  <c r="AX139" i="1"/>
  <c r="AX147" i="1"/>
  <c r="AX50" i="1"/>
  <c r="AX59" i="1"/>
  <c r="AX76" i="1"/>
  <c r="AX85" i="1"/>
  <c r="AX86" i="1"/>
  <c r="AX102" i="1"/>
  <c r="AX106" i="1"/>
  <c r="AX114" i="1"/>
  <c r="AX122" i="1"/>
  <c r="AX130" i="1"/>
  <c r="AX138" i="1"/>
  <c r="AX146" i="1"/>
  <c r="AX154" i="1"/>
  <c r="AX89" i="1"/>
  <c r="AX90" i="1"/>
  <c r="AX77" i="1"/>
  <c r="AX101" i="1"/>
  <c r="AX92" i="1"/>
  <c r="AX98" i="1"/>
  <c r="AX93" i="1"/>
  <c r="AX96" i="1"/>
  <c r="AX99" i="1"/>
  <c r="AX66" i="1"/>
  <c r="AX119" i="1"/>
  <c r="AX110" i="1"/>
  <c r="AX126" i="1"/>
  <c r="AX113" i="1"/>
  <c r="AX129" i="1"/>
  <c r="AX120" i="1"/>
  <c r="AX61" i="1"/>
  <c r="AX111" i="1"/>
  <c r="AX127" i="1"/>
  <c r="AX68" i="1"/>
  <c r="AX104" i="1"/>
  <c r="AX143" i="1"/>
  <c r="AX145" i="1"/>
  <c r="AX118" i="1"/>
  <c r="AX121" i="1"/>
  <c r="AX128" i="1"/>
  <c r="AX140" i="1"/>
  <c r="AX151" i="1"/>
  <c r="AX153" i="1"/>
  <c r="AX105" i="1"/>
  <c r="AX134" i="1"/>
  <c r="AX148" i="1"/>
  <c r="AX135" i="1"/>
  <c r="AX152" i="1"/>
  <c r="AX136" i="1"/>
  <c r="AX144" i="1"/>
  <c r="AX156" i="1"/>
  <c r="AX51" i="1"/>
  <c r="AX155" i="1"/>
  <c r="AX112" i="1"/>
  <c r="AX142" i="1"/>
  <c r="AX137" i="1"/>
  <c r="AX161" i="1"/>
  <c r="AX169" i="1"/>
  <c r="AX160" i="1"/>
  <c r="AX168" i="1"/>
  <c r="AX159" i="1"/>
  <c r="AX167" i="1"/>
  <c r="AX175" i="1"/>
  <c r="AX157" i="1"/>
  <c r="AX165" i="1"/>
  <c r="AX173" i="1"/>
  <c r="AX150" i="1"/>
  <c r="AX164" i="1"/>
  <c r="AX163" i="1"/>
  <c r="AX171" i="1"/>
  <c r="AX166" i="1"/>
  <c r="AX182" i="1"/>
  <c r="AX190" i="1"/>
  <c r="AX198" i="1"/>
  <c r="AX206" i="1"/>
  <c r="AX162" i="1"/>
  <c r="AX181" i="1"/>
  <c r="AX189" i="1"/>
  <c r="AX197" i="1"/>
  <c r="AX205" i="1"/>
  <c r="AX158" i="1"/>
  <c r="AX180" i="1"/>
  <c r="AX188" i="1"/>
  <c r="AX196" i="1"/>
  <c r="AX204" i="1"/>
  <c r="AX179" i="1"/>
  <c r="AX187" i="1"/>
  <c r="AX195" i="1"/>
  <c r="AX203" i="1"/>
  <c r="AX178" i="1"/>
  <c r="AX186" i="1"/>
  <c r="AX194" i="1"/>
  <c r="AX202" i="1"/>
  <c r="AX193" i="1"/>
  <c r="AX209" i="1"/>
  <c r="AX184" i="1"/>
  <c r="AX199" i="1"/>
  <c r="AX176" i="1"/>
  <c r="AX177" i="1"/>
  <c r="AX170" i="1"/>
  <c r="AX185" i="1"/>
  <c r="AX200" i="1"/>
  <c r="AX207" i="1"/>
  <c r="AX208" i="1"/>
  <c r="AX172" i="1"/>
  <c r="AX191" i="1"/>
  <c r="AX192" i="1"/>
  <c r="AX201" i="1"/>
  <c r="AX210" i="1"/>
  <c r="AX174" i="1"/>
  <c r="AX183" i="1"/>
  <c r="AP10" i="1"/>
  <c r="AP9" i="1"/>
  <c r="AP8" i="1"/>
  <c r="AP6" i="1"/>
  <c r="AP11" i="1"/>
  <c r="AP13" i="1"/>
  <c r="AP12" i="1"/>
  <c r="AP19" i="1"/>
  <c r="AP15" i="1"/>
  <c r="AP16" i="1"/>
  <c r="AP20" i="1"/>
  <c r="AP27" i="1"/>
  <c r="AP26" i="1"/>
  <c r="AP7" i="1"/>
  <c r="AP23" i="1"/>
  <c r="AP5" i="1"/>
  <c r="AP33" i="1"/>
  <c r="AP32" i="1"/>
  <c r="AP40" i="1"/>
  <c r="AP29" i="1"/>
  <c r="AP39" i="1"/>
  <c r="AP35" i="1"/>
  <c r="AP37" i="1"/>
  <c r="AP44" i="1"/>
  <c r="AP46" i="1"/>
  <c r="AP24" i="1"/>
  <c r="AP41" i="1"/>
  <c r="AP45" i="1"/>
  <c r="AP53" i="1"/>
  <c r="AP21" i="1"/>
  <c r="AP52" i="1"/>
  <c r="AP25" i="1"/>
  <c r="AP31" i="1"/>
  <c r="AP38" i="1"/>
  <c r="AP50" i="1"/>
  <c r="AP56" i="1"/>
  <c r="AP64" i="1"/>
  <c r="AP22" i="1"/>
  <c r="AP28" i="1"/>
  <c r="AP36" i="1"/>
  <c r="AP47" i="1"/>
  <c r="AP63" i="1"/>
  <c r="AP71" i="1"/>
  <c r="AP17" i="1"/>
  <c r="AP18" i="1"/>
  <c r="AP34" i="1"/>
  <c r="AP42" i="1"/>
  <c r="AP43" i="1"/>
  <c r="AP62" i="1"/>
  <c r="AP70" i="1"/>
  <c r="AP57" i="1"/>
  <c r="AP59" i="1"/>
  <c r="AP61" i="1"/>
  <c r="AP81" i="1"/>
  <c r="AP51" i="1"/>
  <c r="AP76" i="1"/>
  <c r="AP80" i="1"/>
  <c r="AP88" i="1"/>
  <c r="AP48" i="1"/>
  <c r="AP73" i="1"/>
  <c r="AP79" i="1"/>
  <c r="AP87" i="1"/>
  <c r="AP14" i="1"/>
  <c r="AP30" i="1"/>
  <c r="AP49" i="1"/>
  <c r="AP65" i="1"/>
  <c r="AP85" i="1"/>
  <c r="AP97" i="1"/>
  <c r="AP54" i="1"/>
  <c r="AP77" i="1"/>
  <c r="AP95" i="1"/>
  <c r="AP103" i="1"/>
  <c r="AP58" i="1"/>
  <c r="AP74" i="1"/>
  <c r="AP82" i="1"/>
  <c r="AP86" i="1"/>
  <c r="AP89" i="1"/>
  <c r="AP101" i="1"/>
  <c r="AP104" i="1"/>
  <c r="AP109" i="1"/>
  <c r="AP117" i="1"/>
  <c r="AP125" i="1"/>
  <c r="AP133" i="1"/>
  <c r="AP141" i="1"/>
  <c r="AP149" i="1"/>
  <c r="AP92" i="1"/>
  <c r="AP98" i="1"/>
  <c r="AP108" i="1"/>
  <c r="AP116" i="1"/>
  <c r="AP124" i="1"/>
  <c r="AP132" i="1"/>
  <c r="AP55" i="1"/>
  <c r="AP60" i="1"/>
  <c r="AP107" i="1"/>
  <c r="AP115" i="1"/>
  <c r="AP123" i="1"/>
  <c r="AP131" i="1"/>
  <c r="AP139" i="1"/>
  <c r="AP147" i="1"/>
  <c r="AP155" i="1"/>
  <c r="AP66" i="1"/>
  <c r="AP94" i="1"/>
  <c r="AP100" i="1"/>
  <c r="AP106" i="1"/>
  <c r="AP114" i="1"/>
  <c r="AP122" i="1"/>
  <c r="AP130" i="1"/>
  <c r="AP138" i="1"/>
  <c r="AP146" i="1"/>
  <c r="AP154" i="1"/>
  <c r="AP67" i="1"/>
  <c r="AP75" i="1"/>
  <c r="AP72" i="1"/>
  <c r="AP93" i="1"/>
  <c r="AP96" i="1"/>
  <c r="AP99" i="1"/>
  <c r="AP68" i="1"/>
  <c r="AP69" i="1"/>
  <c r="AP78" i="1"/>
  <c r="AP84" i="1"/>
  <c r="AP90" i="1"/>
  <c r="AP91" i="1"/>
  <c r="AP83" i="1"/>
  <c r="AP111" i="1"/>
  <c r="AP102" i="1"/>
  <c r="AP118" i="1"/>
  <c r="AP105" i="1"/>
  <c r="AP121" i="1"/>
  <c r="AP112" i="1"/>
  <c r="AP128" i="1"/>
  <c r="AP119" i="1"/>
  <c r="AP127" i="1"/>
  <c r="AP136" i="1"/>
  <c r="AP137" i="1"/>
  <c r="AP129" i="1"/>
  <c r="AP134" i="1"/>
  <c r="AP143" i="1"/>
  <c r="AP145" i="1"/>
  <c r="AP140" i="1"/>
  <c r="AP151" i="1"/>
  <c r="AP153" i="1"/>
  <c r="AP148" i="1"/>
  <c r="AP150" i="1"/>
  <c r="AP120" i="1"/>
  <c r="AP126" i="1"/>
  <c r="AP156" i="1"/>
  <c r="AP113" i="1"/>
  <c r="AP142" i="1"/>
  <c r="AP161" i="1"/>
  <c r="AP169" i="1"/>
  <c r="AP160" i="1"/>
  <c r="AP168" i="1"/>
  <c r="AP176" i="1"/>
  <c r="AP159" i="1"/>
  <c r="AP167" i="1"/>
  <c r="AP175" i="1"/>
  <c r="AP157" i="1"/>
  <c r="AP165" i="1"/>
  <c r="AP173" i="1"/>
  <c r="AP164" i="1"/>
  <c r="AP135" i="1"/>
  <c r="AP163" i="1"/>
  <c r="AP171" i="1"/>
  <c r="AP152" i="1"/>
  <c r="AP158" i="1"/>
  <c r="AP182" i="1"/>
  <c r="AP190" i="1"/>
  <c r="AP198" i="1"/>
  <c r="AP206" i="1"/>
  <c r="AP174" i="1"/>
  <c r="AP181" i="1"/>
  <c r="AP189" i="1"/>
  <c r="AP197" i="1"/>
  <c r="AP205" i="1"/>
  <c r="AP170" i="1"/>
  <c r="AP172" i="1"/>
  <c r="AP180" i="1"/>
  <c r="AP188" i="1"/>
  <c r="AP196" i="1"/>
  <c r="AP204" i="1"/>
  <c r="AP179" i="1"/>
  <c r="AP187" i="1"/>
  <c r="AP195" i="1"/>
  <c r="AP203" i="1"/>
  <c r="AP110" i="1"/>
  <c r="AP178" i="1"/>
  <c r="AP186" i="1"/>
  <c r="AP194" i="1"/>
  <c r="AP202" i="1"/>
  <c r="AP185" i="1"/>
  <c r="AP200" i="1"/>
  <c r="AP199" i="1"/>
  <c r="AP144" i="1"/>
  <c r="AP191" i="1"/>
  <c r="AP208" i="1"/>
  <c r="AP201" i="1"/>
  <c r="AP184" i="1"/>
  <c r="AP177" i="1"/>
  <c r="AP192" i="1"/>
  <c r="AP207" i="1"/>
  <c r="AP210" i="1"/>
  <c r="AP162" i="1"/>
  <c r="AP183" i="1"/>
  <c r="AP166" i="1"/>
  <c r="AP209" i="1"/>
  <c r="AP193" i="1"/>
  <c r="AH10" i="1"/>
  <c r="AH9" i="1"/>
  <c r="AH8" i="1"/>
  <c r="AH7" i="1"/>
  <c r="AH13" i="1"/>
  <c r="AH5" i="1"/>
  <c r="AH12" i="1"/>
  <c r="AH19" i="1"/>
  <c r="AH11" i="1"/>
  <c r="AH18" i="1"/>
  <c r="AH27" i="1"/>
  <c r="AH14" i="1"/>
  <c r="AH20" i="1"/>
  <c r="AH26" i="1"/>
  <c r="AH24" i="1"/>
  <c r="AH16" i="1"/>
  <c r="AH21" i="1"/>
  <c r="AH6" i="1"/>
  <c r="AH22" i="1"/>
  <c r="AH23" i="1"/>
  <c r="AH33" i="1"/>
  <c r="AH30" i="1"/>
  <c r="AH32" i="1"/>
  <c r="AH40" i="1"/>
  <c r="AH17" i="1"/>
  <c r="AH39" i="1"/>
  <c r="AH42" i="1"/>
  <c r="AH46" i="1"/>
  <c r="AH28" i="1"/>
  <c r="AH29" i="1"/>
  <c r="AH45" i="1"/>
  <c r="AH53" i="1"/>
  <c r="AH25" i="1"/>
  <c r="AH44" i="1"/>
  <c r="AH52" i="1"/>
  <c r="AH15" i="1"/>
  <c r="AH34" i="1"/>
  <c r="AH48" i="1"/>
  <c r="AH54" i="1"/>
  <c r="AH64" i="1"/>
  <c r="AH37" i="1"/>
  <c r="AH63" i="1"/>
  <c r="AH71" i="1"/>
  <c r="AH35" i="1"/>
  <c r="AH50" i="1"/>
  <c r="AH56" i="1"/>
  <c r="AH62" i="1"/>
  <c r="AH70" i="1"/>
  <c r="AH36" i="1"/>
  <c r="AH77" i="1"/>
  <c r="AH81" i="1"/>
  <c r="AH31" i="1"/>
  <c r="AH74" i="1"/>
  <c r="AH80" i="1"/>
  <c r="AH88" i="1"/>
  <c r="AH38" i="1"/>
  <c r="AH43" i="1"/>
  <c r="AH66" i="1"/>
  <c r="AH68" i="1"/>
  <c r="AH79" i="1"/>
  <c r="AH87" i="1"/>
  <c r="AH51" i="1"/>
  <c r="AH83" i="1"/>
  <c r="AH89" i="1"/>
  <c r="AH97" i="1"/>
  <c r="AH72" i="1"/>
  <c r="AH73" i="1"/>
  <c r="AH47" i="1"/>
  <c r="AH55" i="1"/>
  <c r="AH82" i="1"/>
  <c r="AH85" i="1"/>
  <c r="AH95" i="1"/>
  <c r="AH103" i="1"/>
  <c r="AH60" i="1"/>
  <c r="AH65" i="1"/>
  <c r="AH93" i="1"/>
  <c r="AH96" i="1"/>
  <c r="AH99" i="1"/>
  <c r="AH109" i="1"/>
  <c r="AH117" i="1"/>
  <c r="AH125" i="1"/>
  <c r="AH133" i="1"/>
  <c r="AH141" i="1"/>
  <c r="AH149" i="1"/>
  <c r="AH61" i="1"/>
  <c r="AH75" i="1"/>
  <c r="AH108" i="1"/>
  <c r="AH116" i="1"/>
  <c r="AH124" i="1"/>
  <c r="AH132" i="1"/>
  <c r="AH49" i="1"/>
  <c r="AH67" i="1"/>
  <c r="AH84" i="1"/>
  <c r="AH101" i="1"/>
  <c r="AH104" i="1"/>
  <c r="AH107" i="1"/>
  <c r="AH115" i="1"/>
  <c r="AH123" i="1"/>
  <c r="AH131" i="1"/>
  <c r="AH139" i="1"/>
  <c r="AH147" i="1"/>
  <c r="AH155" i="1"/>
  <c r="AH90" i="1"/>
  <c r="AH92" i="1"/>
  <c r="AH98" i="1"/>
  <c r="AH106" i="1"/>
  <c r="AH114" i="1"/>
  <c r="AH122" i="1"/>
  <c r="AH130" i="1"/>
  <c r="AH138" i="1"/>
  <c r="AH146" i="1"/>
  <c r="AH154" i="1"/>
  <c r="AH69" i="1"/>
  <c r="AH59" i="1"/>
  <c r="AH78" i="1"/>
  <c r="AH94" i="1"/>
  <c r="AH58" i="1"/>
  <c r="AH91" i="1"/>
  <c r="AH57" i="1"/>
  <c r="AH86" i="1"/>
  <c r="AH41" i="1"/>
  <c r="AH76" i="1"/>
  <c r="AH119" i="1"/>
  <c r="AH110" i="1"/>
  <c r="AH126" i="1"/>
  <c r="AH113" i="1"/>
  <c r="AH129" i="1"/>
  <c r="AH120" i="1"/>
  <c r="AH100" i="1"/>
  <c r="AH111" i="1"/>
  <c r="AH127" i="1"/>
  <c r="AH118" i="1"/>
  <c r="AH121" i="1"/>
  <c r="AH142" i="1"/>
  <c r="AH144" i="1"/>
  <c r="AH105" i="1"/>
  <c r="AH137" i="1"/>
  <c r="AH134" i="1"/>
  <c r="AH143" i="1"/>
  <c r="AH145" i="1"/>
  <c r="AH151" i="1"/>
  <c r="AH152" i="1"/>
  <c r="AH153" i="1"/>
  <c r="AH156" i="1"/>
  <c r="AH102" i="1"/>
  <c r="AH128" i="1"/>
  <c r="AH112" i="1"/>
  <c r="AH135" i="1"/>
  <c r="AH140" i="1"/>
  <c r="AH136" i="1"/>
  <c r="AH161" i="1"/>
  <c r="AH169" i="1"/>
  <c r="AH160" i="1"/>
  <c r="AH168" i="1"/>
  <c r="AH176" i="1"/>
  <c r="AH159" i="1"/>
  <c r="AH167" i="1"/>
  <c r="AH175" i="1"/>
  <c r="AH157" i="1"/>
  <c r="AH165" i="1"/>
  <c r="AH173" i="1"/>
  <c r="AH164" i="1"/>
  <c r="AH148" i="1"/>
  <c r="AH163" i="1"/>
  <c r="AH171" i="1"/>
  <c r="AH182" i="1"/>
  <c r="AH190" i="1"/>
  <c r="AH198" i="1"/>
  <c r="AH206" i="1"/>
  <c r="AH181" i="1"/>
  <c r="AH189" i="1"/>
  <c r="AH197" i="1"/>
  <c r="AH205" i="1"/>
  <c r="AH150" i="1"/>
  <c r="AH180" i="1"/>
  <c r="AH188" i="1"/>
  <c r="AH196" i="1"/>
  <c r="AH204" i="1"/>
  <c r="AH179" i="1"/>
  <c r="AH187" i="1"/>
  <c r="AH195" i="1"/>
  <c r="AH203" i="1"/>
  <c r="AH166" i="1"/>
  <c r="AH178" i="1"/>
  <c r="AH186" i="1"/>
  <c r="AH194" i="1"/>
  <c r="AH202" i="1"/>
  <c r="AH158" i="1"/>
  <c r="AH192" i="1"/>
  <c r="AH207" i="1"/>
  <c r="AH201" i="1"/>
  <c r="AH172" i="1"/>
  <c r="AH183" i="1"/>
  <c r="AH162" i="1"/>
  <c r="AH170" i="1"/>
  <c r="AH177" i="1"/>
  <c r="AH193" i="1"/>
  <c r="AH174" i="1"/>
  <c r="AH184" i="1"/>
  <c r="AH199" i="1"/>
  <c r="AH208" i="1"/>
  <c r="AH209" i="1"/>
  <c r="AH210" i="1"/>
  <c r="AH191" i="1"/>
  <c r="AH185" i="1"/>
  <c r="AH200" i="1"/>
  <c r="Z10" i="1"/>
  <c r="Z9" i="1"/>
  <c r="Z8" i="1"/>
  <c r="Z6" i="1"/>
  <c r="Z13" i="1"/>
  <c r="Z12" i="1"/>
  <c r="Z19" i="1"/>
  <c r="Z7" i="1"/>
  <c r="Z11" i="1"/>
  <c r="Z15" i="1"/>
  <c r="Z21" i="1"/>
  <c r="Z27" i="1"/>
  <c r="Z26" i="1"/>
  <c r="Z14" i="1"/>
  <c r="Z22" i="1"/>
  <c r="Z24" i="1"/>
  <c r="Z17" i="1"/>
  <c r="Z25" i="1"/>
  <c r="Z31" i="1"/>
  <c r="Z33" i="1"/>
  <c r="Z28" i="1"/>
  <c r="Z32" i="1"/>
  <c r="Z40" i="1"/>
  <c r="Z5" i="1"/>
  <c r="Z39" i="1"/>
  <c r="Z18" i="1"/>
  <c r="Z46" i="1"/>
  <c r="Z45" i="1"/>
  <c r="Z53" i="1"/>
  <c r="Z34" i="1"/>
  <c r="Z36" i="1"/>
  <c r="Z38" i="1"/>
  <c r="Z42" i="1"/>
  <c r="Z52" i="1"/>
  <c r="Z16" i="1"/>
  <c r="Z35" i="1"/>
  <c r="Z64" i="1"/>
  <c r="Z41" i="1"/>
  <c r="Z51" i="1"/>
  <c r="Z63" i="1"/>
  <c r="Z71" i="1"/>
  <c r="Z29" i="1"/>
  <c r="Z54" i="1"/>
  <c r="Z62" i="1"/>
  <c r="Z70" i="1"/>
  <c r="Z49" i="1"/>
  <c r="Z50" i="1"/>
  <c r="Z55" i="1"/>
  <c r="Z56" i="1"/>
  <c r="Z75" i="1"/>
  <c r="Z81" i="1"/>
  <c r="Z47" i="1"/>
  <c r="Z65" i="1"/>
  <c r="Z67" i="1"/>
  <c r="Z69" i="1"/>
  <c r="Z72" i="1"/>
  <c r="Z80" i="1"/>
  <c r="Z88" i="1"/>
  <c r="Z58" i="1"/>
  <c r="Z60" i="1"/>
  <c r="Z77" i="1"/>
  <c r="Z79" i="1"/>
  <c r="Z87" i="1"/>
  <c r="Z23" i="1"/>
  <c r="Z44" i="1"/>
  <c r="Z97" i="1"/>
  <c r="Z48" i="1"/>
  <c r="Z76" i="1"/>
  <c r="Z86" i="1"/>
  <c r="Z20" i="1"/>
  <c r="Z78" i="1"/>
  <c r="Z83" i="1"/>
  <c r="Z89" i="1"/>
  <c r="Z95" i="1"/>
  <c r="Z103" i="1"/>
  <c r="Z91" i="1"/>
  <c r="Z109" i="1"/>
  <c r="Z117" i="1"/>
  <c r="Z125" i="1"/>
  <c r="Z133" i="1"/>
  <c r="Z141" i="1"/>
  <c r="Z149" i="1"/>
  <c r="Z68" i="1"/>
  <c r="Z82" i="1"/>
  <c r="Z102" i="1"/>
  <c r="Z108" i="1"/>
  <c r="Z116" i="1"/>
  <c r="Z124" i="1"/>
  <c r="Z132" i="1"/>
  <c r="Z74" i="1"/>
  <c r="Z93" i="1"/>
  <c r="Z96" i="1"/>
  <c r="Z99" i="1"/>
  <c r="Z107" i="1"/>
  <c r="Z115" i="1"/>
  <c r="Z123" i="1"/>
  <c r="Z131" i="1"/>
  <c r="Z139" i="1"/>
  <c r="Z147" i="1"/>
  <c r="Z155" i="1"/>
  <c r="Z37" i="1"/>
  <c r="Z57" i="1"/>
  <c r="Z106" i="1"/>
  <c r="Z114" i="1"/>
  <c r="Z122" i="1"/>
  <c r="Z130" i="1"/>
  <c r="Z138" i="1"/>
  <c r="Z146" i="1"/>
  <c r="Z154" i="1"/>
  <c r="Z30" i="1"/>
  <c r="Z92" i="1"/>
  <c r="Z98" i="1"/>
  <c r="Z84" i="1"/>
  <c r="Z59" i="1"/>
  <c r="Z94" i="1"/>
  <c r="Z100" i="1"/>
  <c r="Z66" i="1"/>
  <c r="Z90" i="1"/>
  <c r="Z101" i="1"/>
  <c r="Z111" i="1"/>
  <c r="Z118" i="1"/>
  <c r="Z43" i="1"/>
  <c r="Z104" i="1"/>
  <c r="Z105" i="1"/>
  <c r="Z121" i="1"/>
  <c r="Z61" i="1"/>
  <c r="Z73" i="1"/>
  <c r="Z112" i="1"/>
  <c r="Z128" i="1"/>
  <c r="Z119" i="1"/>
  <c r="Z136" i="1"/>
  <c r="Z150" i="1"/>
  <c r="Z120" i="1"/>
  <c r="Z134" i="1"/>
  <c r="Z129" i="1"/>
  <c r="Z137" i="1"/>
  <c r="Z126" i="1"/>
  <c r="Z145" i="1"/>
  <c r="Z113" i="1"/>
  <c r="Z127" i="1"/>
  <c r="Z140" i="1"/>
  <c r="Z135" i="1"/>
  <c r="Z144" i="1"/>
  <c r="Z156" i="1"/>
  <c r="Z148" i="1"/>
  <c r="Z143" i="1"/>
  <c r="Z110" i="1"/>
  <c r="Z152" i="1"/>
  <c r="Z153" i="1"/>
  <c r="Z161" i="1"/>
  <c r="Z169" i="1"/>
  <c r="Z160" i="1"/>
  <c r="Z168" i="1"/>
  <c r="Z176" i="1"/>
  <c r="Z142" i="1"/>
  <c r="Z159" i="1"/>
  <c r="Z167" i="1"/>
  <c r="Z175" i="1"/>
  <c r="Z151" i="1"/>
  <c r="Z165" i="1"/>
  <c r="Z173" i="1"/>
  <c r="Z157" i="1"/>
  <c r="Z164" i="1"/>
  <c r="Z163" i="1"/>
  <c r="Z171" i="1"/>
  <c r="Z85" i="1"/>
  <c r="Z182" i="1"/>
  <c r="Z190" i="1"/>
  <c r="Z198" i="1"/>
  <c r="Z206" i="1"/>
  <c r="Z174" i="1"/>
  <c r="Z177" i="1"/>
  <c r="Z181" i="1"/>
  <c r="Z189" i="1"/>
  <c r="Z197" i="1"/>
  <c r="Z205" i="1"/>
  <c r="Z166" i="1"/>
  <c r="Z172" i="1"/>
  <c r="Z180" i="1"/>
  <c r="Z188" i="1"/>
  <c r="Z196" i="1"/>
  <c r="Z204" i="1"/>
  <c r="Z162" i="1"/>
  <c r="Z179" i="1"/>
  <c r="Z187" i="1"/>
  <c r="Z195" i="1"/>
  <c r="Z203" i="1"/>
  <c r="Z158" i="1"/>
  <c r="Z170" i="1"/>
  <c r="Z178" i="1"/>
  <c r="Z186" i="1"/>
  <c r="Z194" i="1"/>
  <c r="Z202" i="1"/>
  <c r="Z184" i="1"/>
  <c r="Z199" i="1"/>
  <c r="Z193" i="1"/>
  <c r="Z209" i="1"/>
  <c r="Z185" i="1"/>
  <c r="Z200" i="1"/>
  <c r="Z191" i="1"/>
  <c r="Z201" i="1"/>
  <c r="Z183" i="1"/>
  <c r="Z192" i="1"/>
  <c r="Z207" i="1"/>
  <c r="Z208" i="1"/>
  <c r="Z210" i="1"/>
  <c r="P8" i="1"/>
  <c r="P7" i="1"/>
  <c r="P6" i="1"/>
  <c r="P18" i="1"/>
  <c r="P17" i="1"/>
  <c r="P10" i="1"/>
  <c r="P25" i="1"/>
  <c r="P5" i="1"/>
  <c r="P9" i="1"/>
  <c r="P12" i="1"/>
  <c r="P20" i="1"/>
  <c r="P24" i="1"/>
  <c r="P19" i="1"/>
  <c r="P22" i="1"/>
  <c r="P13" i="1"/>
  <c r="P16" i="1"/>
  <c r="P11" i="1"/>
  <c r="P21" i="1"/>
  <c r="P23" i="1"/>
  <c r="P26" i="1"/>
  <c r="P31" i="1"/>
  <c r="P39" i="1"/>
  <c r="P28" i="1"/>
  <c r="P38" i="1"/>
  <c r="P37" i="1"/>
  <c r="P45" i="1"/>
  <c r="P15" i="1"/>
  <c r="P29" i="1"/>
  <c r="P30" i="1"/>
  <c r="P51" i="1"/>
  <c r="P42" i="1"/>
  <c r="P50" i="1"/>
  <c r="P32" i="1"/>
  <c r="P47" i="1"/>
  <c r="P49" i="1"/>
  <c r="P52" i="1"/>
  <c r="P62" i="1"/>
  <c r="P61" i="1"/>
  <c r="P69" i="1"/>
  <c r="P77" i="1"/>
  <c r="P14" i="1"/>
  <c r="P27" i="1"/>
  <c r="P54" i="1"/>
  <c r="P60" i="1"/>
  <c r="P68" i="1"/>
  <c r="P76" i="1"/>
  <c r="P34" i="1"/>
  <c r="P46" i="1"/>
  <c r="P53" i="1"/>
  <c r="P75" i="1"/>
  <c r="P79" i="1"/>
  <c r="P35" i="1"/>
  <c r="P40" i="1"/>
  <c r="P44" i="1"/>
  <c r="P72" i="1"/>
  <c r="P78" i="1"/>
  <c r="P86" i="1"/>
  <c r="P36" i="1"/>
  <c r="P41" i="1"/>
  <c r="P63" i="1"/>
  <c r="P65" i="1"/>
  <c r="P67" i="1"/>
  <c r="P85" i="1"/>
  <c r="P48" i="1"/>
  <c r="P59" i="1"/>
  <c r="P87" i="1"/>
  <c r="P95" i="1"/>
  <c r="P103" i="1"/>
  <c r="P56" i="1"/>
  <c r="P57" i="1"/>
  <c r="P73" i="1"/>
  <c r="P74" i="1"/>
  <c r="P33" i="1"/>
  <c r="P66" i="1"/>
  <c r="P81" i="1"/>
  <c r="P83" i="1"/>
  <c r="P89" i="1"/>
  <c r="P93" i="1"/>
  <c r="P101" i="1"/>
  <c r="P58" i="1"/>
  <c r="P94" i="1"/>
  <c r="P97" i="1"/>
  <c r="P107" i="1"/>
  <c r="P115" i="1"/>
  <c r="P123" i="1"/>
  <c r="P131" i="1"/>
  <c r="P139" i="1"/>
  <c r="P147" i="1"/>
  <c r="P64" i="1"/>
  <c r="P71" i="1"/>
  <c r="P90" i="1"/>
  <c r="P91" i="1"/>
  <c r="P106" i="1"/>
  <c r="P114" i="1"/>
  <c r="P122" i="1"/>
  <c r="P130" i="1"/>
  <c r="P84" i="1"/>
  <c r="P99" i="1"/>
  <c r="P102" i="1"/>
  <c r="P105" i="1"/>
  <c r="P113" i="1"/>
  <c r="P121" i="1"/>
  <c r="P129" i="1"/>
  <c r="P137" i="1"/>
  <c r="P145" i="1"/>
  <c r="P153" i="1"/>
  <c r="P96" i="1"/>
  <c r="P112" i="1"/>
  <c r="P120" i="1"/>
  <c r="P128" i="1"/>
  <c r="P136" i="1"/>
  <c r="P144" i="1"/>
  <c r="P152" i="1"/>
  <c r="P43" i="1"/>
  <c r="P88" i="1"/>
  <c r="P100" i="1"/>
  <c r="P80" i="1"/>
  <c r="P55" i="1"/>
  <c r="P70" i="1"/>
  <c r="P117" i="1"/>
  <c r="P82" i="1"/>
  <c r="P98" i="1"/>
  <c r="P108" i="1"/>
  <c r="P124" i="1"/>
  <c r="P111" i="1"/>
  <c r="P127" i="1"/>
  <c r="P118" i="1"/>
  <c r="P109" i="1"/>
  <c r="P125" i="1"/>
  <c r="P92" i="1"/>
  <c r="P126" i="1"/>
  <c r="P146" i="1"/>
  <c r="P116" i="1"/>
  <c r="P119" i="1"/>
  <c r="P141" i="1"/>
  <c r="P143" i="1"/>
  <c r="P110" i="1"/>
  <c r="P133" i="1"/>
  <c r="P140" i="1"/>
  <c r="P142" i="1"/>
  <c r="P104" i="1"/>
  <c r="P148" i="1"/>
  <c r="P154" i="1"/>
  <c r="P155" i="1"/>
  <c r="P138" i="1"/>
  <c r="P151" i="1"/>
  <c r="P149" i="1"/>
  <c r="P132" i="1"/>
  <c r="P134" i="1"/>
  <c r="P150" i="1"/>
  <c r="P159" i="1"/>
  <c r="P167" i="1"/>
  <c r="P158" i="1"/>
  <c r="P166" i="1"/>
  <c r="P174" i="1"/>
  <c r="P165" i="1"/>
  <c r="P173" i="1"/>
  <c r="P157" i="1"/>
  <c r="P163" i="1"/>
  <c r="P171" i="1"/>
  <c r="P135" i="1"/>
  <c r="P162" i="1"/>
  <c r="P170" i="1"/>
  <c r="P156" i="1"/>
  <c r="P161" i="1"/>
  <c r="P169" i="1"/>
  <c r="P177" i="1"/>
  <c r="P175" i="1"/>
  <c r="P180" i="1"/>
  <c r="P188" i="1"/>
  <c r="P196" i="1"/>
  <c r="P204" i="1"/>
  <c r="P179" i="1"/>
  <c r="P187" i="1"/>
  <c r="P195" i="1"/>
  <c r="P203" i="1"/>
  <c r="P178" i="1"/>
  <c r="P186" i="1"/>
  <c r="P194" i="1"/>
  <c r="P202" i="1"/>
  <c r="P168" i="1"/>
  <c r="P176" i="1"/>
  <c r="P185" i="1"/>
  <c r="P193" i="1"/>
  <c r="P201" i="1"/>
  <c r="P164" i="1"/>
  <c r="P184" i="1"/>
  <c r="P192" i="1"/>
  <c r="P200" i="1"/>
  <c r="P207" i="1"/>
  <c r="P182" i="1"/>
  <c r="P183" i="1"/>
  <c r="P198" i="1"/>
  <c r="P191" i="1"/>
  <c r="P189" i="1"/>
  <c r="P206" i="1"/>
  <c r="P160" i="1"/>
  <c r="P199" i="1"/>
  <c r="P210" i="1"/>
  <c r="P190" i="1"/>
  <c r="P205" i="1"/>
  <c r="P209" i="1"/>
  <c r="P208" i="1"/>
  <c r="P197" i="1"/>
  <c r="P172" i="1"/>
  <c r="P181" i="1"/>
  <c r="BS7" i="1"/>
  <c r="BS6" i="1"/>
  <c r="BS5" i="1"/>
  <c r="BS9" i="1"/>
  <c r="BS17" i="1"/>
  <c r="BS16" i="1"/>
  <c r="BS15" i="1"/>
  <c r="BS24" i="1"/>
  <c r="BS11" i="1"/>
  <c r="BS20" i="1"/>
  <c r="BS23" i="1"/>
  <c r="BS10" i="1"/>
  <c r="BS22" i="1"/>
  <c r="BS25" i="1"/>
  <c r="BS38" i="1"/>
  <c r="BS12" i="1"/>
  <c r="BS37" i="1"/>
  <c r="BS28" i="1"/>
  <c r="BS36" i="1"/>
  <c r="BS44" i="1"/>
  <c r="BS43" i="1"/>
  <c r="BS26" i="1"/>
  <c r="BS27" i="1"/>
  <c r="BS31" i="1"/>
  <c r="BS33" i="1"/>
  <c r="BS35" i="1"/>
  <c r="BS40" i="1"/>
  <c r="BS50" i="1"/>
  <c r="BS49" i="1"/>
  <c r="BS39" i="1"/>
  <c r="BS55" i="1"/>
  <c r="BS61" i="1"/>
  <c r="BS19" i="1"/>
  <c r="BS21" i="1"/>
  <c r="BS52" i="1"/>
  <c r="BS60" i="1"/>
  <c r="BS68" i="1"/>
  <c r="BS76" i="1"/>
  <c r="BS30" i="1"/>
  <c r="BS45" i="1"/>
  <c r="BS47" i="1"/>
  <c r="BS59" i="1"/>
  <c r="BS67" i="1"/>
  <c r="BS75" i="1"/>
  <c r="BS62" i="1"/>
  <c r="BS64" i="1"/>
  <c r="BS66" i="1"/>
  <c r="BS70" i="1"/>
  <c r="BS78" i="1"/>
  <c r="BS57" i="1"/>
  <c r="BS77" i="1"/>
  <c r="BS85" i="1"/>
  <c r="BS13" i="1"/>
  <c r="BS53" i="1"/>
  <c r="BS54" i="1"/>
  <c r="BS72" i="1"/>
  <c r="BS84" i="1"/>
  <c r="BS42" i="1"/>
  <c r="BS71" i="1"/>
  <c r="BS80" i="1"/>
  <c r="BS82" i="1"/>
  <c r="BS90" i="1"/>
  <c r="BS94" i="1"/>
  <c r="BS102" i="1"/>
  <c r="BS58" i="1"/>
  <c r="BS87" i="1"/>
  <c r="BS41" i="1"/>
  <c r="BS56" i="1"/>
  <c r="BS92" i="1"/>
  <c r="BS100" i="1"/>
  <c r="BS8" i="1"/>
  <c r="BS106" i="1"/>
  <c r="BS114" i="1"/>
  <c r="BS122" i="1"/>
  <c r="BS130" i="1"/>
  <c r="BS138" i="1"/>
  <c r="BS146" i="1"/>
  <c r="BS34" i="1"/>
  <c r="BS83" i="1"/>
  <c r="BS88" i="1"/>
  <c r="BS91" i="1"/>
  <c r="BS97" i="1"/>
  <c r="BS103" i="1"/>
  <c r="BS105" i="1"/>
  <c r="BS113" i="1"/>
  <c r="BS121" i="1"/>
  <c r="BS129" i="1"/>
  <c r="BS29" i="1"/>
  <c r="BS73" i="1"/>
  <c r="BS104" i="1"/>
  <c r="BS112" i="1"/>
  <c r="BS120" i="1"/>
  <c r="BS128" i="1"/>
  <c r="BS136" i="1"/>
  <c r="BS144" i="1"/>
  <c r="BS152" i="1"/>
  <c r="BS18" i="1"/>
  <c r="BS51" i="1"/>
  <c r="BS99" i="1"/>
  <c r="BS111" i="1"/>
  <c r="BS119" i="1"/>
  <c r="BS127" i="1"/>
  <c r="BS135" i="1"/>
  <c r="BS143" i="1"/>
  <c r="BS151" i="1"/>
  <c r="BS32" i="1"/>
  <c r="BS14" i="1"/>
  <c r="BS48" i="1"/>
  <c r="BS46" i="1"/>
  <c r="BS79" i="1"/>
  <c r="BS86" i="1"/>
  <c r="BS89" i="1"/>
  <c r="BS98" i="1"/>
  <c r="BS101" i="1"/>
  <c r="BS65" i="1"/>
  <c r="BS95" i="1"/>
  <c r="BS74" i="1"/>
  <c r="BS93" i="1"/>
  <c r="BS96" i="1"/>
  <c r="BS81" i="1"/>
  <c r="BS116" i="1"/>
  <c r="BS63" i="1"/>
  <c r="BS69" i="1"/>
  <c r="BS107" i="1"/>
  <c r="BS123" i="1"/>
  <c r="BS110" i="1"/>
  <c r="BS126" i="1"/>
  <c r="BS117" i="1"/>
  <c r="BS108" i="1"/>
  <c r="BS124" i="1"/>
  <c r="BS109" i="1"/>
  <c r="BS140" i="1"/>
  <c r="BS142" i="1"/>
  <c r="BS137" i="1"/>
  <c r="BS148" i="1"/>
  <c r="BS150" i="1"/>
  <c r="BS145" i="1"/>
  <c r="BS149" i="1"/>
  <c r="BS133" i="1"/>
  <c r="BS139" i="1"/>
  <c r="BS131" i="1"/>
  <c r="BS115" i="1"/>
  <c r="BS134" i="1"/>
  <c r="BS147" i="1"/>
  <c r="BS132" i="1"/>
  <c r="BS141" i="1"/>
  <c r="BS155" i="1"/>
  <c r="BS158" i="1"/>
  <c r="BS166" i="1"/>
  <c r="BS118" i="1"/>
  <c r="BS157" i="1"/>
  <c r="BS165" i="1"/>
  <c r="BS173" i="1"/>
  <c r="BS164" i="1"/>
  <c r="BS172" i="1"/>
  <c r="BS125" i="1"/>
  <c r="BS153" i="1"/>
  <c r="BS162" i="1"/>
  <c r="BS170" i="1"/>
  <c r="BS161" i="1"/>
  <c r="BS169" i="1"/>
  <c r="BS156" i="1"/>
  <c r="BS160" i="1"/>
  <c r="BS168" i="1"/>
  <c r="BS176" i="1"/>
  <c r="BS163" i="1"/>
  <c r="BS174" i="1"/>
  <c r="BS179" i="1"/>
  <c r="BS187" i="1"/>
  <c r="BS195" i="1"/>
  <c r="BS203" i="1"/>
  <c r="BS159" i="1"/>
  <c r="BS178" i="1"/>
  <c r="BS186" i="1"/>
  <c r="BS194" i="1"/>
  <c r="BS202" i="1"/>
  <c r="BS177" i="1"/>
  <c r="BS185" i="1"/>
  <c r="BS193" i="1"/>
  <c r="BS201" i="1"/>
  <c r="BS175" i="1"/>
  <c r="BS184" i="1"/>
  <c r="BS192" i="1"/>
  <c r="BS200" i="1"/>
  <c r="BS208" i="1"/>
  <c r="BS154" i="1"/>
  <c r="BS183" i="1"/>
  <c r="BS191" i="1"/>
  <c r="BS199" i="1"/>
  <c r="BS167" i="1"/>
  <c r="BS190" i="1"/>
  <c r="BS205" i="1"/>
  <c r="BS204" i="1"/>
  <c r="BS180" i="1"/>
  <c r="BS181" i="1"/>
  <c r="BS196" i="1"/>
  <c r="BS207" i="1"/>
  <c r="BS171" i="1"/>
  <c r="BS206" i="1"/>
  <c r="BS210" i="1"/>
  <c r="BS182" i="1"/>
  <c r="BS197" i="1"/>
  <c r="BS209" i="1"/>
  <c r="BS188" i="1"/>
  <c r="BS189" i="1"/>
  <c r="BS198" i="1"/>
  <c r="AE7" i="1"/>
  <c r="AE6" i="1"/>
  <c r="AE5" i="1"/>
  <c r="AE9" i="1"/>
  <c r="AE11" i="1"/>
  <c r="AE17" i="1"/>
  <c r="AE16" i="1"/>
  <c r="AE15" i="1"/>
  <c r="AE12" i="1"/>
  <c r="AE19" i="1"/>
  <c r="AE24" i="1"/>
  <c r="AE23" i="1"/>
  <c r="AE31" i="1"/>
  <c r="AE18" i="1"/>
  <c r="AE14" i="1"/>
  <c r="AE20" i="1"/>
  <c r="AE26" i="1"/>
  <c r="AE8" i="1"/>
  <c r="AE27" i="1"/>
  <c r="AE38" i="1"/>
  <c r="AE13" i="1"/>
  <c r="AE29" i="1"/>
  <c r="AE37" i="1"/>
  <c r="AE10" i="1"/>
  <c r="AE25" i="1"/>
  <c r="AE36" i="1"/>
  <c r="AE44" i="1"/>
  <c r="AE21" i="1"/>
  <c r="AE33" i="1"/>
  <c r="AE35" i="1"/>
  <c r="AE41" i="1"/>
  <c r="AE30" i="1"/>
  <c r="AE50" i="1"/>
  <c r="AE43" i="1"/>
  <c r="AE49" i="1"/>
  <c r="AE39" i="1"/>
  <c r="AE53" i="1"/>
  <c r="AE61" i="1"/>
  <c r="AE69" i="1"/>
  <c r="AE45" i="1"/>
  <c r="AE47" i="1"/>
  <c r="AE60" i="1"/>
  <c r="AE68" i="1"/>
  <c r="AE76" i="1"/>
  <c r="AE55" i="1"/>
  <c r="AE59" i="1"/>
  <c r="AE67" i="1"/>
  <c r="AE75" i="1"/>
  <c r="AE54" i="1"/>
  <c r="AE57" i="1"/>
  <c r="AE78" i="1"/>
  <c r="AE32" i="1"/>
  <c r="AE73" i="1"/>
  <c r="AE85" i="1"/>
  <c r="AE28" i="1"/>
  <c r="AE70" i="1"/>
  <c r="AE84" i="1"/>
  <c r="AE66" i="1"/>
  <c r="AE88" i="1"/>
  <c r="AE94" i="1"/>
  <c r="AE102" i="1"/>
  <c r="AE46" i="1"/>
  <c r="AE58" i="1"/>
  <c r="AE64" i="1"/>
  <c r="AE74" i="1"/>
  <c r="AE62" i="1"/>
  <c r="AE90" i="1"/>
  <c r="AE92" i="1"/>
  <c r="AE100" i="1"/>
  <c r="AE52" i="1"/>
  <c r="AE98" i="1"/>
  <c r="AE101" i="1"/>
  <c r="AE104" i="1"/>
  <c r="AE106" i="1"/>
  <c r="AE114" i="1"/>
  <c r="AE122" i="1"/>
  <c r="AE130" i="1"/>
  <c r="AE138" i="1"/>
  <c r="AE146" i="1"/>
  <c r="AE154" i="1"/>
  <c r="AE89" i="1"/>
  <c r="AE95" i="1"/>
  <c r="AE105" i="1"/>
  <c r="AE113" i="1"/>
  <c r="AE121" i="1"/>
  <c r="AE129" i="1"/>
  <c r="AE72" i="1"/>
  <c r="AE112" i="1"/>
  <c r="AE120" i="1"/>
  <c r="AE128" i="1"/>
  <c r="AE136" i="1"/>
  <c r="AE144" i="1"/>
  <c r="AE152" i="1"/>
  <c r="AE63" i="1"/>
  <c r="AE77" i="1"/>
  <c r="AE82" i="1"/>
  <c r="AE91" i="1"/>
  <c r="AE97" i="1"/>
  <c r="AE103" i="1"/>
  <c r="AE111" i="1"/>
  <c r="AE119" i="1"/>
  <c r="AE127" i="1"/>
  <c r="AE135" i="1"/>
  <c r="AE143" i="1"/>
  <c r="AE151" i="1"/>
  <c r="AE22" i="1"/>
  <c r="AE80" i="1"/>
  <c r="AE86" i="1"/>
  <c r="AE87" i="1"/>
  <c r="AE71" i="1"/>
  <c r="AE42" i="1"/>
  <c r="AE34" i="1"/>
  <c r="AE79" i="1"/>
  <c r="AE48" i="1"/>
  <c r="AE96" i="1"/>
  <c r="AE108" i="1"/>
  <c r="AE124" i="1"/>
  <c r="AE115" i="1"/>
  <c r="AE131" i="1"/>
  <c r="AE93" i="1"/>
  <c r="AE118" i="1"/>
  <c r="AE109" i="1"/>
  <c r="AE125" i="1"/>
  <c r="AE116" i="1"/>
  <c r="AE132" i="1"/>
  <c r="AE65" i="1"/>
  <c r="AE99" i="1"/>
  <c r="AE81" i="1"/>
  <c r="AE123" i="1"/>
  <c r="AE126" i="1"/>
  <c r="AE133" i="1"/>
  <c r="AE137" i="1"/>
  <c r="AE40" i="1"/>
  <c r="AE117" i="1"/>
  <c r="AE134" i="1"/>
  <c r="AE139" i="1"/>
  <c r="AE141" i="1"/>
  <c r="AE51" i="1"/>
  <c r="AE147" i="1"/>
  <c r="AE149" i="1"/>
  <c r="AE153" i="1"/>
  <c r="AE107" i="1"/>
  <c r="AE145" i="1"/>
  <c r="AE140" i="1"/>
  <c r="AE56" i="1"/>
  <c r="AE83" i="1"/>
  <c r="AE148" i="1"/>
  <c r="AE158" i="1"/>
  <c r="AE166" i="1"/>
  <c r="AE157" i="1"/>
  <c r="AE165" i="1"/>
  <c r="AE173" i="1"/>
  <c r="AE110" i="1"/>
  <c r="AE150" i="1"/>
  <c r="AE164" i="1"/>
  <c r="AE172" i="1"/>
  <c r="AE162" i="1"/>
  <c r="AE170" i="1"/>
  <c r="AE161" i="1"/>
  <c r="AE169" i="1"/>
  <c r="AE155" i="1"/>
  <c r="AE160" i="1"/>
  <c r="AE168" i="1"/>
  <c r="AE176" i="1"/>
  <c r="AE179" i="1"/>
  <c r="AE187" i="1"/>
  <c r="AE195" i="1"/>
  <c r="AE203" i="1"/>
  <c r="AE171" i="1"/>
  <c r="AE178" i="1"/>
  <c r="AE186" i="1"/>
  <c r="AE194" i="1"/>
  <c r="AE202" i="1"/>
  <c r="AE142" i="1"/>
  <c r="AE185" i="1"/>
  <c r="AE193" i="1"/>
  <c r="AE201" i="1"/>
  <c r="AE184" i="1"/>
  <c r="AE192" i="1"/>
  <c r="AE200" i="1"/>
  <c r="AE208" i="1"/>
  <c r="AE156" i="1"/>
  <c r="AE174" i="1"/>
  <c r="AE183" i="1"/>
  <c r="AE191" i="1"/>
  <c r="AE199" i="1"/>
  <c r="AE207" i="1"/>
  <c r="AE177" i="1"/>
  <c r="AE180" i="1"/>
  <c r="AE163" i="1"/>
  <c r="AE175" i="1"/>
  <c r="AE190" i="1"/>
  <c r="AE205" i="1"/>
  <c r="AE181" i="1"/>
  <c r="AE196" i="1"/>
  <c r="AE210" i="1"/>
  <c r="AE198" i="1"/>
  <c r="AE167" i="1"/>
  <c r="AE206" i="1"/>
  <c r="AE209" i="1"/>
  <c r="AE189" i="1"/>
  <c r="AE182" i="1"/>
  <c r="AE197" i="1"/>
  <c r="AE188" i="1"/>
  <c r="AE159" i="1"/>
  <c r="AE204" i="1"/>
  <c r="AS6" i="1"/>
  <c r="AS5" i="1"/>
  <c r="AS11" i="1"/>
  <c r="AS7" i="1"/>
  <c r="AS9" i="1"/>
  <c r="AS16" i="1"/>
  <c r="AS15" i="1"/>
  <c r="AS14" i="1"/>
  <c r="AS13" i="1"/>
  <c r="AS22" i="1"/>
  <c r="AS30" i="1"/>
  <c r="AS18" i="1"/>
  <c r="AS21" i="1"/>
  <c r="AS29" i="1"/>
  <c r="AS12" i="1"/>
  <c r="AS20" i="1"/>
  <c r="AS24" i="1"/>
  <c r="AS10" i="1"/>
  <c r="AS17" i="1"/>
  <c r="AS19" i="1"/>
  <c r="AS27" i="1"/>
  <c r="AS36" i="1"/>
  <c r="AS25" i="1"/>
  <c r="AS35" i="1"/>
  <c r="AS43" i="1"/>
  <c r="AS8" i="1"/>
  <c r="AS34" i="1"/>
  <c r="AS42" i="1"/>
  <c r="AS33" i="1"/>
  <c r="AS48" i="1"/>
  <c r="AS56" i="1"/>
  <c r="AS31" i="1"/>
  <c r="AS41" i="1"/>
  <c r="AS47" i="1"/>
  <c r="AS55" i="1"/>
  <c r="AS51" i="1"/>
  <c r="AS59" i="1"/>
  <c r="AS67" i="1"/>
  <c r="AS26" i="1"/>
  <c r="AS45" i="1"/>
  <c r="AS58" i="1"/>
  <c r="AS66" i="1"/>
  <c r="AS74" i="1"/>
  <c r="AS28" i="1"/>
  <c r="AS40" i="1"/>
  <c r="AS53" i="1"/>
  <c r="AS57" i="1"/>
  <c r="AS65" i="1"/>
  <c r="AS73" i="1"/>
  <c r="AS44" i="1"/>
  <c r="AS49" i="1"/>
  <c r="AS50" i="1"/>
  <c r="AS71" i="1"/>
  <c r="AS77" i="1"/>
  <c r="AS83" i="1"/>
  <c r="AS68" i="1"/>
  <c r="AS82" i="1"/>
  <c r="AS90" i="1"/>
  <c r="AS37" i="1"/>
  <c r="AS60" i="1"/>
  <c r="AS86" i="1"/>
  <c r="AS92" i="1"/>
  <c r="AS100" i="1"/>
  <c r="AS32" i="1"/>
  <c r="AS63" i="1"/>
  <c r="AS54" i="1"/>
  <c r="AS61" i="1"/>
  <c r="AS69" i="1"/>
  <c r="AS70" i="1"/>
  <c r="AS75" i="1"/>
  <c r="AS76" i="1"/>
  <c r="AS88" i="1"/>
  <c r="AS98" i="1"/>
  <c r="AS84" i="1"/>
  <c r="AS85" i="1"/>
  <c r="AS96" i="1"/>
  <c r="AS99" i="1"/>
  <c r="AS102" i="1"/>
  <c r="AS112" i="1"/>
  <c r="AS120" i="1"/>
  <c r="AS128" i="1"/>
  <c r="AS136" i="1"/>
  <c r="AS144" i="1"/>
  <c r="AS152" i="1"/>
  <c r="AS23" i="1"/>
  <c r="AS38" i="1"/>
  <c r="AS39" i="1"/>
  <c r="AS64" i="1"/>
  <c r="AS80" i="1"/>
  <c r="AS89" i="1"/>
  <c r="AS93" i="1"/>
  <c r="AS111" i="1"/>
  <c r="AS119" i="1"/>
  <c r="AS127" i="1"/>
  <c r="AS135" i="1"/>
  <c r="AS46" i="1"/>
  <c r="AS78" i="1"/>
  <c r="AS104" i="1"/>
  <c r="AS110" i="1"/>
  <c r="AS118" i="1"/>
  <c r="AS126" i="1"/>
  <c r="AS134" i="1"/>
  <c r="AS142" i="1"/>
  <c r="AS150" i="1"/>
  <c r="AS81" i="1"/>
  <c r="AS87" i="1"/>
  <c r="AS95" i="1"/>
  <c r="AS101" i="1"/>
  <c r="AS109" i="1"/>
  <c r="AS117" i="1"/>
  <c r="AS125" i="1"/>
  <c r="AS133" i="1"/>
  <c r="AS141" i="1"/>
  <c r="AS149" i="1"/>
  <c r="AS52" i="1"/>
  <c r="AS79" i="1"/>
  <c r="AS72" i="1"/>
  <c r="AS91" i="1"/>
  <c r="AS106" i="1"/>
  <c r="AS122" i="1"/>
  <c r="AS113" i="1"/>
  <c r="AS129" i="1"/>
  <c r="AS116" i="1"/>
  <c r="AS132" i="1"/>
  <c r="AS97" i="1"/>
  <c r="AS107" i="1"/>
  <c r="AS123" i="1"/>
  <c r="AS114" i="1"/>
  <c r="AS130" i="1"/>
  <c r="AS151" i="1"/>
  <c r="AS121" i="1"/>
  <c r="AS124" i="1"/>
  <c r="AS146" i="1"/>
  <c r="AS115" i="1"/>
  <c r="AS137" i="1"/>
  <c r="AS139" i="1"/>
  <c r="AS94" i="1"/>
  <c r="AS145" i="1"/>
  <c r="AS147" i="1"/>
  <c r="AS153" i="1"/>
  <c r="AS108" i="1"/>
  <c r="AS143" i="1"/>
  <c r="AS148" i="1"/>
  <c r="AS154" i="1"/>
  <c r="AS138" i="1"/>
  <c r="AS62" i="1"/>
  <c r="AS103" i="1"/>
  <c r="AS164" i="1"/>
  <c r="AS131" i="1"/>
  <c r="AS140" i="1"/>
  <c r="AS163" i="1"/>
  <c r="AS171" i="1"/>
  <c r="AS105" i="1"/>
  <c r="AS162" i="1"/>
  <c r="AS170" i="1"/>
  <c r="AS155" i="1"/>
  <c r="AS160" i="1"/>
  <c r="AS168" i="1"/>
  <c r="AS159" i="1"/>
  <c r="AS167" i="1"/>
  <c r="AS158" i="1"/>
  <c r="AS166" i="1"/>
  <c r="AS174" i="1"/>
  <c r="AS177" i="1"/>
  <c r="AS185" i="1"/>
  <c r="AS193" i="1"/>
  <c r="AS201" i="1"/>
  <c r="AS184" i="1"/>
  <c r="AS192" i="1"/>
  <c r="AS200" i="1"/>
  <c r="AS176" i="1"/>
  <c r="AS183" i="1"/>
  <c r="AS191" i="1"/>
  <c r="AS199" i="1"/>
  <c r="AS207" i="1"/>
  <c r="AS182" i="1"/>
  <c r="AS190" i="1"/>
  <c r="AS198" i="1"/>
  <c r="AS206" i="1"/>
  <c r="AS169" i="1"/>
  <c r="AS172" i="1"/>
  <c r="AS181" i="1"/>
  <c r="AS189" i="1"/>
  <c r="AS197" i="1"/>
  <c r="AS205" i="1"/>
  <c r="AS178" i="1"/>
  <c r="AS210" i="1"/>
  <c r="AS173" i="1"/>
  <c r="AS188" i="1"/>
  <c r="AS203" i="1"/>
  <c r="AS209" i="1"/>
  <c r="AS196" i="1"/>
  <c r="AS202" i="1"/>
  <c r="AS179" i="1"/>
  <c r="AS194" i="1"/>
  <c r="AS187" i="1"/>
  <c r="AS157" i="1"/>
  <c r="AS175" i="1"/>
  <c r="AS204" i="1"/>
  <c r="AS180" i="1"/>
  <c r="AS195" i="1"/>
  <c r="AS208" i="1"/>
  <c r="AS165" i="1"/>
  <c r="AS156" i="1"/>
  <c r="AS161" i="1"/>
  <c r="AS186" i="1"/>
  <c r="BU9" i="1"/>
  <c r="BU8" i="1"/>
  <c r="BU7" i="1"/>
  <c r="BU12" i="1"/>
  <c r="BU11" i="1"/>
  <c r="BU18" i="1"/>
  <c r="BU17" i="1"/>
  <c r="BU26" i="1"/>
  <c r="BU6" i="1"/>
  <c r="BU10" i="1"/>
  <c r="BU13" i="1"/>
  <c r="BU25" i="1"/>
  <c r="BU23" i="1"/>
  <c r="BU14" i="1"/>
  <c r="BU16" i="1"/>
  <c r="BU27" i="1"/>
  <c r="BU32" i="1"/>
  <c r="BU20" i="1"/>
  <c r="BU21" i="1"/>
  <c r="BU22" i="1"/>
  <c r="BU29" i="1"/>
  <c r="BU31" i="1"/>
  <c r="BU39" i="1"/>
  <c r="BU38" i="1"/>
  <c r="BU41" i="1"/>
  <c r="BU45" i="1"/>
  <c r="BU15" i="1"/>
  <c r="BU24" i="1"/>
  <c r="BU52" i="1"/>
  <c r="BU28" i="1"/>
  <c r="BU43" i="1"/>
  <c r="BU51" i="1"/>
  <c r="BU37" i="1"/>
  <c r="BU42" i="1"/>
  <c r="BU46" i="1"/>
  <c r="BU48" i="1"/>
  <c r="BU53" i="1"/>
  <c r="BU63" i="1"/>
  <c r="BU35" i="1"/>
  <c r="BU62" i="1"/>
  <c r="BU70" i="1"/>
  <c r="BU33" i="1"/>
  <c r="BU49" i="1"/>
  <c r="BU55" i="1"/>
  <c r="BU61" i="1"/>
  <c r="BU69" i="1"/>
  <c r="BU76" i="1"/>
  <c r="BU80" i="1"/>
  <c r="BU5" i="1"/>
  <c r="BU19" i="1"/>
  <c r="BU36" i="1"/>
  <c r="BU44" i="1"/>
  <c r="BU73" i="1"/>
  <c r="BU79" i="1"/>
  <c r="BU87" i="1"/>
  <c r="BU47" i="1"/>
  <c r="BU64" i="1"/>
  <c r="BU66" i="1"/>
  <c r="BU68" i="1"/>
  <c r="BU78" i="1"/>
  <c r="BU86" i="1"/>
  <c r="BU88" i="1"/>
  <c r="BU96" i="1"/>
  <c r="BU54" i="1"/>
  <c r="BU30" i="1"/>
  <c r="BU60" i="1"/>
  <c r="BU71" i="1"/>
  <c r="BU72" i="1"/>
  <c r="BU82" i="1"/>
  <c r="BU84" i="1"/>
  <c r="BU90" i="1"/>
  <c r="BU94" i="1"/>
  <c r="BU102" i="1"/>
  <c r="BU50" i="1"/>
  <c r="BU59" i="1"/>
  <c r="BU74" i="1"/>
  <c r="BU81" i="1"/>
  <c r="BU92" i="1"/>
  <c r="BU95" i="1"/>
  <c r="BU98" i="1"/>
  <c r="BU108" i="1"/>
  <c r="BU116" i="1"/>
  <c r="BU124" i="1"/>
  <c r="BU132" i="1"/>
  <c r="BU140" i="1"/>
  <c r="BU148" i="1"/>
  <c r="BU65" i="1"/>
  <c r="BU89" i="1"/>
  <c r="BU107" i="1"/>
  <c r="BU115" i="1"/>
  <c r="BU123" i="1"/>
  <c r="BU131" i="1"/>
  <c r="BU100" i="1"/>
  <c r="BU103" i="1"/>
  <c r="BU106" i="1"/>
  <c r="BU114" i="1"/>
  <c r="BU122" i="1"/>
  <c r="BU130" i="1"/>
  <c r="BU138" i="1"/>
  <c r="BU146" i="1"/>
  <c r="BU154" i="1"/>
  <c r="BU34" i="1"/>
  <c r="BU40" i="1"/>
  <c r="BU67" i="1"/>
  <c r="BU83" i="1"/>
  <c r="BU91" i="1"/>
  <c r="BU97" i="1"/>
  <c r="BU105" i="1"/>
  <c r="BU113" i="1"/>
  <c r="BU121" i="1"/>
  <c r="BU129" i="1"/>
  <c r="BU137" i="1"/>
  <c r="BU145" i="1"/>
  <c r="BU153" i="1"/>
  <c r="BU75" i="1"/>
  <c r="BU101" i="1"/>
  <c r="BU57" i="1"/>
  <c r="BU77" i="1"/>
  <c r="BU118" i="1"/>
  <c r="BU56" i="1"/>
  <c r="BU109" i="1"/>
  <c r="BU125" i="1"/>
  <c r="BU85" i="1"/>
  <c r="BU112" i="1"/>
  <c r="BU128" i="1"/>
  <c r="BU119" i="1"/>
  <c r="BU110" i="1"/>
  <c r="BU126" i="1"/>
  <c r="BU99" i="1"/>
  <c r="BU147" i="1"/>
  <c r="BU58" i="1"/>
  <c r="BU117" i="1"/>
  <c r="BU120" i="1"/>
  <c r="BU142" i="1"/>
  <c r="BU144" i="1"/>
  <c r="BU111" i="1"/>
  <c r="BU104" i="1"/>
  <c r="BU133" i="1"/>
  <c r="BU141" i="1"/>
  <c r="BU143" i="1"/>
  <c r="BU149" i="1"/>
  <c r="BU139" i="1"/>
  <c r="BU151" i="1"/>
  <c r="BU155" i="1"/>
  <c r="BU152" i="1"/>
  <c r="BU134" i="1"/>
  <c r="BU135" i="1"/>
  <c r="BU150" i="1"/>
  <c r="BU156" i="1"/>
  <c r="BU160" i="1"/>
  <c r="BU168" i="1"/>
  <c r="BU127" i="1"/>
  <c r="BU159" i="1"/>
  <c r="BU167" i="1"/>
  <c r="BU175" i="1"/>
  <c r="BU158" i="1"/>
  <c r="BU166" i="1"/>
  <c r="BU174" i="1"/>
  <c r="BU93" i="1"/>
  <c r="BU164" i="1"/>
  <c r="BU172" i="1"/>
  <c r="BU136" i="1"/>
  <c r="BU163" i="1"/>
  <c r="BU162" i="1"/>
  <c r="BU170" i="1"/>
  <c r="BU181" i="1"/>
  <c r="BU189" i="1"/>
  <c r="BU197" i="1"/>
  <c r="BU205" i="1"/>
  <c r="BU180" i="1"/>
  <c r="BU188" i="1"/>
  <c r="BU196" i="1"/>
  <c r="BU204" i="1"/>
  <c r="BU179" i="1"/>
  <c r="BU187" i="1"/>
  <c r="BU195" i="1"/>
  <c r="BU203" i="1"/>
  <c r="BU169" i="1"/>
  <c r="BU178" i="1"/>
  <c r="BU186" i="1"/>
  <c r="BU194" i="1"/>
  <c r="BU202" i="1"/>
  <c r="BU165" i="1"/>
  <c r="BU177" i="1"/>
  <c r="BU185" i="1"/>
  <c r="BU193" i="1"/>
  <c r="BU201" i="1"/>
  <c r="BU208" i="1"/>
  <c r="BU176" i="1"/>
  <c r="BU184" i="1"/>
  <c r="BU199" i="1"/>
  <c r="BU161" i="1"/>
  <c r="BU190" i="1"/>
  <c r="BU171" i="1"/>
  <c r="BU200" i="1"/>
  <c r="BU207" i="1"/>
  <c r="BU209" i="1"/>
  <c r="BU183" i="1"/>
  <c r="BU191" i="1"/>
  <c r="BU206" i="1"/>
  <c r="BU210" i="1"/>
  <c r="BU198" i="1"/>
  <c r="BU157" i="1"/>
  <c r="BU173" i="1"/>
  <c r="BU182" i="1"/>
  <c r="BU192" i="1"/>
  <c r="BM9" i="1"/>
  <c r="BM8" i="1"/>
  <c r="BM7" i="1"/>
  <c r="BM5" i="1"/>
  <c r="BM12" i="1"/>
  <c r="BM11" i="1"/>
  <c r="BM10" i="1"/>
  <c r="BM18" i="1"/>
  <c r="BM6" i="1"/>
  <c r="BM14" i="1"/>
  <c r="BM26" i="1"/>
  <c r="BM25" i="1"/>
  <c r="BM15" i="1"/>
  <c r="BM21" i="1"/>
  <c r="BM16" i="1"/>
  <c r="BM17" i="1"/>
  <c r="BM19" i="1"/>
  <c r="BM23" i="1"/>
  <c r="BM30" i="1"/>
  <c r="BM32" i="1"/>
  <c r="BM13" i="1"/>
  <c r="BM24" i="1"/>
  <c r="BM31" i="1"/>
  <c r="BM39" i="1"/>
  <c r="BM38" i="1"/>
  <c r="BM45" i="1"/>
  <c r="BM44" i="1"/>
  <c r="BM52" i="1"/>
  <c r="BM34" i="1"/>
  <c r="BM36" i="1"/>
  <c r="BM41" i="1"/>
  <c r="BM51" i="1"/>
  <c r="BM33" i="1"/>
  <c r="BM63" i="1"/>
  <c r="BM28" i="1"/>
  <c r="BM50" i="1"/>
  <c r="BM56" i="1"/>
  <c r="BM62" i="1"/>
  <c r="BM70" i="1"/>
  <c r="BM40" i="1"/>
  <c r="BM53" i="1"/>
  <c r="BM61" i="1"/>
  <c r="BM69" i="1"/>
  <c r="BM22" i="1"/>
  <c r="BM37" i="1"/>
  <c r="BM47" i="1"/>
  <c r="BM74" i="1"/>
  <c r="BM80" i="1"/>
  <c r="BM20" i="1"/>
  <c r="BM49" i="1"/>
  <c r="BM54" i="1"/>
  <c r="BM55" i="1"/>
  <c r="BM65" i="1"/>
  <c r="BM67" i="1"/>
  <c r="BM71" i="1"/>
  <c r="BM79" i="1"/>
  <c r="BM87" i="1"/>
  <c r="BM43" i="1"/>
  <c r="BM48" i="1"/>
  <c r="BM58" i="1"/>
  <c r="BM60" i="1"/>
  <c r="BM76" i="1"/>
  <c r="BM78" i="1"/>
  <c r="BM86" i="1"/>
  <c r="BM46" i="1"/>
  <c r="BM96" i="1"/>
  <c r="BM81" i="1"/>
  <c r="BM85" i="1"/>
  <c r="BM27" i="1"/>
  <c r="BM29" i="1"/>
  <c r="BM75" i="1"/>
  <c r="BM88" i="1"/>
  <c r="BM94" i="1"/>
  <c r="BM102" i="1"/>
  <c r="BM66" i="1"/>
  <c r="BM82" i="1"/>
  <c r="BM83" i="1"/>
  <c r="BM84" i="1"/>
  <c r="BM108" i="1"/>
  <c r="BM116" i="1"/>
  <c r="BM124" i="1"/>
  <c r="BM132" i="1"/>
  <c r="BM140" i="1"/>
  <c r="BM148" i="1"/>
  <c r="BM35" i="1"/>
  <c r="BM73" i="1"/>
  <c r="BM101" i="1"/>
  <c r="BM107" i="1"/>
  <c r="BM115" i="1"/>
  <c r="BM123" i="1"/>
  <c r="BM131" i="1"/>
  <c r="BM68" i="1"/>
  <c r="BM92" i="1"/>
  <c r="BM95" i="1"/>
  <c r="BM98" i="1"/>
  <c r="BM106" i="1"/>
  <c r="BM114" i="1"/>
  <c r="BM122" i="1"/>
  <c r="BM130" i="1"/>
  <c r="BM138" i="1"/>
  <c r="BM146" i="1"/>
  <c r="BM154" i="1"/>
  <c r="BM42" i="1"/>
  <c r="BM105" i="1"/>
  <c r="BM113" i="1"/>
  <c r="BM121" i="1"/>
  <c r="BM129" i="1"/>
  <c r="BM137" i="1"/>
  <c r="BM145" i="1"/>
  <c r="BM153" i="1"/>
  <c r="BM57" i="1"/>
  <c r="BM90" i="1"/>
  <c r="BM59" i="1"/>
  <c r="BM77" i="1"/>
  <c r="BM93" i="1"/>
  <c r="BM99" i="1"/>
  <c r="BM64" i="1"/>
  <c r="BM72" i="1"/>
  <c r="BM100" i="1"/>
  <c r="BM110" i="1"/>
  <c r="BM117" i="1"/>
  <c r="BM91" i="1"/>
  <c r="BM104" i="1"/>
  <c r="BM120" i="1"/>
  <c r="BM111" i="1"/>
  <c r="BM127" i="1"/>
  <c r="BM118" i="1"/>
  <c r="BM89" i="1"/>
  <c r="BM135" i="1"/>
  <c r="BM139" i="1"/>
  <c r="BM150" i="1"/>
  <c r="BM133" i="1"/>
  <c r="BM125" i="1"/>
  <c r="BM136" i="1"/>
  <c r="BM147" i="1"/>
  <c r="BM97" i="1"/>
  <c r="BM103" i="1"/>
  <c r="BM109" i="1"/>
  <c r="BM112" i="1"/>
  <c r="BM128" i="1"/>
  <c r="BM143" i="1"/>
  <c r="BM134" i="1"/>
  <c r="BM142" i="1"/>
  <c r="BM155" i="1"/>
  <c r="BM141" i="1"/>
  <c r="BM119" i="1"/>
  <c r="BM126" i="1"/>
  <c r="BM144" i="1"/>
  <c r="BM160" i="1"/>
  <c r="BM168" i="1"/>
  <c r="BM152" i="1"/>
  <c r="BM156" i="1"/>
  <c r="BM159" i="1"/>
  <c r="BM167" i="1"/>
  <c r="BM175" i="1"/>
  <c r="BM151" i="1"/>
  <c r="BM158" i="1"/>
  <c r="BM166" i="1"/>
  <c r="BM174" i="1"/>
  <c r="BM164" i="1"/>
  <c r="BM172" i="1"/>
  <c r="BM149" i="1"/>
  <c r="BM163" i="1"/>
  <c r="BM162" i="1"/>
  <c r="BM170" i="1"/>
  <c r="BM181" i="1"/>
  <c r="BM189" i="1"/>
  <c r="BM197" i="1"/>
  <c r="BM205" i="1"/>
  <c r="BM169" i="1"/>
  <c r="BM173" i="1"/>
  <c r="BM176" i="1"/>
  <c r="BM180" i="1"/>
  <c r="BM188" i="1"/>
  <c r="BM196" i="1"/>
  <c r="BM204" i="1"/>
  <c r="BM165" i="1"/>
  <c r="BM171" i="1"/>
  <c r="BM179" i="1"/>
  <c r="BM187" i="1"/>
  <c r="BM195" i="1"/>
  <c r="BM203" i="1"/>
  <c r="BM161" i="1"/>
  <c r="BM178" i="1"/>
  <c r="BM186" i="1"/>
  <c r="BM194" i="1"/>
  <c r="BM202" i="1"/>
  <c r="BM157" i="1"/>
  <c r="BM177" i="1"/>
  <c r="BM185" i="1"/>
  <c r="BM193" i="1"/>
  <c r="BM201" i="1"/>
  <c r="BM200" i="1"/>
  <c r="BM191" i="1"/>
  <c r="BM206" i="1"/>
  <c r="BM199" i="1"/>
  <c r="BM182" i="1"/>
  <c r="BM208" i="1"/>
  <c r="BM192" i="1"/>
  <c r="BM207" i="1"/>
  <c r="BM190" i="1"/>
  <c r="BM183" i="1"/>
  <c r="BM198" i="1"/>
  <c r="BM210" i="1"/>
  <c r="BM184" i="1"/>
  <c r="BM209" i="1"/>
  <c r="BE9" i="1"/>
  <c r="BE8" i="1"/>
  <c r="BE7" i="1"/>
  <c r="BE12" i="1"/>
  <c r="BE11" i="1"/>
  <c r="BE18" i="1"/>
  <c r="BE26" i="1"/>
  <c r="BE13" i="1"/>
  <c r="BE16" i="1"/>
  <c r="BE25" i="1"/>
  <c r="BE24" i="1"/>
  <c r="BE20" i="1"/>
  <c r="BE21" i="1"/>
  <c r="BE27" i="1"/>
  <c r="BE28" i="1"/>
  <c r="BE32" i="1"/>
  <c r="BE40" i="1"/>
  <c r="BE15" i="1"/>
  <c r="BE17" i="1"/>
  <c r="BE31" i="1"/>
  <c r="BE39" i="1"/>
  <c r="BE30" i="1"/>
  <c r="BE38" i="1"/>
  <c r="BE5" i="1"/>
  <c r="BE45" i="1"/>
  <c r="BE33" i="1"/>
  <c r="BE35" i="1"/>
  <c r="BE37" i="1"/>
  <c r="BE42" i="1"/>
  <c r="BE52" i="1"/>
  <c r="BE19" i="1"/>
  <c r="BE51" i="1"/>
  <c r="BE34" i="1"/>
  <c r="BE63" i="1"/>
  <c r="BE23" i="1"/>
  <c r="BE54" i="1"/>
  <c r="BE62" i="1"/>
  <c r="BE70" i="1"/>
  <c r="BE10" i="1"/>
  <c r="BE29" i="1"/>
  <c r="BE43" i="1"/>
  <c r="BE44" i="1"/>
  <c r="BE47" i="1"/>
  <c r="BE61" i="1"/>
  <c r="BE69" i="1"/>
  <c r="BE48" i="1"/>
  <c r="BE64" i="1"/>
  <c r="BE66" i="1"/>
  <c r="BE68" i="1"/>
  <c r="BE72" i="1"/>
  <c r="BE80" i="1"/>
  <c r="BE46" i="1"/>
  <c r="BE57" i="1"/>
  <c r="BE59" i="1"/>
  <c r="BE79" i="1"/>
  <c r="BE87" i="1"/>
  <c r="BE74" i="1"/>
  <c r="BE78" i="1"/>
  <c r="BE86" i="1"/>
  <c r="BE6" i="1"/>
  <c r="BE36" i="1"/>
  <c r="BE82" i="1"/>
  <c r="BE96" i="1"/>
  <c r="BE41" i="1"/>
  <c r="BE50" i="1"/>
  <c r="BE71" i="1"/>
  <c r="BE77" i="1"/>
  <c r="BE83" i="1"/>
  <c r="BE14" i="1"/>
  <c r="BE55" i="1"/>
  <c r="BE94" i="1"/>
  <c r="BE102" i="1"/>
  <c r="BE89" i="1"/>
  <c r="BE90" i="1"/>
  <c r="BE108" i="1"/>
  <c r="BE116" i="1"/>
  <c r="BE124" i="1"/>
  <c r="BE132" i="1"/>
  <c r="BE140" i="1"/>
  <c r="BE148" i="1"/>
  <c r="BE75" i="1"/>
  <c r="BE81" i="1"/>
  <c r="BE93" i="1"/>
  <c r="BE99" i="1"/>
  <c r="BE107" i="1"/>
  <c r="BE115" i="1"/>
  <c r="BE123" i="1"/>
  <c r="BE131" i="1"/>
  <c r="BE56" i="1"/>
  <c r="BE88" i="1"/>
  <c r="BE106" i="1"/>
  <c r="BE114" i="1"/>
  <c r="BE122" i="1"/>
  <c r="BE130" i="1"/>
  <c r="BE138" i="1"/>
  <c r="BE146" i="1"/>
  <c r="BE154" i="1"/>
  <c r="BE53" i="1"/>
  <c r="BE58" i="1"/>
  <c r="BE101" i="1"/>
  <c r="BE105" i="1"/>
  <c r="BE113" i="1"/>
  <c r="BE121" i="1"/>
  <c r="BE129" i="1"/>
  <c r="BE137" i="1"/>
  <c r="BE145" i="1"/>
  <c r="BE153" i="1"/>
  <c r="BE65" i="1"/>
  <c r="BE76" i="1"/>
  <c r="BE85" i="1"/>
  <c r="BE100" i="1"/>
  <c r="BE73" i="1"/>
  <c r="BE91" i="1"/>
  <c r="BE97" i="1"/>
  <c r="BE92" i="1"/>
  <c r="BE95" i="1"/>
  <c r="BE98" i="1"/>
  <c r="BE67" i="1"/>
  <c r="BE118" i="1"/>
  <c r="BE109" i="1"/>
  <c r="BE125" i="1"/>
  <c r="BE22" i="1"/>
  <c r="BE60" i="1"/>
  <c r="BE112" i="1"/>
  <c r="BE128" i="1"/>
  <c r="BE119" i="1"/>
  <c r="BE49" i="1"/>
  <c r="BE84" i="1"/>
  <c r="BE103" i="1"/>
  <c r="BE110" i="1"/>
  <c r="BE126" i="1"/>
  <c r="BE111" i="1"/>
  <c r="BE142" i="1"/>
  <c r="BE144" i="1"/>
  <c r="BE127" i="1"/>
  <c r="BE139" i="1"/>
  <c r="BE150" i="1"/>
  <c r="BE152" i="1"/>
  <c r="BE133" i="1"/>
  <c r="BE147" i="1"/>
  <c r="BE134" i="1"/>
  <c r="BE135" i="1"/>
  <c r="BE141" i="1"/>
  <c r="BE104" i="1"/>
  <c r="BE151" i="1"/>
  <c r="BE155" i="1"/>
  <c r="BE120" i="1"/>
  <c r="BE136" i="1"/>
  <c r="BE149" i="1"/>
  <c r="BE143" i="1"/>
  <c r="BE160" i="1"/>
  <c r="BE168" i="1"/>
  <c r="BE159" i="1"/>
  <c r="BE167" i="1"/>
  <c r="BE175" i="1"/>
  <c r="BE156" i="1"/>
  <c r="BE158" i="1"/>
  <c r="BE166" i="1"/>
  <c r="BE174" i="1"/>
  <c r="BE164" i="1"/>
  <c r="BE172" i="1"/>
  <c r="BE163" i="1"/>
  <c r="BE162" i="1"/>
  <c r="BE170" i="1"/>
  <c r="BE165" i="1"/>
  <c r="BE181" i="1"/>
  <c r="BE189" i="1"/>
  <c r="BE197" i="1"/>
  <c r="BE205" i="1"/>
  <c r="BE161" i="1"/>
  <c r="BE180" i="1"/>
  <c r="BE188" i="1"/>
  <c r="BE196" i="1"/>
  <c r="BE204" i="1"/>
  <c r="BE157" i="1"/>
  <c r="BE179" i="1"/>
  <c r="BE187" i="1"/>
  <c r="BE195" i="1"/>
  <c r="BE203" i="1"/>
  <c r="BE176" i="1"/>
  <c r="BE178" i="1"/>
  <c r="BE186" i="1"/>
  <c r="BE194" i="1"/>
  <c r="BE202" i="1"/>
  <c r="BE177" i="1"/>
  <c r="BE185" i="1"/>
  <c r="BE193" i="1"/>
  <c r="BE201" i="1"/>
  <c r="BE171" i="1"/>
  <c r="BE192" i="1"/>
  <c r="BE183" i="1"/>
  <c r="BE198" i="1"/>
  <c r="BE207" i="1"/>
  <c r="BE117" i="1"/>
  <c r="BE173" i="1"/>
  <c r="BE184" i="1"/>
  <c r="BE199" i="1"/>
  <c r="BE182" i="1"/>
  <c r="BE169" i="1"/>
  <c r="BE190" i="1"/>
  <c r="BE208" i="1"/>
  <c r="BE210" i="1"/>
  <c r="BE200" i="1"/>
  <c r="BE209" i="1"/>
  <c r="BE206" i="1"/>
  <c r="BE191" i="1"/>
  <c r="AW9" i="1"/>
  <c r="AW8" i="1"/>
  <c r="AW7" i="1"/>
  <c r="AW5" i="1"/>
  <c r="AW10" i="1"/>
  <c r="AW12" i="1"/>
  <c r="AW18" i="1"/>
  <c r="AW6" i="1"/>
  <c r="AW14" i="1"/>
  <c r="AW17" i="1"/>
  <c r="AW19" i="1"/>
  <c r="AW26" i="1"/>
  <c r="AW25" i="1"/>
  <c r="AW11" i="1"/>
  <c r="AW16" i="1"/>
  <c r="AW22" i="1"/>
  <c r="AW15" i="1"/>
  <c r="AW20" i="1"/>
  <c r="AW23" i="1"/>
  <c r="AW24" i="1"/>
  <c r="AW32" i="1"/>
  <c r="AW40" i="1"/>
  <c r="AW31" i="1"/>
  <c r="AW39" i="1"/>
  <c r="AW27" i="1"/>
  <c r="AW28" i="1"/>
  <c r="AW38" i="1"/>
  <c r="AW34" i="1"/>
  <c r="AW36" i="1"/>
  <c r="AW43" i="1"/>
  <c r="AW45" i="1"/>
  <c r="AW29" i="1"/>
  <c r="AW30" i="1"/>
  <c r="AW52" i="1"/>
  <c r="AW51" i="1"/>
  <c r="AW35" i="1"/>
  <c r="AW49" i="1"/>
  <c r="AW55" i="1"/>
  <c r="AW63" i="1"/>
  <c r="AW33" i="1"/>
  <c r="AW46" i="1"/>
  <c r="AW48" i="1"/>
  <c r="AW62" i="1"/>
  <c r="AW70" i="1"/>
  <c r="AW61" i="1"/>
  <c r="AW69" i="1"/>
  <c r="AW77" i="1"/>
  <c r="AW42" i="1"/>
  <c r="AW53" i="1"/>
  <c r="AW54" i="1"/>
  <c r="AW58" i="1"/>
  <c r="AW60" i="1"/>
  <c r="AW80" i="1"/>
  <c r="AW13" i="1"/>
  <c r="AW47" i="1"/>
  <c r="AW75" i="1"/>
  <c r="AW79" i="1"/>
  <c r="AW87" i="1"/>
  <c r="AW72" i="1"/>
  <c r="AW78" i="1"/>
  <c r="AW86" i="1"/>
  <c r="AW21" i="1"/>
  <c r="AW84" i="1"/>
  <c r="AW90" i="1"/>
  <c r="AW96" i="1"/>
  <c r="AW37" i="1"/>
  <c r="AW73" i="1"/>
  <c r="AW74" i="1"/>
  <c r="AW94" i="1"/>
  <c r="AW102" i="1"/>
  <c r="AW41" i="1"/>
  <c r="AW44" i="1"/>
  <c r="AW57" i="1"/>
  <c r="AW100" i="1"/>
  <c r="AW103" i="1"/>
  <c r="AW108" i="1"/>
  <c r="AW116" i="1"/>
  <c r="AW124" i="1"/>
  <c r="AW132" i="1"/>
  <c r="AW140" i="1"/>
  <c r="AW148" i="1"/>
  <c r="AW82" i="1"/>
  <c r="AW91" i="1"/>
  <c r="AW97" i="1"/>
  <c r="AW107" i="1"/>
  <c r="AW115" i="1"/>
  <c r="AW123" i="1"/>
  <c r="AW131" i="1"/>
  <c r="AW50" i="1"/>
  <c r="AW59" i="1"/>
  <c r="AW64" i="1"/>
  <c r="AW76" i="1"/>
  <c r="AW85" i="1"/>
  <c r="AW106" i="1"/>
  <c r="AW114" i="1"/>
  <c r="AW122" i="1"/>
  <c r="AW130" i="1"/>
  <c r="AW138" i="1"/>
  <c r="AW146" i="1"/>
  <c r="AW154" i="1"/>
  <c r="AW65" i="1"/>
  <c r="AW71" i="1"/>
  <c r="AW89" i="1"/>
  <c r="AW93" i="1"/>
  <c r="AW99" i="1"/>
  <c r="AW105" i="1"/>
  <c r="AW113" i="1"/>
  <c r="AW121" i="1"/>
  <c r="AW129" i="1"/>
  <c r="AW137" i="1"/>
  <c r="AW145" i="1"/>
  <c r="AW153" i="1"/>
  <c r="AW66" i="1"/>
  <c r="AW83" i="1"/>
  <c r="AW92" i="1"/>
  <c r="AW95" i="1"/>
  <c r="AW98" i="1"/>
  <c r="AW68" i="1"/>
  <c r="AW81" i="1"/>
  <c r="AW56" i="1"/>
  <c r="AW110" i="1"/>
  <c r="AW117" i="1"/>
  <c r="AW67" i="1"/>
  <c r="AW120" i="1"/>
  <c r="AW111" i="1"/>
  <c r="AW127" i="1"/>
  <c r="AW104" i="1"/>
  <c r="AW118" i="1"/>
  <c r="AW125" i="1"/>
  <c r="AW126" i="1"/>
  <c r="AW135" i="1"/>
  <c r="AW128" i="1"/>
  <c r="AW133" i="1"/>
  <c r="AW88" i="1"/>
  <c r="AW101" i="1"/>
  <c r="AW109" i="1"/>
  <c r="AW112" i="1"/>
  <c r="AW136" i="1"/>
  <c r="AW142" i="1"/>
  <c r="AW144" i="1"/>
  <c r="AW139" i="1"/>
  <c r="AW150" i="1"/>
  <c r="AW152" i="1"/>
  <c r="AW149" i="1"/>
  <c r="AW155" i="1"/>
  <c r="AW143" i="1"/>
  <c r="AW119" i="1"/>
  <c r="AW151" i="1"/>
  <c r="AW160" i="1"/>
  <c r="AW168" i="1"/>
  <c r="AW159" i="1"/>
  <c r="AW167" i="1"/>
  <c r="AW175" i="1"/>
  <c r="AW134" i="1"/>
  <c r="AW158" i="1"/>
  <c r="AW166" i="1"/>
  <c r="AW174" i="1"/>
  <c r="AW164" i="1"/>
  <c r="AW172" i="1"/>
  <c r="AW163" i="1"/>
  <c r="AW162" i="1"/>
  <c r="AW170" i="1"/>
  <c r="AW156" i="1"/>
  <c r="AW157" i="1"/>
  <c r="AW181" i="1"/>
  <c r="AW189" i="1"/>
  <c r="AW197" i="1"/>
  <c r="AW205" i="1"/>
  <c r="AW141" i="1"/>
  <c r="AW173" i="1"/>
  <c r="AW180" i="1"/>
  <c r="AW188" i="1"/>
  <c r="AW196" i="1"/>
  <c r="AW204" i="1"/>
  <c r="AW171" i="1"/>
  <c r="AW179" i="1"/>
  <c r="AW187" i="1"/>
  <c r="AW195" i="1"/>
  <c r="AW203" i="1"/>
  <c r="AW147" i="1"/>
  <c r="AW178" i="1"/>
  <c r="AW186" i="1"/>
  <c r="AW194" i="1"/>
  <c r="AW202" i="1"/>
  <c r="AW177" i="1"/>
  <c r="AW185" i="1"/>
  <c r="AW193" i="1"/>
  <c r="AW201" i="1"/>
  <c r="AW165" i="1"/>
  <c r="AW184" i="1"/>
  <c r="AW199" i="1"/>
  <c r="AW176" i="1"/>
  <c r="AW190" i="1"/>
  <c r="AW183" i="1"/>
  <c r="AW169" i="1"/>
  <c r="AW200" i="1"/>
  <c r="AW161" i="1"/>
  <c r="AW191" i="1"/>
  <c r="AW206" i="1"/>
  <c r="AW209" i="1"/>
  <c r="AW208" i="1"/>
  <c r="AW182" i="1"/>
  <c r="AW210" i="1"/>
  <c r="AW207" i="1"/>
  <c r="AW192" i="1"/>
  <c r="AW198" i="1"/>
  <c r="AO9" i="1"/>
  <c r="AO8" i="1"/>
  <c r="AO7" i="1"/>
  <c r="AO12" i="1"/>
  <c r="AO18" i="1"/>
  <c r="AO10" i="1"/>
  <c r="AO26" i="1"/>
  <c r="AO6" i="1"/>
  <c r="AO13" i="1"/>
  <c r="AO19" i="1"/>
  <c r="AO25" i="1"/>
  <c r="AO11" i="1"/>
  <c r="AO15" i="1"/>
  <c r="AO20" i="1"/>
  <c r="AO23" i="1"/>
  <c r="AO5" i="1"/>
  <c r="AO16" i="1"/>
  <c r="AO32" i="1"/>
  <c r="AO40" i="1"/>
  <c r="AO29" i="1"/>
  <c r="AO39" i="1"/>
  <c r="AO21" i="1"/>
  <c r="AO22" i="1"/>
  <c r="AO38" i="1"/>
  <c r="AO24" i="1"/>
  <c r="AO41" i="1"/>
  <c r="AO45" i="1"/>
  <c r="AO52" i="1"/>
  <c r="AO14" i="1"/>
  <c r="AO43" i="1"/>
  <c r="AO51" i="1"/>
  <c r="AO27" i="1"/>
  <c r="AO28" i="1"/>
  <c r="AO36" i="1"/>
  <c r="AO47" i="1"/>
  <c r="AO53" i="1"/>
  <c r="AO63" i="1"/>
  <c r="AO17" i="1"/>
  <c r="AO34" i="1"/>
  <c r="AO42" i="1"/>
  <c r="AO62" i="1"/>
  <c r="AO70" i="1"/>
  <c r="AO49" i="1"/>
  <c r="AO55" i="1"/>
  <c r="AO61" i="1"/>
  <c r="AO69" i="1"/>
  <c r="AO77" i="1"/>
  <c r="AO35" i="1"/>
  <c r="AO44" i="1"/>
  <c r="AO50" i="1"/>
  <c r="AO56" i="1"/>
  <c r="AO76" i="1"/>
  <c r="AO80" i="1"/>
  <c r="AO48" i="1"/>
  <c r="AO73" i="1"/>
  <c r="AO79" i="1"/>
  <c r="AO87" i="1"/>
  <c r="AO37" i="1"/>
  <c r="AO46" i="1"/>
  <c r="AO65" i="1"/>
  <c r="AO67" i="1"/>
  <c r="AO78" i="1"/>
  <c r="AO86" i="1"/>
  <c r="AO54" i="1"/>
  <c r="AO88" i="1"/>
  <c r="AO96" i="1"/>
  <c r="AO104" i="1"/>
  <c r="AO59" i="1"/>
  <c r="AO81" i="1"/>
  <c r="AO84" i="1"/>
  <c r="AO90" i="1"/>
  <c r="AO94" i="1"/>
  <c r="AO102" i="1"/>
  <c r="AO64" i="1"/>
  <c r="AO71" i="1"/>
  <c r="AO92" i="1"/>
  <c r="AO95" i="1"/>
  <c r="AO98" i="1"/>
  <c r="AO108" i="1"/>
  <c r="AO116" i="1"/>
  <c r="AO124" i="1"/>
  <c r="AO132" i="1"/>
  <c r="AO140" i="1"/>
  <c r="AO148" i="1"/>
  <c r="AO33" i="1"/>
  <c r="AO60" i="1"/>
  <c r="AO107" i="1"/>
  <c r="AO115" i="1"/>
  <c r="AO123" i="1"/>
  <c r="AO131" i="1"/>
  <c r="AO66" i="1"/>
  <c r="AO100" i="1"/>
  <c r="AO103" i="1"/>
  <c r="AO106" i="1"/>
  <c r="AO114" i="1"/>
  <c r="AO122" i="1"/>
  <c r="AO130" i="1"/>
  <c r="AO138" i="1"/>
  <c r="AO146" i="1"/>
  <c r="AO154" i="1"/>
  <c r="AO31" i="1"/>
  <c r="AO75" i="1"/>
  <c r="AO91" i="1"/>
  <c r="AO97" i="1"/>
  <c r="AO105" i="1"/>
  <c r="AO113" i="1"/>
  <c r="AO121" i="1"/>
  <c r="AO129" i="1"/>
  <c r="AO137" i="1"/>
  <c r="AO145" i="1"/>
  <c r="AO153" i="1"/>
  <c r="AO68" i="1"/>
  <c r="AO72" i="1"/>
  <c r="AO83" i="1"/>
  <c r="AO85" i="1"/>
  <c r="AO93" i="1"/>
  <c r="AO74" i="1"/>
  <c r="AO58" i="1"/>
  <c r="AO30" i="1"/>
  <c r="AO57" i="1"/>
  <c r="AO89" i="1"/>
  <c r="AO99" i="1"/>
  <c r="AO118" i="1"/>
  <c r="AO109" i="1"/>
  <c r="AO125" i="1"/>
  <c r="AO82" i="1"/>
  <c r="AO112" i="1"/>
  <c r="AO128" i="1"/>
  <c r="AO119" i="1"/>
  <c r="AO110" i="1"/>
  <c r="AO126" i="1"/>
  <c r="AO101" i="1"/>
  <c r="AO141" i="1"/>
  <c r="AO143" i="1"/>
  <c r="AO133" i="1"/>
  <c r="AO142" i="1"/>
  <c r="AO144" i="1"/>
  <c r="AO139" i="1"/>
  <c r="AO150" i="1"/>
  <c r="AO120" i="1"/>
  <c r="AO147" i="1"/>
  <c r="AO127" i="1"/>
  <c r="AO134" i="1"/>
  <c r="AO117" i="1"/>
  <c r="AO135" i="1"/>
  <c r="AO149" i="1"/>
  <c r="AO160" i="1"/>
  <c r="AO168" i="1"/>
  <c r="AO159" i="1"/>
  <c r="AO167" i="1"/>
  <c r="AO175" i="1"/>
  <c r="AO152" i="1"/>
  <c r="AO155" i="1"/>
  <c r="AO158" i="1"/>
  <c r="AO166" i="1"/>
  <c r="AO174" i="1"/>
  <c r="AO111" i="1"/>
  <c r="AO156" i="1"/>
  <c r="AO164" i="1"/>
  <c r="AO172" i="1"/>
  <c r="AO163" i="1"/>
  <c r="AO151" i="1"/>
  <c r="AO162" i="1"/>
  <c r="AO170" i="1"/>
  <c r="AO176" i="1"/>
  <c r="AO181" i="1"/>
  <c r="AO189" i="1"/>
  <c r="AO197" i="1"/>
  <c r="AO205" i="1"/>
  <c r="AO180" i="1"/>
  <c r="AO188" i="1"/>
  <c r="AO196" i="1"/>
  <c r="AO204" i="1"/>
  <c r="AO136" i="1"/>
  <c r="AO179" i="1"/>
  <c r="AO187" i="1"/>
  <c r="AO195" i="1"/>
  <c r="AO203" i="1"/>
  <c r="AO169" i="1"/>
  <c r="AO178" i="1"/>
  <c r="AO186" i="1"/>
  <c r="AO194" i="1"/>
  <c r="AO202" i="1"/>
  <c r="AO165" i="1"/>
  <c r="AO177" i="1"/>
  <c r="AO185" i="1"/>
  <c r="AO193" i="1"/>
  <c r="AO201" i="1"/>
  <c r="AO191" i="1"/>
  <c r="AO206" i="1"/>
  <c r="AO208" i="1"/>
  <c r="AO173" i="1"/>
  <c r="AO182" i="1"/>
  <c r="AO190" i="1"/>
  <c r="AO157" i="1"/>
  <c r="AO192" i="1"/>
  <c r="AO207" i="1"/>
  <c r="AO183" i="1"/>
  <c r="AO198" i="1"/>
  <c r="AO161" i="1"/>
  <c r="AO210" i="1"/>
  <c r="AO171" i="1"/>
  <c r="AO184" i="1"/>
  <c r="AO199" i="1"/>
  <c r="AO209" i="1"/>
  <c r="AO200" i="1"/>
  <c r="AG9" i="1"/>
  <c r="AG8" i="1"/>
  <c r="AG7" i="1"/>
  <c r="AG5" i="1"/>
  <c r="AG12" i="1"/>
  <c r="AG11" i="1"/>
  <c r="AG18" i="1"/>
  <c r="AG6" i="1"/>
  <c r="AG14" i="1"/>
  <c r="AG20" i="1"/>
  <c r="AG26" i="1"/>
  <c r="AG25" i="1"/>
  <c r="AG10" i="1"/>
  <c r="AG13" i="1"/>
  <c r="AG16" i="1"/>
  <c r="AG21" i="1"/>
  <c r="AG23" i="1"/>
  <c r="AG30" i="1"/>
  <c r="AG32" i="1"/>
  <c r="AG40" i="1"/>
  <c r="AG17" i="1"/>
  <c r="AG39" i="1"/>
  <c r="AG15" i="1"/>
  <c r="AG24" i="1"/>
  <c r="AG27" i="1"/>
  <c r="AG38" i="1"/>
  <c r="AG28" i="1"/>
  <c r="AG29" i="1"/>
  <c r="AG45" i="1"/>
  <c r="AG44" i="1"/>
  <c r="AG52" i="1"/>
  <c r="AG19" i="1"/>
  <c r="AG33" i="1"/>
  <c r="AG35" i="1"/>
  <c r="AG37" i="1"/>
  <c r="AG41" i="1"/>
  <c r="AG51" i="1"/>
  <c r="AG22" i="1"/>
  <c r="AG63" i="1"/>
  <c r="AG50" i="1"/>
  <c r="AG56" i="1"/>
  <c r="AG62" i="1"/>
  <c r="AG70" i="1"/>
  <c r="AG53" i="1"/>
  <c r="AG61" i="1"/>
  <c r="AG69" i="1"/>
  <c r="AG77" i="1"/>
  <c r="AG31" i="1"/>
  <c r="AG46" i="1"/>
  <c r="AG74" i="1"/>
  <c r="AG80" i="1"/>
  <c r="AG43" i="1"/>
  <c r="AG64" i="1"/>
  <c r="AG66" i="1"/>
  <c r="AG68" i="1"/>
  <c r="AG71" i="1"/>
  <c r="AG79" i="1"/>
  <c r="AG87" i="1"/>
  <c r="AG47" i="1"/>
  <c r="AG49" i="1"/>
  <c r="AG54" i="1"/>
  <c r="AG55" i="1"/>
  <c r="AG57" i="1"/>
  <c r="AG59" i="1"/>
  <c r="AG76" i="1"/>
  <c r="AG78" i="1"/>
  <c r="AG86" i="1"/>
  <c r="AG72" i="1"/>
  <c r="AG73" i="1"/>
  <c r="AG96" i="1"/>
  <c r="AG104" i="1"/>
  <c r="AG42" i="1"/>
  <c r="AG82" i="1"/>
  <c r="AG85" i="1"/>
  <c r="AG60" i="1"/>
  <c r="AG88" i="1"/>
  <c r="AG94" i="1"/>
  <c r="AG102" i="1"/>
  <c r="AG48" i="1"/>
  <c r="AG75" i="1"/>
  <c r="AG81" i="1"/>
  <c r="AG108" i="1"/>
  <c r="AG116" i="1"/>
  <c r="AG124" i="1"/>
  <c r="AG132" i="1"/>
  <c r="AG140" i="1"/>
  <c r="AG148" i="1"/>
  <c r="AG67" i="1"/>
  <c r="AG83" i="1"/>
  <c r="AG84" i="1"/>
  <c r="AG101" i="1"/>
  <c r="AG107" i="1"/>
  <c r="AG115" i="1"/>
  <c r="AG123" i="1"/>
  <c r="AG131" i="1"/>
  <c r="AG90" i="1"/>
  <c r="AG92" i="1"/>
  <c r="AG95" i="1"/>
  <c r="AG98" i="1"/>
  <c r="AG106" i="1"/>
  <c r="AG114" i="1"/>
  <c r="AG122" i="1"/>
  <c r="AG130" i="1"/>
  <c r="AG138" i="1"/>
  <c r="AG146" i="1"/>
  <c r="AG154" i="1"/>
  <c r="AG89" i="1"/>
  <c r="AG105" i="1"/>
  <c r="AG113" i="1"/>
  <c r="AG121" i="1"/>
  <c r="AG129" i="1"/>
  <c r="AG137" i="1"/>
  <c r="AG145" i="1"/>
  <c r="AG153" i="1"/>
  <c r="AG36" i="1"/>
  <c r="AG58" i="1"/>
  <c r="AG91" i="1"/>
  <c r="AG97" i="1"/>
  <c r="AG93" i="1"/>
  <c r="AG99" i="1"/>
  <c r="AG110" i="1"/>
  <c r="AG117" i="1"/>
  <c r="AG34" i="1"/>
  <c r="AG103" i="1"/>
  <c r="AG120" i="1"/>
  <c r="AG100" i="1"/>
  <c r="AG111" i="1"/>
  <c r="AG127" i="1"/>
  <c r="AG118" i="1"/>
  <c r="AG109" i="1"/>
  <c r="AG112" i="1"/>
  <c r="AG135" i="1"/>
  <c r="AG149" i="1"/>
  <c r="AG151" i="1"/>
  <c r="AG136" i="1"/>
  <c r="AG65" i="1"/>
  <c r="AG119" i="1"/>
  <c r="AG128" i="1"/>
  <c r="AG142" i="1"/>
  <c r="AG152" i="1"/>
  <c r="AG126" i="1"/>
  <c r="AG133" i="1"/>
  <c r="AG125" i="1"/>
  <c r="AG134" i="1"/>
  <c r="AG141" i="1"/>
  <c r="AG144" i="1"/>
  <c r="AG139" i="1"/>
  <c r="AG150" i="1"/>
  <c r="AG143" i="1"/>
  <c r="AG155" i="1"/>
  <c r="AG160" i="1"/>
  <c r="AG168" i="1"/>
  <c r="AG159" i="1"/>
  <c r="AG167" i="1"/>
  <c r="AG175" i="1"/>
  <c r="AG158" i="1"/>
  <c r="AG166" i="1"/>
  <c r="AG174" i="1"/>
  <c r="AG164" i="1"/>
  <c r="AG172" i="1"/>
  <c r="AG156" i="1"/>
  <c r="AG163" i="1"/>
  <c r="AG147" i="1"/>
  <c r="AG162" i="1"/>
  <c r="AG170" i="1"/>
  <c r="AG181" i="1"/>
  <c r="AG189" i="1"/>
  <c r="AG197" i="1"/>
  <c r="AG205" i="1"/>
  <c r="AG169" i="1"/>
  <c r="AG173" i="1"/>
  <c r="AG180" i="1"/>
  <c r="AG188" i="1"/>
  <c r="AG196" i="1"/>
  <c r="AG204" i="1"/>
  <c r="AG165" i="1"/>
  <c r="AG171" i="1"/>
  <c r="AG179" i="1"/>
  <c r="AG187" i="1"/>
  <c r="AG195" i="1"/>
  <c r="AG203" i="1"/>
  <c r="AG161" i="1"/>
  <c r="AG178" i="1"/>
  <c r="AG186" i="1"/>
  <c r="AG194" i="1"/>
  <c r="AG202" i="1"/>
  <c r="AG157" i="1"/>
  <c r="AG176" i="1"/>
  <c r="AG185" i="1"/>
  <c r="AG193" i="1"/>
  <c r="AG201" i="1"/>
  <c r="AG183" i="1"/>
  <c r="AG198" i="1"/>
  <c r="AG177" i="1"/>
  <c r="AG182" i="1"/>
  <c r="AG192" i="1"/>
  <c r="AG184" i="1"/>
  <c r="AG199" i="1"/>
  <c r="AG208" i="1"/>
  <c r="AG207" i="1"/>
  <c r="AG190" i="1"/>
  <c r="AG200" i="1"/>
  <c r="AG210" i="1"/>
  <c r="AG206" i="1"/>
  <c r="AG209" i="1"/>
  <c r="AG191" i="1"/>
  <c r="Y9" i="1"/>
  <c r="Y8" i="1"/>
  <c r="Y7" i="1"/>
  <c r="Y12" i="1"/>
  <c r="Y10" i="1"/>
  <c r="Y18" i="1"/>
  <c r="Y26" i="1"/>
  <c r="Y13" i="1"/>
  <c r="Y17" i="1"/>
  <c r="Y20" i="1"/>
  <c r="Y25" i="1"/>
  <c r="Y24" i="1"/>
  <c r="Y6" i="1"/>
  <c r="Y15" i="1"/>
  <c r="Y27" i="1"/>
  <c r="Y28" i="1"/>
  <c r="Y32" i="1"/>
  <c r="Y40" i="1"/>
  <c r="Y5" i="1"/>
  <c r="Y14" i="1"/>
  <c r="Y19" i="1"/>
  <c r="Y39" i="1"/>
  <c r="Y11" i="1"/>
  <c r="Y30" i="1"/>
  <c r="Y38" i="1"/>
  <c r="Y31" i="1"/>
  <c r="Y45" i="1"/>
  <c r="Y34" i="1"/>
  <c r="Y36" i="1"/>
  <c r="Y42" i="1"/>
  <c r="Y52" i="1"/>
  <c r="Y22" i="1"/>
  <c r="Y51" i="1"/>
  <c r="Y33" i="1"/>
  <c r="Y41" i="1"/>
  <c r="Y63" i="1"/>
  <c r="Y21" i="1"/>
  <c r="Y29" i="1"/>
  <c r="Y54" i="1"/>
  <c r="Y62" i="1"/>
  <c r="Y70" i="1"/>
  <c r="Y46" i="1"/>
  <c r="Y48" i="1"/>
  <c r="Y61" i="1"/>
  <c r="Y69" i="1"/>
  <c r="Y77" i="1"/>
  <c r="Y47" i="1"/>
  <c r="Y65" i="1"/>
  <c r="Y67" i="1"/>
  <c r="Y72" i="1"/>
  <c r="Y80" i="1"/>
  <c r="Y58" i="1"/>
  <c r="Y60" i="1"/>
  <c r="Y79" i="1"/>
  <c r="Y87" i="1"/>
  <c r="Y23" i="1"/>
  <c r="Y44" i="1"/>
  <c r="Y74" i="1"/>
  <c r="Y78" i="1"/>
  <c r="Y86" i="1"/>
  <c r="Y35" i="1"/>
  <c r="Y50" i="1"/>
  <c r="Y75" i="1"/>
  <c r="Y76" i="1"/>
  <c r="Y81" i="1"/>
  <c r="Y96" i="1"/>
  <c r="Y104" i="1"/>
  <c r="Y55" i="1"/>
  <c r="Y83" i="1"/>
  <c r="Y71" i="1"/>
  <c r="Y94" i="1"/>
  <c r="Y102" i="1"/>
  <c r="Y68" i="1"/>
  <c r="Y82" i="1"/>
  <c r="Y108" i="1"/>
  <c r="Y116" i="1"/>
  <c r="Y124" i="1"/>
  <c r="Y132" i="1"/>
  <c r="Y140" i="1"/>
  <c r="Y148" i="1"/>
  <c r="Y49" i="1"/>
  <c r="Y93" i="1"/>
  <c r="Y99" i="1"/>
  <c r="Y107" i="1"/>
  <c r="Y115" i="1"/>
  <c r="Y123" i="1"/>
  <c r="Y131" i="1"/>
  <c r="Y37" i="1"/>
  <c r="Y57" i="1"/>
  <c r="Y106" i="1"/>
  <c r="Y114" i="1"/>
  <c r="Y122" i="1"/>
  <c r="Y130" i="1"/>
  <c r="Y138" i="1"/>
  <c r="Y146" i="1"/>
  <c r="Y154" i="1"/>
  <c r="Y88" i="1"/>
  <c r="Y101" i="1"/>
  <c r="Y105" i="1"/>
  <c r="Y113" i="1"/>
  <c r="Y121" i="1"/>
  <c r="Y129" i="1"/>
  <c r="Y137" i="1"/>
  <c r="Y145" i="1"/>
  <c r="Y153" i="1"/>
  <c r="Y56" i="1"/>
  <c r="Y59" i="1"/>
  <c r="Y64" i="1"/>
  <c r="Y84" i="1"/>
  <c r="Y16" i="1"/>
  <c r="Y43" i="1"/>
  <c r="Y73" i="1"/>
  <c r="Y90" i="1"/>
  <c r="Y91" i="1"/>
  <c r="Y97" i="1"/>
  <c r="Y103" i="1"/>
  <c r="Y118" i="1"/>
  <c r="Y109" i="1"/>
  <c r="Y125" i="1"/>
  <c r="Y53" i="1"/>
  <c r="Y89" i="1"/>
  <c r="Y100" i="1"/>
  <c r="Y112" i="1"/>
  <c r="Y128" i="1"/>
  <c r="Y98" i="1"/>
  <c r="Y119" i="1"/>
  <c r="Y110" i="1"/>
  <c r="Y126" i="1"/>
  <c r="Y95" i="1"/>
  <c r="Y133" i="1"/>
  <c r="Y141" i="1"/>
  <c r="Y143" i="1"/>
  <c r="Y111" i="1"/>
  <c r="Y147" i="1"/>
  <c r="Y127" i="1"/>
  <c r="Y149" i="1"/>
  <c r="Y151" i="1"/>
  <c r="Y85" i="1"/>
  <c r="Y120" i="1"/>
  <c r="Y134" i="1"/>
  <c r="Y155" i="1"/>
  <c r="Y135" i="1"/>
  <c r="Y144" i="1"/>
  <c r="Y150" i="1"/>
  <c r="Y136" i="1"/>
  <c r="Y139" i="1"/>
  <c r="Y92" i="1"/>
  <c r="Y117" i="1"/>
  <c r="Y142" i="1"/>
  <c r="Y160" i="1"/>
  <c r="Y168" i="1"/>
  <c r="Y66" i="1"/>
  <c r="Y159" i="1"/>
  <c r="Y167" i="1"/>
  <c r="Y175" i="1"/>
  <c r="Y158" i="1"/>
  <c r="Y166" i="1"/>
  <c r="Y174" i="1"/>
  <c r="Y157" i="1"/>
  <c r="Y164" i="1"/>
  <c r="Y172" i="1"/>
  <c r="Y163" i="1"/>
  <c r="Y171" i="1"/>
  <c r="Y156" i="1"/>
  <c r="Y162" i="1"/>
  <c r="Y170" i="1"/>
  <c r="Y165" i="1"/>
  <c r="Y176" i="1"/>
  <c r="Y177" i="1"/>
  <c r="Y181" i="1"/>
  <c r="Y189" i="1"/>
  <c r="Y197" i="1"/>
  <c r="Y205" i="1"/>
  <c r="Y161" i="1"/>
  <c r="Y180" i="1"/>
  <c r="Y188" i="1"/>
  <c r="Y196" i="1"/>
  <c r="Y204" i="1"/>
  <c r="Y179" i="1"/>
  <c r="Y187" i="1"/>
  <c r="Y195" i="1"/>
  <c r="Y203" i="1"/>
  <c r="Y178" i="1"/>
  <c r="Y186" i="1"/>
  <c r="Y194" i="1"/>
  <c r="Y202" i="1"/>
  <c r="Y185" i="1"/>
  <c r="Y193" i="1"/>
  <c r="Y201" i="1"/>
  <c r="Y190" i="1"/>
  <c r="Y152" i="1"/>
  <c r="Y169" i="1"/>
  <c r="Y200" i="1"/>
  <c r="Y184" i="1"/>
  <c r="Y199" i="1"/>
  <c r="Y191" i="1"/>
  <c r="Y206" i="1"/>
  <c r="Y182" i="1"/>
  <c r="Y173" i="1"/>
  <c r="Y192" i="1"/>
  <c r="Y207" i="1"/>
  <c r="Y208" i="1"/>
  <c r="Y210" i="1"/>
  <c r="Y183" i="1"/>
  <c r="Y198" i="1"/>
  <c r="Y209" i="1"/>
  <c r="O7" i="1"/>
  <c r="O6" i="1"/>
  <c r="O5" i="1"/>
  <c r="O17" i="1"/>
  <c r="O8" i="1"/>
  <c r="O10" i="1"/>
  <c r="O16" i="1"/>
  <c r="O15" i="1"/>
  <c r="O9" i="1"/>
  <c r="O12" i="1"/>
  <c r="O20" i="1"/>
  <c r="O24" i="1"/>
  <c r="O23" i="1"/>
  <c r="O31" i="1"/>
  <c r="O11" i="1"/>
  <c r="O13" i="1"/>
  <c r="O25" i="1"/>
  <c r="O27" i="1"/>
  <c r="O28" i="1"/>
  <c r="O38" i="1"/>
  <c r="O37" i="1"/>
  <c r="O45" i="1"/>
  <c r="O30" i="1"/>
  <c r="O36" i="1"/>
  <c r="O44" i="1"/>
  <c r="O22" i="1"/>
  <c r="O29" i="1"/>
  <c r="O39" i="1"/>
  <c r="O42" i="1"/>
  <c r="O50" i="1"/>
  <c r="O32" i="1"/>
  <c r="O34" i="1"/>
  <c r="O49" i="1"/>
  <c r="O21" i="1"/>
  <c r="O61" i="1"/>
  <c r="O69" i="1"/>
  <c r="O14" i="1"/>
  <c r="O54" i="1"/>
  <c r="O60" i="1"/>
  <c r="O68" i="1"/>
  <c r="O76" i="1"/>
  <c r="O19" i="1"/>
  <c r="O26" i="1"/>
  <c r="O51" i="1"/>
  <c r="O59" i="1"/>
  <c r="O67" i="1"/>
  <c r="O75" i="1"/>
  <c r="O35" i="1"/>
  <c r="O40" i="1"/>
  <c r="O72" i="1"/>
  <c r="O78" i="1"/>
  <c r="O41" i="1"/>
  <c r="O63" i="1"/>
  <c r="O65" i="1"/>
  <c r="O85" i="1"/>
  <c r="O55" i="1"/>
  <c r="O56" i="1"/>
  <c r="O58" i="1"/>
  <c r="O74" i="1"/>
  <c r="O84" i="1"/>
  <c r="O52" i="1"/>
  <c r="O57" i="1"/>
  <c r="O73" i="1"/>
  <c r="O94" i="1"/>
  <c r="O102" i="1"/>
  <c r="O33" i="1"/>
  <c r="O66" i="1"/>
  <c r="O79" i="1"/>
  <c r="O81" i="1"/>
  <c r="O83" i="1"/>
  <c r="O43" i="1"/>
  <c r="O64" i="1"/>
  <c r="O86" i="1"/>
  <c r="O92" i="1"/>
  <c r="O100" i="1"/>
  <c r="O71" i="1"/>
  <c r="O89" i="1"/>
  <c r="O90" i="1"/>
  <c r="O91" i="1"/>
  <c r="O106" i="1"/>
  <c r="O114" i="1"/>
  <c r="O122" i="1"/>
  <c r="O130" i="1"/>
  <c r="O138" i="1"/>
  <c r="O146" i="1"/>
  <c r="O154" i="1"/>
  <c r="O99" i="1"/>
  <c r="O105" i="1"/>
  <c r="O113" i="1"/>
  <c r="O121" i="1"/>
  <c r="O129" i="1"/>
  <c r="O18" i="1"/>
  <c r="O47" i="1"/>
  <c r="O93" i="1"/>
  <c r="O96" i="1"/>
  <c r="O112" i="1"/>
  <c r="O120" i="1"/>
  <c r="O128" i="1"/>
  <c r="O136" i="1"/>
  <c r="O144" i="1"/>
  <c r="O152" i="1"/>
  <c r="O53" i="1"/>
  <c r="O111" i="1"/>
  <c r="O119" i="1"/>
  <c r="O127" i="1"/>
  <c r="O135" i="1"/>
  <c r="O143" i="1"/>
  <c r="O151" i="1"/>
  <c r="O70" i="1"/>
  <c r="O82" i="1"/>
  <c r="O88" i="1"/>
  <c r="O62" i="1"/>
  <c r="O80" i="1"/>
  <c r="O97" i="1"/>
  <c r="O103" i="1"/>
  <c r="O98" i="1"/>
  <c r="O101" i="1"/>
  <c r="O46" i="1"/>
  <c r="O108" i="1"/>
  <c r="O124" i="1"/>
  <c r="O48" i="1"/>
  <c r="O115" i="1"/>
  <c r="O131" i="1"/>
  <c r="O118" i="1"/>
  <c r="O95" i="1"/>
  <c r="O109" i="1"/>
  <c r="O125" i="1"/>
  <c r="O116" i="1"/>
  <c r="O132" i="1"/>
  <c r="O77" i="1"/>
  <c r="O104" i="1"/>
  <c r="O117" i="1"/>
  <c r="O137" i="1"/>
  <c r="O148" i="1"/>
  <c r="O150" i="1"/>
  <c r="O107" i="1"/>
  <c r="O110" i="1"/>
  <c r="O134" i="1"/>
  <c r="O145" i="1"/>
  <c r="O153" i="1"/>
  <c r="O87" i="1"/>
  <c r="O139" i="1"/>
  <c r="O155" i="1"/>
  <c r="O147" i="1"/>
  <c r="O142" i="1"/>
  <c r="O149" i="1"/>
  <c r="O123" i="1"/>
  <c r="O141" i="1"/>
  <c r="O158" i="1"/>
  <c r="O166" i="1"/>
  <c r="O165" i="1"/>
  <c r="O173" i="1"/>
  <c r="O164" i="1"/>
  <c r="O172" i="1"/>
  <c r="O133" i="1"/>
  <c r="O162" i="1"/>
  <c r="O170" i="1"/>
  <c r="O126" i="1"/>
  <c r="O156" i="1"/>
  <c r="O161" i="1"/>
  <c r="O169" i="1"/>
  <c r="O140" i="1"/>
  <c r="O160" i="1"/>
  <c r="O168" i="1"/>
  <c r="O176" i="1"/>
  <c r="O157" i="1"/>
  <c r="O179" i="1"/>
  <c r="O187" i="1"/>
  <c r="O195" i="1"/>
  <c r="O203" i="1"/>
  <c r="O167" i="1"/>
  <c r="O177" i="1"/>
  <c r="O178" i="1"/>
  <c r="O186" i="1"/>
  <c r="O194" i="1"/>
  <c r="O202" i="1"/>
  <c r="O163" i="1"/>
  <c r="O185" i="1"/>
  <c r="O193" i="1"/>
  <c r="O201" i="1"/>
  <c r="O159" i="1"/>
  <c r="O171" i="1"/>
  <c r="O184" i="1"/>
  <c r="O192" i="1"/>
  <c r="O200" i="1"/>
  <c r="O208" i="1"/>
  <c r="O174" i="1"/>
  <c r="O183" i="1"/>
  <c r="O191" i="1"/>
  <c r="O199" i="1"/>
  <c r="O207" i="1"/>
  <c r="O198" i="1"/>
  <c r="O189" i="1"/>
  <c r="O204" i="1"/>
  <c r="O180" i="1"/>
  <c r="O210" i="1"/>
  <c r="O190" i="1"/>
  <c r="O205" i="1"/>
  <c r="O209" i="1"/>
  <c r="O175" i="1"/>
  <c r="O181" i="1"/>
  <c r="O196" i="1"/>
  <c r="O206" i="1"/>
  <c r="O182" i="1"/>
  <c r="O197" i="1"/>
  <c r="O188" i="1"/>
  <c r="AU7" i="1"/>
  <c r="AU6" i="1"/>
  <c r="AU5" i="1"/>
  <c r="AU17" i="1"/>
  <c r="AU9" i="1"/>
  <c r="AU11" i="1"/>
  <c r="AU16" i="1"/>
  <c r="AU15" i="1"/>
  <c r="AU10" i="1"/>
  <c r="AU12" i="1"/>
  <c r="AU24" i="1"/>
  <c r="AU23" i="1"/>
  <c r="AU31" i="1"/>
  <c r="AU8" i="1"/>
  <c r="AU18" i="1"/>
  <c r="AU25" i="1"/>
  <c r="AU21" i="1"/>
  <c r="AU27" i="1"/>
  <c r="AU28" i="1"/>
  <c r="AU38" i="1"/>
  <c r="AU26" i="1"/>
  <c r="AU37" i="1"/>
  <c r="AU19" i="1"/>
  <c r="AU30" i="1"/>
  <c r="AU36" i="1"/>
  <c r="AU44" i="1"/>
  <c r="AU13" i="1"/>
  <c r="AU20" i="1"/>
  <c r="AU22" i="1"/>
  <c r="AU40" i="1"/>
  <c r="AU42" i="1"/>
  <c r="AU50" i="1"/>
  <c r="AU33" i="1"/>
  <c r="AU35" i="1"/>
  <c r="AU49" i="1"/>
  <c r="AU29" i="1"/>
  <c r="AU61" i="1"/>
  <c r="AU54" i="1"/>
  <c r="AU60" i="1"/>
  <c r="AU68" i="1"/>
  <c r="AU76" i="1"/>
  <c r="AU41" i="1"/>
  <c r="AU51" i="1"/>
  <c r="AU59" i="1"/>
  <c r="AU67" i="1"/>
  <c r="AU75" i="1"/>
  <c r="AU45" i="1"/>
  <c r="AU72" i="1"/>
  <c r="AU78" i="1"/>
  <c r="AU55" i="1"/>
  <c r="AU56" i="1"/>
  <c r="AU62" i="1"/>
  <c r="AU64" i="1"/>
  <c r="AU66" i="1"/>
  <c r="AU69" i="1"/>
  <c r="AU85" i="1"/>
  <c r="AU57" i="1"/>
  <c r="AU74" i="1"/>
  <c r="AU84" i="1"/>
  <c r="AU39" i="1"/>
  <c r="AU43" i="1"/>
  <c r="AU58" i="1"/>
  <c r="AU94" i="1"/>
  <c r="AU102" i="1"/>
  <c r="AU14" i="1"/>
  <c r="AU34" i="1"/>
  <c r="AU52" i="1"/>
  <c r="AU80" i="1"/>
  <c r="AU82" i="1"/>
  <c r="AU83" i="1"/>
  <c r="AU65" i="1"/>
  <c r="AU86" i="1"/>
  <c r="AU92" i="1"/>
  <c r="AU100" i="1"/>
  <c r="AU106" i="1"/>
  <c r="AU114" i="1"/>
  <c r="AU122" i="1"/>
  <c r="AU130" i="1"/>
  <c r="AU138" i="1"/>
  <c r="AU146" i="1"/>
  <c r="AU154" i="1"/>
  <c r="AU32" i="1"/>
  <c r="AU53" i="1"/>
  <c r="AU71" i="1"/>
  <c r="AU99" i="1"/>
  <c r="AU105" i="1"/>
  <c r="AU113" i="1"/>
  <c r="AU121" i="1"/>
  <c r="AU129" i="1"/>
  <c r="AU48" i="1"/>
  <c r="AU89" i="1"/>
  <c r="AU90" i="1"/>
  <c r="AU93" i="1"/>
  <c r="AU96" i="1"/>
  <c r="AU112" i="1"/>
  <c r="AU120" i="1"/>
  <c r="AU128" i="1"/>
  <c r="AU136" i="1"/>
  <c r="AU144" i="1"/>
  <c r="AU152" i="1"/>
  <c r="AU111" i="1"/>
  <c r="AU119" i="1"/>
  <c r="AU127" i="1"/>
  <c r="AU135" i="1"/>
  <c r="AU143" i="1"/>
  <c r="AU151" i="1"/>
  <c r="AU46" i="1"/>
  <c r="AU73" i="1"/>
  <c r="AU77" i="1"/>
  <c r="AU95" i="1"/>
  <c r="AU70" i="1"/>
  <c r="AU81" i="1"/>
  <c r="AU87" i="1"/>
  <c r="AU63" i="1"/>
  <c r="AU91" i="1"/>
  <c r="AU97" i="1"/>
  <c r="AU47" i="1"/>
  <c r="AU108" i="1"/>
  <c r="AU124" i="1"/>
  <c r="AU103" i="1"/>
  <c r="AU115" i="1"/>
  <c r="AU131" i="1"/>
  <c r="AU104" i="1"/>
  <c r="AU118" i="1"/>
  <c r="AU109" i="1"/>
  <c r="AU125" i="1"/>
  <c r="AU116" i="1"/>
  <c r="AU132" i="1"/>
  <c r="AU98" i="1"/>
  <c r="AU107" i="1"/>
  <c r="AU110" i="1"/>
  <c r="AU133" i="1"/>
  <c r="AU147" i="1"/>
  <c r="AU149" i="1"/>
  <c r="AU88" i="1"/>
  <c r="AU101" i="1"/>
  <c r="AU134" i="1"/>
  <c r="AU117" i="1"/>
  <c r="AU126" i="1"/>
  <c r="AU140" i="1"/>
  <c r="AU155" i="1"/>
  <c r="AU153" i="1"/>
  <c r="AU139" i="1"/>
  <c r="AU150" i="1"/>
  <c r="AU148" i="1"/>
  <c r="AU79" i="1"/>
  <c r="AU142" i="1"/>
  <c r="AU137" i="1"/>
  <c r="AU123" i="1"/>
  <c r="AU158" i="1"/>
  <c r="AU166" i="1"/>
  <c r="AU156" i="1"/>
  <c r="AU157" i="1"/>
  <c r="AU165" i="1"/>
  <c r="AU173" i="1"/>
  <c r="AU164" i="1"/>
  <c r="AU172" i="1"/>
  <c r="AU162" i="1"/>
  <c r="AU170" i="1"/>
  <c r="AU161" i="1"/>
  <c r="AU169" i="1"/>
  <c r="AU141" i="1"/>
  <c r="AU160" i="1"/>
  <c r="AU168" i="1"/>
  <c r="AU176" i="1"/>
  <c r="AU179" i="1"/>
  <c r="AU187" i="1"/>
  <c r="AU195" i="1"/>
  <c r="AU203" i="1"/>
  <c r="AU167" i="1"/>
  <c r="AU171" i="1"/>
  <c r="AU178" i="1"/>
  <c r="AU186" i="1"/>
  <c r="AU194" i="1"/>
  <c r="AU202" i="1"/>
  <c r="AU163" i="1"/>
  <c r="AU177" i="1"/>
  <c r="AU185" i="1"/>
  <c r="AU193" i="1"/>
  <c r="AU201" i="1"/>
  <c r="AU159" i="1"/>
  <c r="AU184" i="1"/>
  <c r="AU192" i="1"/>
  <c r="AU200" i="1"/>
  <c r="AU208" i="1"/>
  <c r="AU174" i="1"/>
  <c r="AU183" i="1"/>
  <c r="AU191" i="1"/>
  <c r="AU199" i="1"/>
  <c r="AU207" i="1"/>
  <c r="AU181" i="1"/>
  <c r="AU196" i="1"/>
  <c r="AU206" i="1"/>
  <c r="AU182" i="1"/>
  <c r="AU197" i="1"/>
  <c r="AU210" i="1"/>
  <c r="AU180" i="1"/>
  <c r="AU190" i="1"/>
  <c r="AU205" i="1"/>
  <c r="AU145" i="1"/>
  <c r="AU188" i="1"/>
  <c r="AU209" i="1"/>
  <c r="AU175" i="1"/>
  <c r="AU198" i="1"/>
  <c r="AU204" i="1"/>
  <c r="AU189" i="1"/>
  <c r="BA6" i="1"/>
  <c r="BA5" i="1"/>
  <c r="BA11" i="1"/>
  <c r="BA16" i="1"/>
  <c r="BA8" i="1"/>
  <c r="BA10" i="1"/>
  <c r="BA15" i="1"/>
  <c r="BA14" i="1"/>
  <c r="BA13" i="1"/>
  <c r="BA22" i="1"/>
  <c r="BA30" i="1"/>
  <c r="BA20" i="1"/>
  <c r="BA21" i="1"/>
  <c r="BA29" i="1"/>
  <c r="BA19" i="1"/>
  <c r="BA26" i="1"/>
  <c r="BA23" i="1"/>
  <c r="BA17" i="1"/>
  <c r="BA18" i="1"/>
  <c r="BA36" i="1"/>
  <c r="BA35" i="1"/>
  <c r="BA43" i="1"/>
  <c r="BA7" i="1"/>
  <c r="BA34" i="1"/>
  <c r="BA42" i="1"/>
  <c r="BA25" i="1"/>
  <c r="BA28" i="1"/>
  <c r="BA37" i="1"/>
  <c r="BA39" i="1"/>
  <c r="BA41" i="1"/>
  <c r="BA9" i="1"/>
  <c r="BA12" i="1"/>
  <c r="BA32" i="1"/>
  <c r="BA44" i="1"/>
  <c r="BA48" i="1"/>
  <c r="BA56" i="1"/>
  <c r="BA27" i="1"/>
  <c r="BA47" i="1"/>
  <c r="BA55" i="1"/>
  <c r="BA53" i="1"/>
  <c r="BA59" i="1"/>
  <c r="BA67" i="1"/>
  <c r="BA50" i="1"/>
  <c r="BA58" i="1"/>
  <c r="BA66" i="1"/>
  <c r="BA74" i="1"/>
  <c r="BA33" i="1"/>
  <c r="BA46" i="1"/>
  <c r="BA57" i="1"/>
  <c r="BA65" i="1"/>
  <c r="BA73" i="1"/>
  <c r="BA40" i="1"/>
  <c r="BA61" i="1"/>
  <c r="BA63" i="1"/>
  <c r="BA83" i="1"/>
  <c r="BA54" i="1"/>
  <c r="BA70" i="1"/>
  <c r="BA76" i="1"/>
  <c r="BA82" i="1"/>
  <c r="BA90" i="1"/>
  <c r="BA24" i="1"/>
  <c r="BA31" i="1"/>
  <c r="BA64" i="1"/>
  <c r="BA71" i="1"/>
  <c r="BA72" i="1"/>
  <c r="BA77" i="1"/>
  <c r="BA79" i="1"/>
  <c r="BA81" i="1"/>
  <c r="BA88" i="1"/>
  <c r="BA92" i="1"/>
  <c r="BA100" i="1"/>
  <c r="BA62" i="1"/>
  <c r="BA68" i="1"/>
  <c r="BA85" i="1"/>
  <c r="BA52" i="1"/>
  <c r="BA60" i="1"/>
  <c r="BA98" i="1"/>
  <c r="BA112" i="1"/>
  <c r="BA120" i="1"/>
  <c r="BA128" i="1"/>
  <c r="BA136" i="1"/>
  <c r="BA144" i="1"/>
  <c r="BA152" i="1"/>
  <c r="BA45" i="1"/>
  <c r="BA51" i="1"/>
  <c r="BA95" i="1"/>
  <c r="BA101" i="1"/>
  <c r="BA104" i="1"/>
  <c r="BA111" i="1"/>
  <c r="BA119" i="1"/>
  <c r="BA127" i="1"/>
  <c r="BA135" i="1"/>
  <c r="BA69" i="1"/>
  <c r="BA110" i="1"/>
  <c r="BA118" i="1"/>
  <c r="BA126" i="1"/>
  <c r="BA134" i="1"/>
  <c r="BA142" i="1"/>
  <c r="BA150" i="1"/>
  <c r="BA38" i="1"/>
  <c r="BA80" i="1"/>
  <c r="BA84" i="1"/>
  <c r="BA97" i="1"/>
  <c r="BA103" i="1"/>
  <c r="BA109" i="1"/>
  <c r="BA117" i="1"/>
  <c r="BA125" i="1"/>
  <c r="BA133" i="1"/>
  <c r="BA141" i="1"/>
  <c r="BA149" i="1"/>
  <c r="BA78" i="1"/>
  <c r="BA75" i="1"/>
  <c r="BA87" i="1"/>
  <c r="BA49" i="1"/>
  <c r="BA86" i="1"/>
  <c r="BA93" i="1"/>
  <c r="BA114" i="1"/>
  <c r="BA91" i="1"/>
  <c r="BA105" i="1"/>
  <c r="BA121" i="1"/>
  <c r="BA99" i="1"/>
  <c r="BA108" i="1"/>
  <c r="BA124" i="1"/>
  <c r="BA89" i="1"/>
  <c r="BA96" i="1"/>
  <c r="BA115" i="1"/>
  <c r="BA131" i="1"/>
  <c r="BA102" i="1"/>
  <c r="BA106" i="1"/>
  <c r="BA122" i="1"/>
  <c r="BA130" i="1"/>
  <c r="BA137" i="1"/>
  <c r="BA139" i="1"/>
  <c r="BA107" i="1"/>
  <c r="BA132" i="1"/>
  <c r="BA143" i="1"/>
  <c r="BA145" i="1"/>
  <c r="BA147" i="1"/>
  <c r="BA116" i="1"/>
  <c r="BA140" i="1"/>
  <c r="BA151" i="1"/>
  <c r="BA113" i="1"/>
  <c r="BA138" i="1"/>
  <c r="BA148" i="1"/>
  <c r="BA146" i="1"/>
  <c r="BA164" i="1"/>
  <c r="BA123" i="1"/>
  <c r="BA155" i="1"/>
  <c r="BA163" i="1"/>
  <c r="BA171" i="1"/>
  <c r="BA162" i="1"/>
  <c r="BA170" i="1"/>
  <c r="BA129" i="1"/>
  <c r="BA160" i="1"/>
  <c r="BA168" i="1"/>
  <c r="BA94" i="1"/>
  <c r="BA154" i="1"/>
  <c r="BA159" i="1"/>
  <c r="BA167" i="1"/>
  <c r="BA153" i="1"/>
  <c r="BA156" i="1"/>
  <c r="BA158" i="1"/>
  <c r="BA166" i="1"/>
  <c r="BA174" i="1"/>
  <c r="BA161" i="1"/>
  <c r="BA172" i="1"/>
  <c r="BA176" i="1"/>
  <c r="BA177" i="1"/>
  <c r="BA185" i="1"/>
  <c r="BA193" i="1"/>
  <c r="BA201" i="1"/>
  <c r="BA157" i="1"/>
  <c r="BA184" i="1"/>
  <c r="BA192" i="1"/>
  <c r="BA200" i="1"/>
  <c r="BA175" i="1"/>
  <c r="BA183" i="1"/>
  <c r="BA191" i="1"/>
  <c r="BA199" i="1"/>
  <c r="BA207" i="1"/>
  <c r="BA173" i="1"/>
  <c r="BA182" i="1"/>
  <c r="BA190" i="1"/>
  <c r="BA198" i="1"/>
  <c r="BA206" i="1"/>
  <c r="BA181" i="1"/>
  <c r="BA189" i="1"/>
  <c r="BA197" i="1"/>
  <c r="BA205" i="1"/>
  <c r="BA186" i="1"/>
  <c r="BA210" i="1"/>
  <c r="BA165" i="1"/>
  <c r="BA196" i="1"/>
  <c r="BA209" i="1"/>
  <c r="BA187" i="1"/>
  <c r="BA202" i="1"/>
  <c r="BA208" i="1"/>
  <c r="BA180" i="1"/>
  <c r="BA195" i="1"/>
  <c r="BA169" i="1"/>
  <c r="BA178" i="1"/>
  <c r="BA188" i="1"/>
  <c r="BA203" i="1"/>
  <c r="BA204" i="1"/>
  <c r="BA179" i="1"/>
  <c r="BA194" i="1"/>
  <c r="T5" i="1"/>
  <c r="T11" i="1"/>
  <c r="T10" i="1"/>
  <c r="T9" i="1"/>
  <c r="T15" i="1"/>
  <c r="T7" i="1"/>
  <c r="T14" i="1"/>
  <c r="T13" i="1"/>
  <c r="T21" i="1"/>
  <c r="T12" i="1"/>
  <c r="T29" i="1"/>
  <c r="T28" i="1"/>
  <c r="T6" i="1"/>
  <c r="T8" i="1"/>
  <c r="T18" i="1"/>
  <c r="T20" i="1"/>
  <c r="T23" i="1"/>
  <c r="T35" i="1"/>
  <c r="T16" i="1"/>
  <c r="T22" i="1"/>
  <c r="T27" i="1"/>
  <c r="T34" i="1"/>
  <c r="T42" i="1"/>
  <c r="T26" i="1"/>
  <c r="T33" i="1"/>
  <c r="T41" i="1"/>
  <c r="T19" i="1"/>
  <c r="T44" i="1"/>
  <c r="T48" i="1"/>
  <c r="T47" i="1"/>
  <c r="T55" i="1"/>
  <c r="T24" i="1"/>
  <c r="T46" i="1"/>
  <c r="T54" i="1"/>
  <c r="T40" i="1"/>
  <c r="T43" i="1"/>
  <c r="T50" i="1"/>
  <c r="T56" i="1"/>
  <c r="T58" i="1"/>
  <c r="T66" i="1"/>
  <c r="T31" i="1"/>
  <c r="T32" i="1"/>
  <c r="T38" i="1"/>
  <c r="T57" i="1"/>
  <c r="T65" i="1"/>
  <c r="T73" i="1"/>
  <c r="T36" i="1"/>
  <c r="T52" i="1"/>
  <c r="T64" i="1"/>
  <c r="T72" i="1"/>
  <c r="T17" i="1"/>
  <c r="T70" i="1"/>
  <c r="T76" i="1"/>
  <c r="T82" i="1"/>
  <c r="T90" i="1"/>
  <c r="T25" i="1"/>
  <c r="T30" i="1"/>
  <c r="T53" i="1"/>
  <c r="T68" i="1"/>
  <c r="T81" i="1"/>
  <c r="T89" i="1"/>
  <c r="T61" i="1"/>
  <c r="T67" i="1"/>
  <c r="T71" i="1"/>
  <c r="T77" i="1"/>
  <c r="T85" i="1"/>
  <c r="T99" i="1"/>
  <c r="T59" i="1"/>
  <c r="T39" i="1"/>
  <c r="T49" i="1"/>
  <c r="T87" i="1"/>
  <c r="T97" i="1"/>
  <c r="T37" i="1"/>
  <c r="T62" i="1"/>
  <c r="T78" i="1"/>
  <c r="T95" i="1"/>
  <c r="T98" i="1"/>
  <c r="T101" i="1"/>
  <c r="T111" i="1"/>
  <c r="T119" i="1"/>
  <c r="T127" i="1"/>
  <c r="T135" i="1"/>
  <c r="T143" i="1"/>
  <c r="T151" i="1"/>
  <c r="T63" i="1"/>
  <c r="T74" i="1"/>
  <c r="T88" i="1"/>
  <c r="T92" i="1"/>
  <c r="T110" i="1"/>
  <c r="T118" i="1"/>
  <c r="T126" i="1"/>
  <c r="T134" i="1"/>
  <c r="T51" i="1"/>
  <c r="T69" i="1"/>
  <c r="T79" i="1"/>
  <c r="T103" i="1"/>
  <c r="T109" i="1"/>
  <c r="T117" i="1"/>
  <c r="T125" i="1"/>
  <c r="T133" i="1"/>
  <c r="T141" i="1"/>
  <c r="T149" i="1"/>
  <c r="T83" i="1"/>
  <c r="T84" i="1"/>
  <c r="T94" i="1"/>
  <c r="T100" i="1"/>
  <c r="T108" i="1"/>
  <c r="T116" i="1"/>
  <c r="T124" i="1"/>
  <c r="T132" i="1"/>
  <c r="T140" i="1"/>
  <c r="T148" i="1"/>
  <c r="T91" i="1"/>
  <c r="T86" i="1"/>
  <c r="T96" i="1"/>
  <c r="T45" i="1"/>
  <c r="T93" i="1"/>
  <c r="T75" i="1"/>
  <c r="T105" i="1"/>
  <c r="T121" i="1"/>
  <c r="T60" i="1"/>
  <c r="T80" i="1"/>
  <c r="T104" i="1"/>
  <c r="T112" i="1"/>
  <c r="T128" i="1"/>
  <c r="T115" i="1"/>
  <c r="T131" i="1"/>
  <c r="T102" i="1"/>
  <c r="T106" i="1"/>
  <c r="T122" i="1"/>
  <c r="T113" i="1"/>
  <c r="T129" i="1"/>
  <c r="T120" i="1"/>
  <c r="T123" i="1"/>
  <c r="T144" i="1"/>
  <c r="T146" i="1"/>
  <c r="T107" i="1"/>
  <c r="T137" i="1"/>
  <c r="T139" i="1"/>
  <c r="T136" i="1"/>
  <c r="T145" i="1"/>
  <c r="T147" i="1"/>
  <c r="T114" i="1"/>
  <c r="T150" i="1"/>
  <c r="T154" i="1"/>
  <c r="T130" i="1"/>
  <c r="T138" i="1"/>
  <c r="T152" i="1"/>
  <c r="T155" i="1"/>
  <c r="T142" i="1"/>
  <c r="T163" i="1"/>
  <c r="T156" i="1"/>
  <c r="T162" i="1"/>
  <c r="T170" i="1"/>
  <c r="T161" i="1"/>
  <c r="T169" i="1"/>
  <c r="T177" i="1"/>
  <c r="T159" i="1"/>
  <c r="T167" i="1"/>
  <c r="T175" i="1"/>
  <c r="T158" i="1"/>
  <c r="T166" i="1"/>
  <c r="T153" i="1"/>
  <c r="T165" i="1"/>
  <c r="T173" i="1"/>
  <c r="T184" i="1"/>
  <c r="T192" i="1"/>
  <c r="T200" i="1"/>
  <c r="T157" i="1"/>
  <c r="T183" i="1"/>
  <c r="T191" i="1"/>
  <c r="T199" i="1"/>
  <c r="T207" i="1"/>
  <c r="T182" i="1"/>
  <c r="T190" i="1"/>
  <c r="T198" i="1"/>
  <c r="T206" i="1"/>
  <c r="T181" i="1"/>
  <c r="T189" i="1"/>
  <c r="T197" i="1"/>
  <c r="T205" i="1"/>
  <c r="T168" i="1"/>
  <c r="T180" i="1"/>
  <c r="T188" i="1"/>
  <c r="T196" i="1"/>
  <c r="T204" i="1"/>
  <c r="T179" i="1"/>
  <c r="T194" i="1"/>
  <c r="T209" i="1"/>
  <c r="T171" i="1"/>
  <c r="T174" i="1"/>
  <c r="T185" i="1"/>
  <c r="T208" i="1"/>
  <c r="T178" i="1"/>
  <c r="T193" i="1"/>
  <c r="T195" i="1"/>
  <c r="T176" i="1"/>
  <c r="T186" i="1"/>
  <c r="T201" i="1"/>
  <c r="T164" i="1"/>
  <c r="T160" i="1"/>
  <c r="T202" i="1"/>
  <c r="T172" i="1"/>
  <c r="T203" i="1"/>
  <c r="T187" i="1"/>
  <c r="T210" i="1"/>
  <c r="BT8" i="1"/>
  <c r="BT7" i="1"/>
  <c r="BT6" i="1"/>
  <c r="BT11" i="1"/>
  <c r="BT9" i="1"/>
  <c r="BT17" i="1"/>
  <c r="BT5" i="1"/>
  <c r="BT10" i="1"/>
  <c r="BT13" i="1"/>
  <c r="BT25" i="1"/>
  <c r="BT24" i="1"/>
  <c r="BT14" i="1"/>
  <c r="BT22" i="1"/>
  <c r="BT18" i="1"/>
  <c r="BT20" i="1"/>
  <c r="BT21" i="1"/>
  <c r="BT26" i="1"/>
  <c r="BT29" i="1"/>
  <c r="BT31" i="1"/>
  <c r="BT39" i="1"/>
  <c r="BT38" i="1"/>
  <c r="BT12" i="1"/>
  <c r="BT37" i="1"/>
  <c r="BT15" i="1"/>
  <c r="BT28" i="1"/>
  <c r="BT43" i="1"/>
  <c r="BT51" i="1"/>
  <c r="BT27" i="1"/>
  <c r="BT33" i="1"/>
  <c r="BT35" i="1"/>
  <c r="BT40" i="1"/>
  <c r="BT50" i="1"/>
  <c r="BT62" i="1"/>
  <c r="BT49" i="1"/>
  <c r="BT55" i="1"/>
  <c r="BT61" i="1"/>
  <c r="BT69" i="1"/>
  <c r="BT19" i="1"/>
  <c r="BT44" i="1"/>
  <c r="BT52" i="1"/>
  <c r="BT60" i="1"/>
  <c r="BT68" i="1"/>
  <c r="BT76" i="1"/>
  <c r="BT16" i="1"/>
  <c r="BT36" i="1"/>
  <c r="BT42" i="1"/>
  <c r="BT73" i="1"/>
  <c r="BT79" i="1"/>
  <c r="BT47" i="1"/>
  <c r="BT64" i="1"/>
  <c r="BT66" i="1"/>
  <c r="BT70" i="1"/>
  <c r="BT78" i="1"/>
  <c r="BT86" i="1"/>
  <c r="BT30" i="1"/>
  <c r="BT45" i="1"/>
  <c r="BT57" i="1"/>
  <c r="BT59" i="1"/>
  <c r="BT75" i="1"/>
  <c r="BT77" i="1"/>
  <c r="BT85" i="1"/>
  <c r="BT54" i="1"/>
  <c r="BT95" i="1"/>
  <c r="BT103" i="1"/>
  <c r="BT71" i="1"/>
  <c r="BT72" i="1"/>
  <c r="BT80" i="1"/>
  <c r="BT82" i="1"/>
  <c r="BT84" i="1"/>
  <c r="BT58" i="1"/>
  <c r="BT87" i="1"/>
  <c r="BT93" i="1"/>
  <c r="BT101" i="1"/>
  <c r="BT46" i="1"/>
  <c r="BT65" i="1"/>
  <c r="BT89" i="1"/>
  <c r="BT90" i="1"/>
  <c r="BT107" i="1"/>
  <c r="BT115" i="1"/>
  <c r="BT123" i="1"/>
  <c r="BT131" i="1"/>
  <c r="BT139" i="1"/>
  <c r="BT147" i="1"/>
  <c r="BT100" i="1"/>
  <c r="BT106" i="1"/>
  <c r="BT114" i="1"/>
  <c r="BT122" i="1"/>
  <c r="BT130" i="1"/>
  <c r="BT23" i="1"/>
  <c r="BT34" i="1"/>
  <c r="BT41" i="1"/>
  <c r="BT67" i="1"/>
  <c r="BT83" i="1"/>
  <c r="BT88" i="1"/>
  <c r="BT91" i="1"/>
  <c r="BT94" i="1"/>
  <c r="BT97" i="1"/>
  <c r="BT105" i="1"/>
  <c r="BT113" i="1"/>
  <c r="BT121" i="1"/>
  <c r="BT129" i="1"/>
  <c r="BT137" i="1"/>
  <c r="BT145" i="1"/>
  <c r="BT153" i="1"/>
  <c r="BT104" i="1"/>
  <c r="BT112" i="1"/>
  <c r="BT120" i="1"/>
  <c r="BT128" i="1"/>
  <c r="BT136" i="1"/>
  <c r="BT144" i="1"/>
  <c r="BT152" i="1"/>
  <c r="BT56" i="1"/>
  <c r="BT32" i="1"/>
  <c r="BT53" i="1"/>
  <c r="BT48" i="1"/>
  <c r="BT92" i="1"/>
  <c r="BT98" i="1"/>
  <c r="BT99" i="1"/>
  <c r="BT81" i="1"/>
  <c r="BT102" i="1"/>
  <c r="BT109" i="1"/>
  <c r="BT125" i="1"/>
  <c r="BT116" i="1"/>
  <c r="BT63" i="1"/>
  <c r="BT119" i="1"/>
  <c r="BT110" i="1"/>
  <c r="BT126" i="1"/>
  <c r="BT117" i="1"/>
  <c r="BT96" i="1"/>
  <c r="BT118" i="1"/>
  <c r="BT134" i="1"/>
  <c r="BT138" i="1"/>
  <c r="BT149" i="1"/>
  <c r="BT108" i="1"/>
  <c r="BT111" i="1"/>
  <c r="BT132" i="1"/>
  <c r="BT135" i="1"/>
  <c r="BT146" i="1"/>
  <c r="BT127" i="1"/>
  <c r="BT140" i="1"/>
  <c r="BT151" i="1"/>
  <c r="BT74" i="1"/>
  <c r="BT133" i="1"/>
  <c r="BT143" i="1"/>
  <c r="BT142" i="1"/>
  <c r="BT148" i="1"/>
  <c r="BT141" i="1"/>
  <c r="BT150" i="1"/>
  <c r="BT159" i="1"/>
  <c r="BT167" i="1"/>
  <c r="BT155" i="1"/>
  <c r="BT158" i="1"/>
  <c r="BT166" i="1"/>
  <c r="BT174" i="1"/>
  <c r="BT157" i="1"/>
  <c r="BT165" i="1"/>
  <c r="BT173" i="1"/>
  <c r="BT154" i="1"/>
  <c r="BT163" i="1"/>
  <c r="BT171" i="1"/>
  <c r="BT162" i="1"/>
  <c r="BT170" i="1"/>
  <c r="BT161" i="1"/>
  <c r="BT169" i="1"/>
  <c r="BT180" i="1"/>
  <c r="BT188" i="1"/>
  <c r="BT196" i="1"/>
  <c r="BT204" i="1"/>
  <c r="BT168" i="1"/>
  <c r="BT172" i="1"/>
  <c r="BT179" i="1"/>
  <c r="BT187" i="1"/>
  <c r="BT195" i="1"/>
  <c r="BT203" i="1"/>
  <c r="BT124" i="1"/>
  <c r="BT164" i="1"/>
  <c r="BT178" i="1"/>
  <c r="BT186" i="1"/>
  <c r="BT194" i="1"/>
  <c r="BT202" i="1"/>
  <c r="BT160" i="1"/>
  <c r="BT177" i="1"/>
  <c r="BT185" i="1"/>
  <c r="BT193" i="1"/>
  <c r="BT201" i="1"/>
  <c r="BT175" i="1"/>
  <c r="BT184" i="1"/>
  <c r="BT192" i="1"/>
  <c r="BT200" i="1"/>
  <c r="BT176" i="1"/>
  <c r="BT199" i="1"/>
  <c r="BT189" i="1"/>
  <c r="BT190" i="1"/>
  <c r="BT205" i="1"/>
  <c r="BT208" i="1"/>
  <c r="BT181" i="1"/>
  <c r="BT207" i="1"/>
  <c r="BT156" i="1"/>
  <c r="BT191" i="1"/>
  <c r="BT206" i="1"/>
  <c r="BT210" i="1"/>
  <c r="BT183" i="1"/>
  <c r="BT182" i="1"/>
  <c r="BT197" i="1"/>
  <c r="BT209" i="1"/>
  <c r="BT198" i="1"/>
  <c r="BL8" i="1"/>
  <c r="BL7" i="1"/>
  <c r="BL6" i="1"/>
  <c r="BL11" i="1"/>
  <c r="BL10" i="1"/>
  <c r="BL18" i="1"/>
  <c r="BL17" i="1"/>
  <c r="BL25" i="1"/>
  <c r="BL12" i="1"/>
  <c r="BL24" i="1"/>
  <c r="BL16" i="1"/>
  <c r="BL19" i="1"/>
  <c r="BL9" i="1"/>
  <c r="BL23" i="1"/>
  <c r="BL26" i="1"/>
  <c r="BL13" i="1"/>
  <c r="BL31" i="1"/>
  <c r="BL39" i="1"/>
  <c r="BL38" i="1"/>
  <c r="BL14" i="1"/>
  <c r="BL15" i="1"/>
  <c r="BL29" i="1"/>
  <c r="BL37" i="1"/>
  <c r="BL44" i="1"/>
  <c r="BL21" i="1"/>
  <c r="BL30" i="1"/>
  <c r="BL32" i="1"/>
  <c r="BL34" i="1"/>
  <c r="BL36" i="1"/>
  <c r="BL41" i="1"/>
  <c r="BL51" i="1"/>
  <c r="BL5" i="1"/>
  <c r="BL50" i="1"/>
  <c r="BL28" i="1"/>
  <c r="BL56" i="1"/>
  <c r="BL62" i="1"/>
  <c r="BL40" i="1"/>
  <c r="BL53" i="1"/>
  <c r="BL61" i="1"/>
  <c r="BL69" i="1"/>
  <c r="BL46" i="1"/>
  <c r="BL48" i="1"/>
  <c r="BL60" i="1"/>
  <c r="BL68" i="1"/>
  <c r="BL76" i="1"/>
  <c r="BL20" i="1"/>
  <c r="BL45" i="1"/>
  <c r="BL49" i="1"/>
  <c r="BL54" i="1"/>
  <c r="BL55" i="1"/>
  <c r="BL63" i="1"/>
  <c r="BL65" i="1"/>
  <c r="BL67" i="1"/>
  <c r="BL71" i="1"/>
  <c r="BL79" i="1"/>
  <c r="BL43" i="1"/>
  <c r="BL58" i="1"/>
  <c r="BL78" i="1"/>
  <c r="BL86" i="1"/>
  <c r="BL73" i="1"/>
  <c r="BL77" i="1"/>
  <c r="BL85" i="1"/>
  <c r="BL33" i="1"/>
  <c r="BL81" i="1"/>
  <c r="BL95" i="1"/>
  <c r="BL103" i="1"/>
  <c r="BL27" i="1"/>
  <c r="BL74" i="1"/>
  <c r="BL75" i="1"/>
  <c r="BL88" i="1"/>
  <c r="BL59" i="1"/>
  <c r="BL93" i="1"/>
  <c r="BL101" i="1"/>
  <c r="BL22" i="1"/>
  <c r="BL35" i="1"/>
  <c r="BL80" i="1"/>
  <c r="BL107" i="1"/>
  <c r="BL115" i="1"/>
  <c r="BL123" i="1"/>
  <c r="BL131" i="1"/>
  <c r="BL139" i="1"/>
  <c r="BL147" i="1"/>
  <c r="BL47" i="1"/>
  <c r="BL70" i="1"/>
  <c r="BL92" i="1"/>
  <c r="BL98" i="1"/>
  <c r="BL106" i="1"/>
  <c r="BL114" i="1"/>
  <c r="BL122" i="1"/>
  <c r="BL130" i="1"/>
  <c r="BL42" i="1"/>
  <c r="BL105" i="1"/>
  <c r="BL113" i="1"/>
  <c r="BL121" i="1"/>
  <c r="BL129" i="1"/>
  <c r="BL137" i="1"/>
  <c r="BL145" i="1"/>
  <c r="BL153" i="1"/>
  <c r="BL57" i="1"/>
  <c r="BL90" i="1"/>
  <c r="BL100" i="1"/>
  <c r="BL104" i="1"/>
  <c r="BL112" i="1"/>
  <c r="BL120" i="1"/>
  <c r="BL128" i="1"/>
  <c r="BL136" i="1"/>
  <c r="BL144" i="1"/>
  <c r="BL152" i="1"/>
  <c r="BL72" i="1"/>
  <c r="BL87" i="1"/>
  <c r="BL89" i="1"/>
  <c r="BL66" i="1"/>
  <c r="BL99" i="1"/>
  <c r="BL102" i="1"/>
  <c r="BL64" i="1"/>
  <c r="BL96" i="1"/>
  <c r="BL83" i="1"/>
  <c r="BL91" i="1"/>
  <c r="BL94" i="1"/>
  <c r="BL97" i="1"/>
  <c r="BL117" i="1"/>
  <c r="BL52" i="1"/>
  <c r="BL108" i="1"/>
  <c r="BL124" i="1"/>
  <c r="BL111" i="1"/>
  <c r="BL127" i="1"/>
  <c r="BL118" i="1"/>
  <c r="BL82" i="1"/>
  <c r="BL109" i="1"/>
  <c r="BL125" i="1"/>
  <c r="BL84" i="1"/>
  <c r="BL141" i="1"/>
  <c r="BL143" i="1"/>
  <c r="BL116" i="1"/>
  <c r="BL119" i="1"/>
  <c r="BL126" i="1"/>
  <c r="BL138" i="1"/>
  <c r="BL149" i="1"/>
  <c r="BL151" i="1"/>
  <c r="BL132" i="1"/>
  <c r="BL146" i="1"/>
  <c r="BL133" i="1"/>
  <c r="BL154" i="1"/>
  <c r="BL110" i="1"/>
  <c r="BL134" i="1"/>
  <c r="BL142" i="1"/>
  <c r="BL150" i="1"/>
  <c r="BL148" i="1"/>
  <c r="BL135" i="1"/>
  <c r="BL140" i="1"/>
  <c r="BL156" i="1"/>
  <c r="BL159" i="1"/>
  <c r="BL167" i="1"/>
  <c r="BL158" i="1"/>
  <c r="BL166" i="1"/>
  <c r="BL174" i="1"/>
  <c r="BL155" i="1"/>
  <c r="BL157" i="1"/>
  <c r="BL165" i="1"/>
  <c r="BL173" i="1"/>
  <c r="BL163" i="1"/>
  <c r="BL171" i="1"/>
  <c r="BL162" i="1"/>
  <c r="BL170" i="1"/>
  <c r="BL161" i="1"/>
  <c r="BL169" i="1"/>
  <c r="BL164" i="1"/>
  <c r="BL175" i="1"/>
  <c r="BL176" i="1"/>
  <c r="BL180" i="1"/>
  <c r="BL188" i="1"/>
  <c r="BL196" i="1"/>
  <c r="BL204" i="1"/>
  <c r="BL160" i="1"/>
  <c r="BL179" i="1"/>
  <c r="BL187" i="1"/>
  <c r="BL195" i="1"/>
  <c r="BL203" i="1"/>
  <c r="BL178" i="1"/>
  <c r="BL186" i="1"/>
  <c r="BL194" i="1"/>
  <c r="BL202" i="1"/>
  <c r="BL177" i="1"/>
  <c r="BL185" i="1"/>
  <c r="BL193" i="1"/>
  <c r="BL201" i="1"/>
  <c r="BL184" i="1"/>
  <c r="BL192" i="1"/>
  <c r="BL200" i="1"/>
  <c r="BL191" i="1"/>
  <c r="BL206" i="1"/>
  <c r="BL182" i="1"/>
  <c r="BL197" i="1"/>
  <c r="BL208" i="1"/>
  <c r="BL172" i="1"/>
  <c r="BL168" i="1"/>
  <c r="BL190" i="1"/>
  <c r="BL183" i="1"/>
  <c r="BL198" i="1"/>
  <c r="BL210" i="1"/>
  <c r="BL189" i="1"/>
  <c r="BL207" i="1"/>
  <c r="BL209" i="1"/>
  <c r="BL205" i="1"/>
  <c r="BL199" i="1"/>
  <c r="BL181" i="1"/>
  <c r="BD8" i="1"/>
  <c r="BD7" i="1"/>
  <c r="BD6" i="1"/>
  <c r="BD9" i="1"/>
  <c r="BD11" i="1"/>
  <c r="BD18" i="1"/>
  <c r="BD17" i="1"/>
  <c r="BD5" i="1"/>
  <c r="BD13" i="1"/>
  <c r="BD16" i="1"/>
  <c r="BD25" i="1"/>
  <c r="BD24" i="1"/>
  <c r="BD20" i="1"/>
  <c r="BD21" i="1"/>
  <c r="BD27" i="1"/>
  <c r="BD14" i="1"/>
  <c r="BD12" i="1"/>
  <c r="BD15" i="1"/>
  <c r="BD31" i="1"/>
  <c r="BD39" i="1"/>
  <c r="BD30" i="1"/>
  <c r="BD38" i="1"/>
  <c r="BD22" i="1"/>
  <c r="BD23" i="1"/>
  <c r="BD37" i="1"/>
  <c r="BD33" i="1"/>
  <c r="BD35" i="1"/>
  <c r="BD42" i="1"/>
  <c r="BD19" i="1"/>
  <c r="BD51" i="1"/>
  <c r="BD44" i="1"/>
  <c r="BD50" i="1"/>
  <c r="BD32" i="1"/>
  <c r="BD54" i="1"/>
  <c r="BD62" i="1"/>
  <c r="BD10" i="1"/>
  <c r="BD29" i="1"/>
  <c r="BD43" i="1"/>
  <c r="BD45" i="1"/>
  <c r="BD47" i="1"/>
  <c r="BD61" i="1"/>
  <c r="BD69" i="1"/>
  <c r="BD26" i="1"/>
  <c r="BD56" i="1"/>
  <c r="BD60" i="1"/>
  <c r="BD68" i="1"/>
  <c r="BD76" i="1"/>
  <c r="BD46" i="1"/>
  <c r="BD57" i="1"/>
  <c r="BD59" i="1"/>
  <c r="BD79" i="1"/>
  <c r="BD74" i="1"/>
  <c r="BD78" i="1"/>
  <c r="BD86" i="1"/>
  <c r="BD34" i="1"/>
  <c r="BD52" i="1"/>
  <c r="BD53" i="1"/>
  <c r="BD71" i="1"/>
  <c r="BD77" i="1"/>
  <c r="BD85" i="1"/>
  <c r="BD41" i="1"/>
  <c r="BD70" i="1"/>
  <c r="BD83" i="1"/>
  <c r="BD89" i="1"/>
  <c r="BD95" i="1"/>
  <c r="BD103" i="1"/>
  <c r="BD28" i="1"/>
  <c r="BD55" i="1"/>
  <c r="BD48" i="1"/>
  <c r="BD66" i="1"/>
  <c r="BD93" i="1"/>
  <c r="BD101" i="1"/>
  <c r="BD40" i="1"/>
  <c r="BD75" i="1"/>
  <c r="BD81" i="1"/>
  <c r="BD99" i="1"/>
  <c r="BD102" i="1"/>
  <c r="BD107" i="1"/>
  <c r="BD115" i="1"/>
  <c r="BD123" i="1"/>
  <c r="BD131" i="1"/>
  <c r="BD139" i="1"/>
  <c r="BD147" i="1"/>
  <c r="BD72" i="1"/>
  <c r="BD87" i="1"/>
  <c r="BD88" i="1"/>
  <c r="BD96" i="1"/>
  <c r="BD106" i="1"/>
  <c r="BD114" i="1"/>
  <c r="BD122" i="1"/>
  <c r="BD130" i="1"/>
  <c r="BD58" i="1"/>
  <c r="BD63" i="1"/>
  <c r="BD105" i="1"/>
  <c r="BD113" i="1"/>
  <c r="BD121" i="1"/>
  <c r="BD129" i="1"/>
  <c r="BD137" i="1"/>
  <c r="BD145" i="1"/>
  <c r="BD153" i="1"/>
  <c r="BD64" i="1"/>
  <c r="BD92" i="1"/>
  <c r="BD98" i="1"/>
  <c r="BD112" i="1"/>
  <c r="BD120" i="1"/>
  <c r="BD128" i="1"/>
  <c r="BD136" i="1"/>
  <c r="BD144" i="1"/>
  <c r="BD152" i="1"/>
  <c r="BD65" i="1"/>
  <c r="BD84" i="1"/>
  <c r="BD73" i="1"/>
  <c r="BD80" i="1"/>
  <c r="BD91" i="1"/>
  <c r="BD94" i="1"/>
  <c r="BD97" i="1"/>
  <c r="BD36" i="1"/>
  <c r="BD100" i="1"/>
  <c r="BD109" i="1"/>
  <c r="BD125" i="1"/>
  <c r="BD116" i="1"/>
  <c r="BD90" i="1"/>
  <c r="BD119" i="1"/>
  <c r="BD49" i="1"/>
  <c r="BD67" i="1"/>
  <c r="BD82" i="1"/>
  <c r="BD110" i="1"/>
  <c r="BD126" i="1"/>
  <c r="BD117" i="1"/>
  <c r="BD134" i="1"/>
  <c r="BD127" i="1"/>
  <c r="BD135" i="1"/>
  <c r="BD141" i="1"/>
  <c r="BD143" i="1"/>
  <c r="BD138" i="1"/>
  <c r="BD149" i="1"/>
  <c r="BD151" i="1"/>
  <c r="BD146" i="1"/>
  <c r="BD104" i="1"/>
  <c r="BD132" i="1"/>
  <c r="BD154" i="1"/>
  <c r="BD108" i="1"/>
  <c r="BD140" i="1"/>
  <c r="BD124" i="1"/>
  <c r="BD118" i="1"/>
  <c r="BD159" i="1"/>
  <c r="BD167" i="1"/>
  <c r="BD156" i="1"/>
  <c r="BD158" i="1"/>
  <c r="BD166" i="1"/>
  <c r="BD174" i="1"/>
  <c r="BD148" i="1"/>
  <c r="BD157" i="1"/>
  <c r="BD165" i="1"/>
  <c r="BD173" i="1"/>
  <c r="BD155" i="1"/>
  <c r="BD163" i="1"/>
  <c r="BD171" i="1"/>
  <c r="BD111" i="1"/>
  <c r="BD142" i="1"/>
  <c r="BD162" i="1"/>
  <c r="BD170" i="1"/>
  <c r="BD133" i="1"/>
  <c r="BD150" i="1"/>
  <c r="BD161" i="1"/>
  <c r="BD169" i="1"/>
  <c r="BD180" i="1"/>
  <c r="BD188" i="1"/>
  <c r="BD196" i="1"/>
  <c r="BD204" i="1"/>
  <c r="BD172" i="1"/>
  <c r="BD179" i="1"/>
  <c r="BD187" i="1"/>
  <c r="BD195" i="1"/>
  <c r="BD203" i="1"/>
  <c r="BD176" i="1"/>
  <c r="BD178" i="1"/>
  <c r="BD186" i="1"/>
  <c r="BD194" i="1"/>
  <c r="BD202" i="1"/>
  <c r="BD177" i="1"/>
  <c r="BD185" i="1"/>
  <c r="BD193" i="1"/>
  <c r="BD201" i="1"/>
  <c r="BD175" i="1"/>
  <c r="BD184" i="1"/>
  <c r="BD192" i="1"/>
  <c r="BD200" i="1"/>
  <c r="BD160" i="1"/>
  <c r="BD183" i="1"/>
  <c r="BD198" i="1"/>
  <c r="BD207" i="1"/>
  <c r="BD189" i="1"/>
  <c r="BD164" i="1"/>
  <c r="BD199" i="1"/>
  <c r="BD206" i="1"/>
  <c r="BD190" i="1"/>
  <c r="BD205" i="1"/>
  <c r="BD208" i="1"/>
  <c r="BD210" i="1"/>
  <c r="BD182" i="1"/>
  <c r="BD168" i="1"/>
  <c r="BD181" i="1"/>
  <c r="BD209" i="1"/>
  <c r="BD197" i="1"/>
  <c r="BD191" i="1"/>
  <c r="AV8" i="1"/>
  <c r="AV7" i="1"/>
  <c r="AV6" i="1"/>
  <c r="AV18" i="1"/>
  <c r="AV17" i="1"/>
  <c r="AV9" i="1"/>
  <c r="AV11" i="1"/>
  <c r="AV25" i="1"/>
  <c r="AV5" i="1"/>
  <c r="AV10" i="1"/>
  <c r="AV12" i="1"/>
  <c r="AV24" i="1"/>
  <c r="AV14" i="1"/>
  <c r="AV16" i="1"/>
  <c r="AV22" i="1"/>
  <c r="AV15" i="1"/>
  <c r="AV31" i="1"/>
  <c r="AV39" i="1"/>
  <c r="AV27" i="1"/>
  <c r="AV28" i="1"/>
  <c r="AV38" i="1"/>
  <c r="AV26" i="1"/>
  <c r="AV37" i="1"/>
  <c r="AV29" i="1"/>
  <c r="AV30" i="1"/>
  <c r="AV51" i="1"/>
  <c r="AV13" i="1"/>
  <c r="AV20" i="1"/>
  <c r="AV40" i="1"/>
  <c r="AV42" i="1"/>
  <c r="AV50" i="1"/>
  <c r="AV23" i="1"/>
  <c r="AV33" i="1"/>
  <c r="AV46" i="1"/>
  <c r="AV48" i="1"/>
  <c r="AV52" i="1"/>
  <c r="AV62" i="1"/>
  <c r="AV61" i="1"/>
  <c r="AV69" i="1"/>
  <c r="AV77" i="1"/>
  <c r="AV54" i="1"/>
  <c r="AV60" i="1"/>
  <c r="AV68" i="1"/>
  <c r="AV76" i="1"/>
  <c r="AV19" i="1"/>
  <c r="AV34" i="1"/>
  <c r="AV47" i="1"/>
  <c r="AV75" i="1"/>
  <c r="AV79" i="1"/>
  <c r="AV35" i="1"/>
  <c r="AV45" i="1"/>
  <c r="AV72" i="1"/>
  <c r="AV78" i="1"/>
  <c r="AV86" i="1"/>
  <c r="AV36" i="1"/>
  <c r="AV44" i="1"/>
  <c r="AV49" i="1"/>
  <c r="AV55" i="1"/>
  <c r="AV56" i="1"/>
  <c r="AV64" i="1"/>
  <c r="AV66" i="1"/>
  <c r="AV85" i="1"/>
  <c r="AV73" i="1"/>
  <c r="AV74" i="1"/>
  <c r="AV87" i="1"/>
  <c r="AV95" i="1"/>
  <c r="AV103" i="1"/>
  <c r="AV43" i="1"/>
  <c r="AV58" i="1"/>
  <c r="AV67" i="1"/>
  <c r="AV80" i="1"/>
  <c r="AV82" i="1"/>
  <c r="AV83" i="1"/>
  <c r="AV89" i="1"/>
  <c r="AV93" i="1"/>
  <c r="AV101" i="1"/>
  <c r="AV63" i="1"/>
  <c r="AV91" i="1"/>
  <c r="AV94" i="1"/>
  <c r="AV97" i="1"/>
  <c r="AV107" i="1"/>
  <c r="AV115" i="1"/>
  <c r="AV123" i="1"/>
  <c r="AV131" i="1"/>
  <c r="AV139" i="1"/>
  <c r="AV147" i="1"/>
  <c r="AV59" i="1"/>
  <c r="AV84" i="1"/>
  <c r="AV106" i="1"/>
  <c r="AV114" i="1"/>
  <c r="AV122" i="1"/>
  <c r="AV130" i="1"/>
  <c r="AV32" i="1"/>
  <c r="AV53" i="1"/>
  <c r="AV65" i="1"/>
  <c r="AV71" i="1"/>
  <c r="AV99" i="1"/>
  <c r="AV102" i="1"/>
  <c r="AV105" i="1"/>
  <c r="AV113" i="1"/>
  <c r="AV121" i="1"/>
  <c r="AV129" i="1"/>
  <c r="AV137" i="1"/>
  <c r="AV145" i="1"/>
  <c r="AV153" i="1"/>
  <c r="AV21" i="1"/>
  <c r="AV90" i="1"/>
  <c r="AV96" i="1"/>
  <c r="AV112" i="1"/>
  <c r="AV120" i="1"/>
  <c r="AV128" i="1"/>
  <c r="AV136" i="1"/>
  <c r="AV144" i="1"/>
  <c r="AV152" i="1"/>
  <c r="AV92" i="1"/>
  <c r="AV98" i="1"/>
  <c r="AV70" i="1"/>
  <c r="AV81" i="1"/>
  <c r="AV88" i="1"/>
  <c r="AV100" i="1"/>
  <c r="AV117" i="1"/>
  <c r="AV41" i="1"/>
  <c r="AV108" i="1"/>
  <c r="AV124" i="1"/>
  <c r="AV57" i="1"/>
  <c r="AV111" i="1"/>
  <c r="AV127" i="1"/>
  <c r="AV104" i="1"/>
  <c r="AV118" i="1"/>
  <c r="AV109" i="1"/>
  <c r="AV125" i="1"/>
  <c r="AV116" i="1"/>
  <c r="AV119" i="1"/>
  <c r="AV140" i="1"/>
  <c r="AV142" i="1"/>
  <c r="AV141" i="1"/>
  <c r="AV143" i="1"/>
  <c r="AV110" i="1"/>
  <c r="AV132" i="1"/>
  <c r="AV126" i="1"/>
  <c r="AV150" i="1"/>
  <c r="AV133" i="1"/>
  <c r="AV138" i="1"/>
  <c r="AV134" i="1"/>
  <c r="AV146" i="1"/>
  <c r="AV148" i="1"/>
  <c r="AV159" i="1"/>
  <c r="AV167" i="1"/>
  <c r="AV158" i="1"/>
  <c r="AV166" i="1"/>
  <c r="AV174" i="1"/>
  <c r="AV154" i="1"/>
  <c r="AV156" i="1"/>
  <c r="AV157" i="1"/>
  <c r="AV165" i="1"/>
  <c r="AV173" i="1"/>
  <c r="AV163" i="1"/>
  <c r="AV171" i="1"/>
  <c r="AV162" i="1"/>
  <c r="AV170" i="1"/>
  <c r="AV155" i="1"/>
  <c r="AV161" i="1"/>
  <c r="AV169" i="1"/>
  <c r="AV149" i="1"/>
  <c r="AV175" i="1"/>
  <c r="AV180" i="1"/>
  <c r="AV188" i="1"/>
  <c r="AV196" i="1"/>
  <c r="AV204" i="1"/>
  <c r="AV135" i="1"/>
  <c r="AV179" i="1"/>
  <c r="AV187" i="1"/>
  <c r="AV195" i="1"/>
  <c r="AV203" i="1"/>
  <c r="AV178" i="1"/>
  <c r="AV186" i="1"/>
  <c r="AV194" i="1"/>
  <c r="AV202" i="1"/>
  <c r="AV168" i="1"/>
  <c r="AV177" i="1"/>
  <c r="AV185" i="1"/>
  <c r="AV193" i="1"/>
  <c r="AV201" i="1"/>
  <c r="AV164" i="1"/>
  <c r="AV176" i="1"/>
  <c r="AV184" i="1"/>
  <c r="AV192" i="1"/>
  <c r="AV200" i="1"/>
  <c r="AV190" i="1"/>
  <c r="AV205" i="1"/>
  <c r="AV199" i="1"/>
  <c r="AV181" i="1"/>
  <c r="AV189" i="1"/>
  <c r="AV191" i="1"/>
  <c r="AV206" i="1"/>
  <c r="AV172" i="1"/>
  <c r="AV182" i="1"/>
  <c r="AV197" i="1"/>
  <c r="AV210" i="1"/>
  <c r="AV160" i="1"/>
  <c r="AV207" i="1"/>
  <c r="AV209" i="1"/>
  <c r="AV151" i="1"/>
  <c r="AV183" i="1"/>
  <c r="AV198" i="1"/>
  <c r="AV208" i="1"/>
  <c r="AN8" i="1"/>
  <c r="AN7" i="1"/>
  <c r="AN6" i="1"/>
  <c r="AN18" i="1"/>
  <c r="AN10" i="1"/>
  <c r="AN17" i="1"/>
  <c r="AN5" i="1"/>
  <c r="AN9" i="1"/>
  <c r="AN13" i="1"/>
  <c r="AN19" i="1"/>
  <c r="AN25" i="1"/>
  <c r="AN24" i="1"/>
  <c r="AN11" i="1"/>
  <c r="AN12" i="1"/>
  <c r="AN22" i="1"/>
  <c r="AN29" i="1"/>
  <c r="AN39" i="1"/>
  <c r="AN21" i="1"/>
  <c r="AN38" i="1"/>
  <c r="AN31" i="1"/>
  <c r="AN37" i="1"/>
  <c r="AN20" i="1"/>
  <c r="AN14" i="1"/>
  <c r="AN16" i="1"/>
  <c r="AN43" i="1"/>
  <c r="AN51" i="1"/>
  <c r="AN28" i="1"/>
  <c r="AN32" i="1"/>
  <c r="AN34" i="1"/>
  <c r="AN36" i="1"/>
  <c r="AN50" i="1"/>
  <c r="AN26" i="1"/>
  <c r="AN40" i="1"/>
  <c r="AN41" i="1"/>
  <c r="AN42" i="1"/>
  <c r="AN62" i="1"/>
  <c r="AN49" i="1"/>
  <c r="AN55" i="1"/>
  <c r="AN61" i="1"/>
  <c r="AN69" i="1"/>
  <c r="AN77" i="1"/>
  <c r="AN15" i="1"/>
  <c r="AN30" i="1"/>
  <c r="AN52" i="1"/>
  <c r="AN60" i="1"/>
  <c r="AN68" i="1"/>
  <c r="AN76" i="1"/>
  <c r="AN48" i="1"/>
  <c r="AN73" i="1"/>
  <c r="AN79" i="1"/>
  <c r="AN27" i="1"/>
  <c r="AN46" i="1"/>
  <c r="AN63" i="1"/>
  <c r="AN65" i="1"/>
  <c r="AN67" i="1"/>
  <c r="AN70" i="1"/>
  <c r="AN78" i="1"/>
  <c r="AN86" i="1"/>
  <c r="AN58" i="1"/>
  <c r="AN75" i="1"/>
  <c r="AN85" i="1"/>
  <c r="AN95" i="1"/>
  <c r="AN103" i="1"/>
  <c r="AN23" i="1"/>
  <c r="AN59" i="1"/>
  <c r="AN81" i="1"/>
  <c r="AN84" i="1"/>
  <c r="AN56" i="1"/>
  <c r="AN57" i="1"/>
  <c r="AN71" i="1"/>
  <c r="AN72" i="1"/>
  <c r="AN87" i="1"/>
  <c r="AN93" i="1"/>
  <c r="AN101" i="1"/>
  <c r="AN33" i="1"/>
  <c r="AN45" i="1"/>
  <c r="AN107" i="1"/>
  <c r="AN115" i="1"/>
  <c r="AN123" i="1"/>
  <c r="AN131" i="1"/>
  <c r="AN139" i="1"/>
  <c r="AN147" i="1"/>
  <c r="AN66" i="1"/>
  <c r="AN100" i="1"/>
  <c r="AN106" i="1"/>
  <c r="AN114" i="1"/>
  <c r="AN122" i="1"/>
  <c r="AN130" i="1"/>
  <c r="AN91" i="1"/>
  <c r="AN94" i="1"/>
  <c r="AN97" i="1"/>
  <c r="AN105" i="1"/>
  <c r="AN113" i="1"/>
  <c r="AN121" i="1"/>
  <c r="AN129" i="1"/>
  <c r="AN137" i="1"/>
  <c r="AN145" i="1"/>
  <c r="AN153" i="1"/>
  <c r="AN83" i="1"/>
  <c r="AN88" i="1"/>
  <c r="AN112" i="1"/>
  <c r="AN120" i="1"/>
  <c r="AN128" i="1"/>
  <c r="AN136" i="1"/>
  <c r="AN144" i="1"/>
  <c r="AN152" i="1"/>
  <c r="AN44" i="1"/>
  <c r="AN74" i="1"/>
  <c r="AN96" i="1"/>
  <c r="AN64" i="1"/>
  <c r="AN90" i="1"/>
  <c r="AN89" i="1"/>
  <c r="AN47" i="1"/>
  <c r="AN54" i="1"/>
  <c r="AN82" i="1"/>
  <c r="AN35" i="1"/>
  <c r="AN92" i="1"/>
  <c r="AN98" i="1"/>
  <c r="AN102" i="1"/>
  <c r="AN109" i="1"/>
  <c r="AN125" i="1"/>
  <c r="AN104" i="1"/>
  <c r="AN116" i="1"/>
  <c r="AN132" i="1"/>
  <c r="AN119" i="1"/>
  <c r="AN53" i="1"/>
  <c r="AN80" i="1"/>
  <c r="AN110" i="1"/>
  <c r="AN126" i="1"/>
  <c r="AN117" i="1"/>
  <c r="AN134" i="1"/>
  <c r="AN148" i="1"/>
  <c r="AN150" i="1"/>
  <c r="AN118" i="1"/>
  <c r="AN99" i="1"/>
  <c r="AN135" i="1"/>
  <c r="AN127" i="1"/>
  <c r="AN143" i="1"/>
  <c r="AN108" i="1"/>
  <c r="AN138" i="1"/>
  <c r="AN133" i="1"/>
  <c r="AN142" i="1"/>
  <c r="AN146" i="1"/>
  <c r="AN151" i="1"/>
  <c r="AN155" i="1"/>
  <c r="AN124" i="1"/>
  <c r="AN141" i="1"/>
  <c r="AN111" i="1"/>
  <c r="AN140" i="1"/>
  <c r="AN159" i="1"/>
  <c r="AN167" i="1"/>
  <c r="AN149" i="1"/>
  <c r="AN154" i="1"/>
  <c r="AN158" i="1"/>
  <c r="AN166" i="1"/>
  <c r="AN174" i="1"/>
  <c r="AN157" i="1"/>
  <c r="AN165" i="1"/>
  <c r="AN173" i="1"/>
  <c r="AN163" i="1"/>
  <c r="AN171" i="1"/>
  <c r="AN162" i="1"/>
  <c r="AN170" i="1"/>
  <c r="AN161" i="1"/>
  <c r="AN169" i="1"/>
  <c r="AN177" i="1"/>
  <c r="AN180" i="1"/>
  <c r="AN188" i="1"/>
  <c r="AN196" i="1"/>
  <c r="AN204" i="1"/>
  <c r="AN168" i="1"/>
  <c r="AN172" i="1"/>
  <c r="AN179" i="1"/>
  <c r="AN187" i="1"/>
  <c r="AN195" i="1"/>
  <c r="AN203" i="1"/>
  <c r="AN164" i="1"/>
  <c r="AN178" i="1"/>
  <c r="AN186" i="1"/>
  <c r="AN194" i="1"/>
  <c r="AN202" i="1"/>
  <c r="AN160" i="1"/>
  <c r="AN185" i="1"/>
  <c r="AN193" i="1"/>
  <c r="AN201" i="1"/>
  <c r="AN175" i="1"/>
  <c r="AN184" i="1"/>
  <c r="AN192" i="1"/>
  <c r="AN200" i="1"/>
  <c r="AN176" i="1"/>
  <c r="AN182" i="1"/>
  <c r="AN197" i="1"/>
  <c r="AN191" i="1"/>
  <c r="AN208" i="1"/>
  <c r="AN207" i="1"/>
  <c r="AN183" i="1"/>
  <c r="AN198" i="1"/>
  <c r="AN181" i="1"/>
  <c r="AN189" i="1"/>
  <c r="AN210" i="1"/>
  <c r="AN156" i="1"/>
  <c r="AN199" i="1"/>
  <c r="AN209" i="1"/>
  <c r="AN190" i="1"/>
  <c r="AN205" i="1"/>
  <c r="AN206" i="1"/>
  <c r="AF8" i="1"/>
  <c r="AF7" i="1"/>
  <c r="AF6" i="1"/>
  <c r="AF9" i="1"/>
  <c r="AF11" i="1"/>
  <c r="AF18" i="1"/>
  <c r="AF17" i="1"/>
  <c r="AF25" i="1"/>
  <c r="AF12" i="1"/>
  <c r="AF16" i="1"/>
  <c r="AF19" i="1"/>
  <c r="AF24" i="1"/>
  <c r="AF5" i="1"/>
  <c r="AF10" i="1"/>
  <c r="AF21" i="1"/>
  <c r="AF23" i="1"/>
  <c r="AF14" i="1"/>
  <c r="AF20" i="1"/>
  <c r="AF26" i="1"/>
  <c r="AF39" i="1"/>
  <c r="AF15" i="1"/>
  <c r="AF27" i="1"/>
  <c r="AF38" i="1"/>
  <c r="AF13" i="1"/>
  <c r="AF29" i="1"/>
  <c r="AF37" i="1"/>
  <c r="AF40" i="1"/>
  <c r="AF44" i="1"/>
  <c r="AF33" i="1"/>
  <c r="AF35" i="1"/>
  <c r="AF41" i="1"/>
  <c r="AF51" i="1"/>
  <c r="AF30" i="1"/>
  <c r="AF31" i="1"/>
  <c r="AF50" i="1"/>
  <c r="AF56" i="1"/>
  <c r="AF62" i="1"/>
  <c r="AF53" i="1"/>
  <c r="AF61" i="1"/>
  <c r="AF69" i="1"/>
  <c r="AF77" i="1"/>
  <c r="AF45" i="1"/>
  <c r="AF47" i="1"/>
  <c r="AF60" i="1"/>
  <c r="AF68" i="1"/>
  <c r="AF76" i="1"/>
  <c r="AF43" i="1"/>
  <c r="AF64" i="1"/>
  <c r="AF66" i="1"/>
  <c r="AF71" i="1"/>
  <c r="AF79" i="1"/>
  <c r="AF49" i="1"/>
  <c r="AF54" i="1"/>
  <c r="AF55" i="1"/>
  <c r="AF57" i="1"/>
  <c r="AF59" i="1"/>
  <c r="AF78" i="1"/>
  <c r="AF86" i="1"/>
  <c r="AF32" i="1"/>
  <c r="AF73" i="1"/>
  <c r="AF85" i="1"/>
  <c r="AF42" i="1"/>
  <c r="AF80" i="1"/>
  <c r="AF82" i="1"/>
  <c r="AF95" i="1"/>
  <c r="AF103" i="1"/>
  <c r="AF88" i="1"/>
  <c r="AF46" i="1"/>
  <c r="AF58" i="1"/>
  <c r="AF74" i="1"/>
  <c r="AF75" i="1"/>
  <c r="AF93" i="1"/>
  <c r="AF101" i="1"/>
  <c r="AF67" i="1"/>
  <c r="AF70" i="1"/>
  <c r="AF83" i="1"/>
  <c r="AF84" i="1"/>
  <c r="AF107" i="1"/>
  <c r="AF115" i="1"/>
  <c r="AF123" i="1"/>
  <c r="AF131" i="1"/>
  <c r="AF139" i="1"/>
  <c r="AF147" i="1"/>
  <c r="AF52" i="1"/>
  <c r="AF90" i="1"/>
  <c r="AF92" i="1"/>
  <c r="AF98" i="1"/>
  <c r="AF104" i="1"/>
  <c r="AF106" i="1"/>
  <c r="AF114" i="1"/>
  <c r="AF122" i="1"/>
  <c r="AF130" i="1"/>
  <c r="AF89" i="1"/>
  <c r="AF105" i="1"/>
  <c r="AF113" i="1"/>
  <c r="AF121" i="1"/>
  <c r="AF129" i="1"/>
  <c r="AF137" i="1"/>
  <c r="AF145" i="1"/>
  <c r="AF153" i="1"/>
  <c r="AF28" i="1"/>
  <c r="AF36" i="1"/>
  <c r="AF72" i="1"/>
  <c r="AF100" i="1"/>
  <c r="AF112" i="1"/>
  <c r="AF120" i="1"/>
  <c r="AF128" i="1"/>
  <c r="AF136" i="1"/>
  <c r="AF144" i="1"/>
  <c r="AF152" i="1"/>
  <c r="AF63" i="1"/>
  <c r="AF81" i="1"/>
  <c r="AF22" i="1"/>
  <c r="AF65" i="1"/>
  <c r="AF87" i="1"/>
  <c r="AF96" i="1"/>
  <c r="AF117" i="1"/>
  <c r="AF34" i="1"/>
  <c r="AF108" i="1"/>
  <c r="AF124" i="1"/>
  <c r="AF48" i="1"/>
  <c r="AF97" i="1"/>
  <c r="AF111" i="1"/>
  <c r="AF127" i="1"/>
  <c r="AF118" i="1"/>
  <c r="AF94" i="1"/>
  <c r="AF109" i="1"/>
  <c r="AF125" i="1"/>
  <c r="AF140" i="1"/>
  <c r="AF142" i="1"/>
  <c r="AF99" i="1"/>
  <c r="AF146" i="1"/>
  <c r="AF126" i="1"/>
  <c r="AF133" i="1"/>
  <c r="AF148" i="1"/>
  <c r="AF150" i="1"/>
  <c r="AF91" i="1"/>
  <c r="AF102" i="1"/>
  <c r="AF110" i="1"/>
  <c r="AF151" i="1"/>
  <c r="AF134" i="1"/>
  <c r="AF141" i="1"/>
  <c r="AF149" i="1"/>
  <c r="AF119" i="1"/>
  <c r="AF154" i="1"/>
  <c r="AF135" i="1"/>
  <c r="AF143" i="1"/>
  <c r="AF159" i="1"/>
  <c r="AF167" i="1"/>
  <c r="AF158" i="1"/>
  <c r="AF166" i="1"/>
  <c r="AF174" i="1"/>
  <c r="AF132" i="1"/>
  <c r="AF157" i="1"/>
  <c r="AF165" i="1"/>
  <c r="AF173" i="1"/>
  <c r="AF116" i="1"/>
  <c r="AF156" i="1"/>
  <c r="AF163" i="1"/>
  <c r="AF171" i="1"/>
  <c r="AF138" i="1"/>
  <c r="AF162" i="1"/>
  <c r="AF170" i="1"/>
  <c r="AF161" i="1"/>
  <c r="AF169" i="1"/>
  <c r="AF177" i="1"/>
  <c r="AF164" i="1"/>
  <c r="AF175" i="1"/>
  <c r="AF180" i="1"/>
  <c r="AF188" i="1"/>
  <c r="AF196" i="1"/>
  <c r="AF204" i="1"/>
  <c r="AF160" i="1"/>
  <c r="AF179" i="1"/>
  <c r="AF187" i="1"/>
  <c r="AF195" i="1"/>
  <c r="AF203" i="1"/>
  <c r="AF178" i="1"/>
  <c r="AF186" i="1"/>
  <c r="AF194" i="1"/>
  <c r="AF202" i="1"/>
  <c r="AF176" i="1"/>
  <c r="AF185" i="1"/>
  <c r="AF193" i="1"/>
  <c r="AF201" i="1"/>
  <c r="AF184" i="1"/>
  <c r="AF192" i="1"/>
  <c r="AF200" i="1"/>
  <c r="AF172" i="1"/>
  <c r="AF189" i="1"/>
  <c r="AF207" i="1"/>
  <c r="AF183" i="1"/>
  <c r="AF199" i="1"/>
  <c r="AF208" i="1"/>
  <c r="AF155" i="1"/>
  <c r="AF190" i="1"/>
  <c r="AF205" i="1"/>
  <c r="AF168" i="1"/>
  <c r="AF181" i="1"/>
  <c r="AF210" i="1"/>
  <c r="AF191" i="1"/>
  <c r="AF206" i="1"/>
  <c r="AF209" i="1"/>
  <c r="AF182" i="1"/>
  <c r="AF197" i="1"/>
  <c r="AF198" i="1"/>
  <c r="W7" i="1"/>
  <c r="W6" i="1"/>
  <c r="W5" i="1"/>
  <c r="W17" i="1"/>
  <c r="W16" i="1"/>
  <c r="W9" i="1"/>
  <c r="W11" i="1"/>
  <c r="W15" i="1"/>
  <c r="W24" i="1"/>
  <c r="W10" i="1"/>
  <c r="W18" i="1"/>
  <c r="W19" i="1"/>
  <c r="W23" i="1"/>
  <c r="W31" i="1"/>
  <c r="W12" i="1"/>
  <c r="W21" i="1"/>
  <c r="W8" i="1"/>
  <c r="W13" i="1"/>
  <c r="W30" i="1"/>
  <c r="W38" i="1"/>
  <c r="W37" i="1"/>
  <c r="W45" i="1"/>
  <c r="W22" i="1"/>
  <c r="W36" i="1"/>
  <c r="W44" i="1"/>
  <c r="W14" i="1"/>
  <c r="W27" i="1"/>
  <c r="W25" i="1"/>
  <c r="W50" i="1"/>
  <c r="W40" i="1"/>
  <c r="W41" i="1"/>
  <c r="W49" i="1"/>
  <c r="W46" i="1"/>
  <c r="W48" i="1"/>
  <c r="W51" i="1"/>
  <c r="W61" i="1"/>
  <c r="W69" i="1"/>
  <c r="W42" i="1"/>
  <c r="W43" i="1"/>
  <c r="W56" i="1"/>
  <c r="W60" i="1"/>
  <c r="W68" i="1"/>
  <c r="W76" i="1"/>
  <c r="W53" i="1"/>
  <c r="W59" i="1"/>
  <c r="W67" i="1"/>
  <c r="W75" i="1"/>
  <c r="W33" i="1"/>
  <c r="W74" i="1"/>
  <c r="W78" i="1"/>
  <c r="W34" i="1"/>
  <c r="W39" i="1"/>
  <c r="W71" i="1"/>
  <c r="W77" i="1"/>
  <c r="W85" i="1"/>
  <c r="W35" i="1"/>
  <c r="W52" i="1"/>
  <c r="W62" i="1"/>
  <c r="W64" i="1"/>
  <c r="W66" i="1"/>
  <c r="W84" i="1"/>
  <c r="W32" i="1"/>
  <c r="W47" i="1"/>
  <c r="W70" i="1"/>
  <c r="W86" i="1"/>
  <c r="W94" i="1"/>
  <c r="W102" i="1"/>
  <c r="W20" i="1"/>
  <c r="W65" i="1"/>
  <c r="W57" i="1"/>
  <c r="W63" i="1"/>
  <c r="W80" i="1"/>
  <c r="W82" i="1"/>
  <c r="W88" i="1"/>
  <c r="W92" i="1"/>
  <c r="W100" i="1"/>
  <c r="W93" i="1"/>
  <c r="W96" i="1"/>
  <c r="W106" i="1"/>
  <c r="W114" i="1"/>
  <c r="W122" i="1"/>
  <c r="W130" i="1"/>
  <c r="W138" i="1"/>
  <c r="W146" i="1"/>
  <c r="W154" i="1"/>
  <c r="W54" i="1"/>
  <c r="W87" i="1"/>
  <c r="W105" i="1"/>
  <c r="W113" i="1"/>
  <c r="W121" i="1"/>
  <c r="W129" i="1"/>
  <c r="W26" i="1"/>
  <c r="W28" i="1"/>
  <c r="W98" i="1"/>
  <c r="W101" i="1"/>
  <c r="W104" i="1"/>
  <c r="W112" i="1"/>
  <c r="W120" i="1"/>
  <c r="W128" i="1"/>
  <c r="W136" i="1"/>
  <c r="W144" i="1"/>
  <c r="W152" i="1"/>
  <c r="W73" i="1"/>
  <c r="W95" i="1"/>
  <c r="W111" i="1"/>
  <c r="W119" i="1"/>
  <c r="W127" i="1"/>
  <c r="W135" i="1"/>
  <c r="W143" i="1"/>
  <c r="W151" i="1"/>
  <c r="W58" i="1"/>
  <c r="W81" i="1"/>
  <c r="W83" i="1"/>
  <c r="W90" i="1"/>
  <c r="W55" i="1"/>
  <c r="W29" i="1"/>
  <c r="W79" i="1"/>
  <c r="W99" i="1"/>
  <c r="W89" i="1"/>
  <c r="W72" i="1"/>
  <c r="W97" i="1"/>
  <c r="W116" i="1"/>
  <c r="W107" i="1"/>
  <c r="W123" i="1"/>
  <c r="W110" i="1"/>
  <c r="W126" i="1"/>
  <c r="W117" i="1"/>
  <c r="W133" i="1"/>
  <c r="W91" i="1"/>
  <c r="W108" i="1"/>
  <c r="W124" i="1"/>
  <c r="W145" i="1"/>
  <c r="W140" i="1"/>
  <c r="W142" i="1"/>
  <c r="W103" i="1"/>
  <c r="W153" i="1"/>
  <c r="W115" i="1"/>
  <c r="W118" i="1"/>
  <c r="W139" i="1"/>
  <c r="W141" i="1"/>
  <c r="W125" i="1"/>
  <c r="W150" i="1"/>
  <c r="W148" i="1"/>
  <c r="W131" i="1"/>
  <c r="W132" i="1"/>
  <c r="W149" i="1"/>
  <c r="W158" i="1"/>
  <c r="W166" i="1"/>
  <c r="W109" i="1"/>
  <c r="W134" i="1"/>
  <c r="W165" i="1"/>
  <c r="W173" i="1"/>
  <c r="W157" i="1"/>
  <c r="W164" i="1"/>
  <c r="W172" i="1"/>
  <c r="W147" i="1"/>
  <c r="W155" i="1"/>
  <c r="W156" i="1"/>
  <c r="W162" i="1"/>
  <c r="W170" i="1"/>
  <c r="W161" i="1"/>
  <c r="W169" i="1"/>
  <c r="W137" i="1"/>
  <c r="W160" i="1"/>
  <c r="W168" i="1"/>
  <c r="W176" i="1"/>
  <c r="W174" i="1"/>
  <c r="W179" i="1"/>
  <c r="W187" i="1"/>
  <c r="W195" i="1"/>
  <c r="W203" i="1"/>
  <c r="W178" i="1"/>
  <c r="W186" i="1"/>
  <c r="W194" i="1"/>
  <c r="W202" i="1"/>
  <c r="W185" i="1"/>
  <c r="W193" i="1"/>
  <c r="W201" i="1"/>
  <c r="W167" i="1"/>
  <c r="W175" i="1"/>
  <c r="W184" i="1"/>
  <c r="W192" i="1"/>
  <c r="W200" i="1"/>
  <c r="W208" i="1"/>
  <c r="W163" i="1"/>
  <c r="W183" i="1"/>
  <c r="W191" i="1"/>
  <c r="W199" i="1"/>
  <c r="W207" i="1"/>
  <c r="W206" i="1"/>
  <c r="W182" i="1"/>
  <c r="W197" i="1"/>
  <c r="W181" i="1"/>
  <c r="W171" i="1"/>
  <c r="W188" i="1"/>
  <c r="W210" i="1"/>
  <c r="W198" i="1"/>
  <c r="W209" i="1"/>
  <c r="W205" i="1"/>
  <c r="W189" i="1"/>
  <c r="W204" i="1"/>
  <c r="W177" i="1"/>
  <c r="W196" i="1"/>
  <c r="W159" i="1"/>
  <c r="W180" i="1"/>
  <c r="W190" i="1"/>
  <c r="N7" i="1"/>
  <c r="N6" i="1"/>
  <c r="N5" i="1"/>
  <c r="N17" i="1"/>
  <c r="N8" i="1"/>
  <c r="N10" i="1"/>
  <c r="N16" i="1"/>
  <c r="N15" i="1"/>
  <c r="N14" i="1"/>
  <c r="N23" i="1"/>
  <c r="N31" i="1"/>
  <c r="N19" i="1"/>
  <c r="N22" i="1"/>
  <c r="N30" i="1"/>
  <c r="N27" i="1"/>
  <c r="N11" i="1"/>
  <c r="N24" i="1"/>
  <c r="N9" i="1"/>
  <c r="N37" i="1"/>
  <c r="N36" i="1"/>
  <c r="N44" i="1"/>
  <c r="N18" i="1"/>
  <c r="N20" i="1"/>
  <c r="N35" i="1"/>
  <c r="N43" i="1"/>
  <c r="N39" i="1"/>
  <c r="N42" i="1"/>
  <c r="N32" i="1"/>
  <c r="N34" i="1"/>
  <c r="N45" i="1"/>
  <c r="N49" i="1"/>
  <c r="N48" i="1"/>
  <c r="N56" i="1"/>
  <c r="N54" i="1"/>
  <c r="N60" i="1"/>
  <c r="N68" i="1"/>
  <c r="N26" i="1"/>
  <c r="N51" i="1"/>
  <c r="N59" i="1"/>
  <c r="N67" i="1"/>
  <c r="N75" i="1"/>
  <c r="N28" i="1"/>
  <c r="N41" i="1"/>
  <c r="N46" i="1"/>
  <c r="N58" i="1"/>
  <c r="N66" i="1"/>
  <c r="N74" i="1"/>
  <c r="N13" i="1"/>
  <c r="N61" i="1"/>
  <c r="N63" i="1"/>
  <c r="N65" i="1"/>
  <c r="N25" i="1"/>
  <c r="N55" i="1"/>
  <c r="N84" i="1"/>
  <c r="N21" i="1"/>
  <c r="N71" i="1"/>
  <c r="N77" i="1"/>
  <c r="N83" i="1"/>
  <c r="N33" i="1"/>
  <c r="N79" i="1"/>
  <c r="N81" i="1"/>
  <c r="N89" i="1"/>
  <c r="N93" i="1"/>
  <c r="N101" i="1"/>
  <c r="N64" i="1"/>
  <c r="N86" i="1"/>
  <c r="N62" i="1"/>
  <c r="N99" i="1"/>
  <c r="N38" i="1"/>
  <c r="N57" i="1"/>
  <c r="N76" i="1"/>
  <c r="N105" i="1"/>
  <c r="N113" i="1"/>
  <c r="N121" i="1"/>
  <c r="N129" i="1"/>
  <c r="N137" i="1"/>
  <c r="N145" i="1"/>
  <c r="N153" i="1"/>
  <c r="N47" i="1"/>
  <c r="N96" i="1"/>
  <c r="N102" i="1"/>
  <c r="N112" i="1"/>
  <c r="N120" i="1"/>
  <c r="N128" i="1"/>
  <c r="N136" i="1"/>
  <c r="N53" i="1"/>
  <c r="N73" i="1"/>
  <c r="N85" i="1"/>
  <c r="N111" i="1"/>
  <c r="N119" i="1"/>
  <c r="N127" i="1"/>
  <c r="N135" i="1"/>
  <c r="N143" i="1"/>
  <c r="N151" i="1"/>
  <c r="N12" i="1"/>
  <c r="N50" i="1"/>
  <c r="N70" i="1"/>
  <c r="N82" i="1"/>
  <c r="N98" i="1"/>
  <c r="N104" i="1"/>
  <c r="N110" i="1"/>
  <c r="N118" i="1"/>
  <c r="N126" i="1"/>
  <c r="N134" i="1"/>
  <c r="N142" i="1"/>
  <c r="N150" i="1"/>
  <c r="N80" i="1"/>
  <c r="N29" i="1"/>
  <c r="N52" i="1"/>
  <c r="N97" i="1"/>
  <c r="N100" i="1"/>
  <c r="N103" i="1"/>
  <c r="N40" i="1"/>
  <c r="N94" i="1"/>
  <c r="N87" i="1"/>
  <c r="N91" i="1"/>
  <c r="N92" i="1"/>
  <c r="N95" i="1"/>
  <c r="N72" i="1"/>
  <c r="N115" i="1"/>
  <c r="N78" i="1"/>
  <c r="N106" i="1"/>
  <c r="N122" i="1"/>
  <c r="N109" i="1"/>
  <c r="N125" i="1"/>
  <c r="N116" i="1"/>
  <c r="N132" i="1"/>
  <c r="N88" i="1"/>
  <c r="N107" i="1"/>
  <c r="N123" i="1"/>
  <c r="N108" i="1"/>
  <c r="N131" i="1"/>
  <c r="N139" i="1"/>
  <c r="N141" i="1"/>
  <c r="N147" i="1"/>
  <c r="N149" i="1"/>
  <c r="N144" i="1"/>
  <c r="N69" i="1"/>
  <c r="N152" i="1"/>
  <c r="N90" i="1"/>
  <c r="N138" i="1"/>
  <c r="N124" i="1"/>
  <c r="N130" i="1"/>
  <c r="N117" i="1"/>
  <c r="N146" i="1"/>
  <c r="N133" i="1"/>
  <c r="N140" i="1"/>
  <c r="N165" i="1"/>
  <c r="N114" i="1"/>
  <c r="N154" i="1"/>
  <c r="N155" i="1"/>
  <c r="N164" i="1"/>
  <c r="N172" i="1"/>
  <c r="N157" i="1"/>
  <c r="N163" i="1"/>
  <c r="N171" i="1"/>
  <c r="N148" i="1"/>
  <c r="N156" i="1"/>
  <c r="N161" i="1"/>
  <c r="N169" i="1"/>
  <c r="N160" i="1"/>
  <c r="N168" i="1"/>
  <c r="N159" i="1"/>
  <c r="N167" i="1"/>
  <c r="N175" i="1"/>
  <c r="N162" i="1"/>
  <c r="N170" i="1"/>
  <c r="N173" i="1"/>
  <c r="N177" i="1"/>
  <c r="N178" i="1"/>
  <c r="N186" i="1"/>
  <c r="N194" i="1"/>
  <c r="N202" i="1"/>
  <c r="N158" i="1"/>
  <c r="N185" i="1"/>
  <c r="N193" i="1"/>
  <c r="N201" i="1"/>
  <c r="N176" i="1"/>
  <c r="N184" i="1"/>
  <c r="N192" i="1"/>
  <c r="N200" i="1"/>
  <c r="N208" i="1"/>
  <c r="N174" i="1"/>
  <c r="N183" i="1"/>
  <c r="N191" i="1"/>
  <c r="N199" i="1"/>
  <c r="N207" i="1"/>
  <c r="N182" i="1"/>
  <c r="N190" i="1"/>
  <c r="N198" i="1"/>
  <c r="N206" i="1"/>
  <c r="N189" i="1"/>
  <c r="N204" i="1"/>
  <c r="N203" i="1"/>
  <c r="N179" i="1"/>
  <c r="N180" i="1"/>
  <c r="N195" i="1"/>
  <c r="N210" i="1"/>
  <c r="N188" i="1"/>
  <c r="N205" i="1"/>
  <c r="N209" i="1"/>
  <c r="N181" i="1"/>
  <c r="N196" i="1"/>
  <c r="N197" i="1"/>
  <c r="N166" i="1"/>
  <c r="N187" i="1"/>
  <c r="E30" i="4"/>
  <c r="E29" i="4"/>
  <c r="J210" i="3"/>
  <c r="K210" i="3"/>
  <c r="L210" i="3"/>
  <c r="M210" i="3"/>
  <c r="N210" i="3"/>
  <c r="O210" i="3"/>
  <c r="P210" i="3"/>
  <c r="Q210" i="3"/>
  <c r="R210" i="3"/>
  <c r="S210" i="3"/>
  <c r="T210" i="3"/>
  <c r="V210" i="3"/>
  <c r="W210" i="3"/>
  <c r="X210" i="3"/>
  <c r="Y210" i="3"/>
  <c r="Z210" i="3"/>
  <c r="AA210" i="3"/>
  <c r="AB210" i="3"/>
  <c r="AC210" i="3"/>
  <c r="AD210" i="3"/>
  <c r="AE210" i="3"/>
  <c r="AF210" i="3"/>
  <c r="AG210" i="3"/>
  <c r="AH210" i="3"/>
  <c r="AI210" i="3"/>
  <c r="AJ210" i="3"/>
  <c r="AK210" i="3"/>
  <c r="AL210" i="3"/>
  <c r="AM210" i="3"/>
  <c r="AN210" i="3"/>
  <c r="AO210" i="3"/>
  <c r="AP210" i="3"/>
  <c r="AQ210" i="3"/>
  <c r="AR210" i="3"/>
  <c r="AS210" i="3"/>
  <c r="AT210" i="3"/>
  <c r="AU210" i="3"/>
  <c r="AV210" i="3"/>
  <c r="AW210" i="3"/>
  <c r="AX210" i="3"/>
  <c r="AY210" i="3"/>
  <c r="AZ210" i="3"/>
  <c r="BA210" i="3"/>
  <c r="BB210" i="3"/>
  <c r="BC210" i="3"/>
  <c r="BD210" i="3"/>
  <c r="BE210" i="3"/>
  <c r="BF210" i="3"/>
  <c r="BG210" i="3"/>
  <c r="BH210" i="3"/>
  <c r="BI210" i="3"/>
  <c r="BJ210" i="3"/>
  <c r="BK210" i="3"/>
  <c r="BL210" i="3"/>
  <c r="BM210" i="3"/>
  <c r="BN210" i="3"/>
  <c r="BO210" i="3"/>
  <c r="BP210" i="3"/>
  <c r="BQ210" i="3"/>
  <c r="BR210" i="3"/>
  <c r="BS210" i="3"/>
  <c r="BT210" i="3"/>
  <c r="BU210" i="3"/>
  <c r="BV210" i="3"/>
  <c r="BW210" i="3"/>
  <c r="BX210" i="3"/>
  <c r="BY210" i="3"/>
  <c r="I210" i="3"/>
  <c r="G69" i="1" l="1"/>
  <c r="G176" i="1"/>
  <c r="G199" i="1"/>
  <c r="G190" i="1"/>
  <c r="G197" i="1"/>
  <c r="G210" i="1"/>
  <c r="G209" i="1"/>
  <c r="G191" i="1"/>
  <c r="G194" i="1"/>
  <c r="G182" i="1"/>
  <c r="G189" i="1"/>
  <c r="G177" i="1"/>
  <c r="G183" i="1"/>
  <c r="G181" i="1"/>
  <c r="G201" i="1"/>
  <c r="G195" i="1"/>
  <c r="G187" i="1"/>
  <c r="G186" i="1"/>
  <c r="G178" i="1"/>
  <c r="G208" i="1"/>
  <c r="G192" i="1"/>
  <c r="G204" i="1"/>
  <c r="G179" i="1"/>
  <c r="G184" i="1"/>
  <c r="G196" i="1"/>
  <c r="G68" i="1"/>
  <c r="G206" i="1"/>
  <c r="G185" i="1"/>
  <c r="G200" i="1"/>
  <c r="G207" i="1"/>
  <c r="G193" i="1"/>
  <c r="G198" i="1"/>
  <c r="G205" i="1"/>
  <c r="G180" i="1"/>
  <c r="CC129" i="1"/>
  <c r="CI129" i="1" s="1"/>
  <c r="CC18" i="1"/>
  <c r="CI18" i="1" s="1"/>
  <c r="CC176" i="1"/>
  <c r="CI176" i="1" s="1"/>
  <c r="CC199" i="1"/>
  <c r="CI199" i="1" s="1"/>
  <c r="CC135" i="1"/>
  <c r="CI135" i="1" s="1"/>
  <c r="CC71" i="1"/>
  <c r="CI71" i="1" s="1"/>
  <c r="CC7" i="1"/>
  <c r="CI7" i="1" s="1"/>
  <c r="CC145" i="1"/>
  <c r="CI145" i="1" s="1"/>
  <c r="CC128" i="1"/>
  <c r="CI128" i="1" s="1"/>
  <c r="CC190" i="1"/>
  <c r="CI190" i="1" s="1"/>
  <c r="CC126" i="1"/>
  <c r="CI126" i="1" s="1"/>
  <c r="CC62" i="1"/>
  <c r="CI62" i="1" s="1"/>
  <c r="CC169" i="1"/>
  <c r="CI169" i="1" s="1"/>
  <c r="CC197" i="1"/>
  <c r="CI197" i="1" s="1"/>
  <c r="CC133" i="1"/>
  <c r="CI133" i="1" s="1"/>
  <c r="CC69" i="1"/>
  <c r="CI69" i="1" s="1"/>
  <c r="CC210" i="1"/>
  <c r="CI210" i="1" s="1"/>
  <c r="CC89" i="1"/>
  <c r="CI89" i="1" s="1"/>
  <c r="CC172" i="1"/>
  <c r="CI172" i="1" s="1"/>
  <c r="CC108" i="1"/>
  <c r="CI108" i="1" s="1"/>
  <c r="CC44" i="1"/>
  <c r="CI44" i="1" s="1"/>
  <c r="CC66" i="1"/>
  <c r="CI66" i="1" s="1"/>
  <c r="CC5" i="1"/>
  <c r="CI5" i="1" s="1"/>
  <c r="CC147" i="1"/>
  <c r="CI147" i="1" s="1"/>
  <c r="CC83" i="1"/>
  <c r="CI83" i="1" s="1"/>
  <c r="CC19" i="1"/>
  <c r="CI19" i="1" s="1"/>
  <c r="CD199" i="1"/>
  <c r="CJ199" i="1" s="1"/>
  <c r="CD166" i="1"/>
  <c r="CJ166" i="1" s="1"/>
  <c r="CD146" i="1"/>
  <c r="CJ146" i="1" s="1"/>
  <c r="CD49" i="1"/>
  <c r="CJ49" i="1" s="1"/>
  <c r="CD17" i="1"/>
  <c r="CJ17" i="1" s="1"/>
  <c r="CD206" i="1"/>
  <c r="CJ206" i="1" s="1"/>
  <c r="CD150" i="1"/>
  <c r="CJ150" i="1" s="1"/>
  <c r="CD158" i="1"/>
  <c r="CJ158" i="1" s="1"/>
  <c r="CD156" i="1"/>
  <c r="CJ156" i="1" s="1"/>
  <c r="CD141" i="1"/>
  <c r="CJ141" i="1" s="1"/>
  <c r="CD81" i="1"/>
  <c r="CJ81" i="1" s="1"/>
  <c r="CD99" i="1"/>
  <c r="CJ99" i="1" s="1"/>
  <c r="CD91" i="1"/>
  <c r="CJ91" i="1" s="1"/>
  <c r="CD121" i="1"/>
  <c r="CJ121" i="1" s="1"/>
  <c r="CD138" i="1"/>
  <c r="CJ138" i="1" s="1"/>
  <c r="CD131" i="1"/>
  <c r="CJ131" i="1" s="1"/>
  <c r="CD132" i="1"/>
  <c r="CJ132" i="1" s="1"/>
  <c r="CD59" i="1"/>
  <c r="CJ59" i="1" s="1"/>
  <c r="CD68" i="1"/>
  <c r="CJ68" i="1" s="1"/>
  <c r="CD77" i="1"/>
  <c r="CJ77" i="1" s="1"/>
  <c r="CD62" i="1"/>
  <c r="CJ62" i="1" s="1"/>
  <c r="CD43" i="1"/>
  <c r="CJ43" i="1" s="1"/>
  <c r="CD40" i="1"/>
  <c r="CJ40" i="1" s="1"/>
  <c r="CD25" i="1"/>
  <c r="CJ25" i="1" s="1"/>
  <c r="CD7" i="1"/>
  <c r="CJ7" i="1" s="1"/>
  <c r="CC160" i="1"/>
  <c r="CI160" i="1" s="1"/>
  <c r="CC209" i="1"/>
  <c r="CI209" i="1" s="1"/>
  <c r="CC152" i="1"/>
  <c r="CI152" i="1" s="1"/>
  <c r="CC191" i="1"/>
  <c r="CI191" i="1" s="1"/>
  <c r="CC127" i="1"/>
  <c r="CI127" i="1" s="1"/>
  <c r="CC63" i="1"/>
  <c r="CI63" i="1" s="1"/>
  <c r="CC194" i="1"/>
  <c r="CI194" i="1" s="1"/>
  <c r="CC97" i="1"/>
  <c r="CI97" i="1" s="1"/>
  <c r="CC112" i="1"/>
  <c r="CI112" i="1" s="1"/>
  <c r="CC182" i="1"/>
  <c r="CI182" i="1" s="1"/>
  <c r="CC118" i="1"/>
  <c r="CI118" i="1" s="1"/>
  <c r="CC54" i="1"/>
  <c r="CI54" i="1" s="1"/>
  <c r="CC121" i="1"/>
  <c r="CI121" i="1" s="1"/>
  <c r="CC189" i="1"/>
  <c r="CI189" i="1" s="1"/>
  <c r="CC125" i="1"/>
  <c r="CI125" i="1" s="1"/>
  <c r="CC61" i="1"/>
  <c r="CI61" i="1" s="1"/>
  <c r="CC170" i="1"/>
  <c r="CI170" i="1" s="1"/>
  <c r="CC49" i="1"/>
  <c r="CI49" i="1" s="1"/>
  <c r="CC164" i="1"/>
  <c r="CI164" i="1" s="1"/>
  <c r="CC100" i="1"/>
  <c r="CI100" i="1" s="1"/>
  <c r="CC36" i="1"/>
  <c r="CI36" i="1" s="1"/>
  <c r="CC26" i="1"/>
  <c r="CI26" i="1" s="1"/>
  <c r="CC203" i="1"/>
  <c r="CI203" i="1" s="1"/>
  <c r="CC139" i="1"/>
  <c r="CI139" i="1" s="1"/>
  <c r="CC75" i="1"/>
  <c r="CI75" i="1" s="1"/>
  <c r="CC11" i="1"/>
  <c r="CI11" i="1" s="1"/>
  <c r="CD127" i="1"/>
  <c r="CJ127" i="1" s="1"/>
  <c r="CD160" i="1"/>
  <c r="CJ160" i="1" s="1"/>
  <c r="CD140" i="1"/>
  <c r="CJ140" i="1" s="1"/>
  <c r="CD79" i="1"/>
  <c r="CJ79" i="1" s="1"/>
  <c r="CD12" i="1"/>
  <c r="CJ12" i="1" s="1"/>
  <c r="CD184" i="1"/>
  <c r="CJ184" i="1" s="1"/>
  <c r="CD157" i="1"/>
  <c r="CJ157" i="1" s="1"/>
  <c r="CD191" i="1"/>
  <c r="CJ191" i="1" s="1"/>
  <c r="CD173" i="1"/>
  <c r="CJ173" i="1" s="1"/>
  <c r="CD165" i="1"/>
  <c r="CJ165" i="1" s="1"/>
  <c r="CD195" i="1"/>
  <c r="CJ195" i="1" s="1"/>
  <c r="CD205" i="1"/>
  <c r="CJ205" i="1" s="1"/>
  <c r="CD155" i="1"/>
  <c r="CJ155" i="1" s="1"/>
  <c r="CD151" i="1"/>
  <c r="CJ151" i="1" s="1"/>
  <c r="CD139" i="1"/>
  <c r="CJ139" i="1" s="1"/>
  <c r="CD120" i="1"/>
  <c r="CJ120" i="1" s="1"/>
  <c r="CD74" i="1"/>
  <c r="CJ74" i="1" s="1"/>
  <c r="CD125" i="1"/>
  <c r="CJ125" i="1" s="1"/>
  <c r="CD83" i="1"/>
  <c r="CJ83" i="1" s="1"/>
  <c r="CD113" i="1"/>
  <c r="CJ113" i="1" s="1"/>
  <c r="CD130" i="1"/>
  <c r="CJ130" i="1" s="1"/>
  <c r="CD123" i="1"/>
  <c r="CJ123" i="1" s="1"/>
  <c r="CD124" i="1"/>
  <c r="CJ124" i="1" s="1"/>
  <c r="CD54" i="1"/>
  <c r="CJ54" i="1" s="1"/>
  <c r="CD45" i="1"/>
  <c r="CJ45" i="1" s="1"/>
  <c r="CD66" i="1"/>
  <c r="CJ66" i="1" s="1"/>
  <c r="CD56" i="1"/>
  <c r="CJ56" i="1" s="1"/>
  <c r="CD69" i="1"/>
  <c r="CJ69" i="1" s="1"/>
  <c r="CD33" i="1"/>
  <c r="CJ33" i="1" s="1"/>
  <c r="CD52" i="1"/>
  <c r="CJ52" i="1" s="1"/>
  <c r="CD32" i="1"/>
  <c r="CJ32" i="1" s="1"/>
  <c r="CD21" i="1"/>
  <c r="CJ21" i="1" s="1"/>
  <c r="CD8" i="1"/>
  <c r="CJ8" i="1" s="1"/>
  <c r="CC88" i="1"/>
  <c r="CI88" i="1" s="1"/>
  <c r="CC177" i="1"/>
  <c r="CI177" i="1" s="1"/>
  <c r="CC120" i="1"/>
  <c r="CI120" i="1" s="1"/>
  <c r="CC183" i="1"/>
  <c r="CI183" i="1" s="1"/>
  <c r="CC119" i="1"/>
  <c r="CI119" i="1" s="1"/>
  <c r="CC55" i="1"/>
  <c r="CI55" i="1" s="1"/>
  <c r="CC162" i="1"/>
  <c r="CI162" i="1" s="1"/>
  <c r="CC57" i="1"/>
  <c r="CI57" i="1" s="1"/>
  <c r="CC96" i="1"/>
  <c r="CI96" i="1" s="1"/>
  <c r="CC174" i="1"/>
  <c r="CI174" i="1" s="1"/>
  <c r="CC110" i="1"/>
  <c r="CI110" i="1" s="1"/>
  <c r="CC46" i="1"/>
  <c r="CI46" i="1" s="1"/>
  <c r="CC81" i="1"/>
  <c r="CI81" i="1" s="1"/>
  <c r="CC181" i="1"/>
  <c r="CI181" i="1" s="1"/>
  <c r="CC117" i="1"/>
  <c r="CI117" i="1" s="1"/>
  <c r="CC53" i="1"/>
  <c r="CI53" i="1" s="1"/>
  <c r="CC146" i="1"/>
  <c r="CI146" i="1" s="1"/>
  <c r="CC9" i="1"/>
  <c r="CI9" i="1" s="1"/>
  <c r="CC156" i="1"/>
  <c r="CI156" i="1" s="1"/>
  <c r="CC92" i="1"/>
  <c r="CI92" i="1" s="1"/>
  <c r="CC28" i="1"/>
  <c r="CI28" i="1" s="1"/>
  <c r="CC201" i="1"/>
  <c r="CI201" i="1" s="1"/>
  <c r="CC195" i="1"/>
  <c r="CI195" i="1" s="1"/>
  <c r="CC131" i="1"/>
  <c r="CI131" i="1" s="1"/>
  <c r="CC67" i="1"/>
  <c r="CI67" i="1" s="1"/>
  <c r="CD185" i="1"/>
  <c r="CJ185" i="1" s="1"/>
  <c r="CD143" i="1"/>
  <c r="CJ143" i="1" s="1"/>
  <c r="CD129" i="1"/>
  <c r="CJ129" i="1" s="1"/>
  <c r="CD78" i="1"/>
  <c r="CJ78" i="1" s="1"/>
  <c r="CD51" i="1"/>
  <c r="CJ51" i="1" s="1"/>
  <c r="CD177" i="1"/>
  <c r="CJ177" i="1" s="1"/>
  <c r="CD73" i="1"/>
  <c r="CJ73" i="1" s="1"/>
  <c r="CD200" i="1"/>
  <c r="CJ200" i="1" s="1"/>
  <c r="CD161" i="1"/>
  <c r="CJ161" i="1" s="1"/>
  <c r="CD202" i="1"/>
  <c r="CJ202" i="1" s="1"/>
  <c r="CD187" i="1"/>
  <c r="CJ187" i="1" s="1"/>
  <c r="CD197" i="1"/>
  <c r="CJ197" i="1" s="1"/>
  <c r="CD171" i="1"/>
  <c r="CJ171" i="1" s="1"/>
  <c r="CD175" i="1"/>
  <c r="CJ175" i="1" s="1"/>
  <c r="CD152" i="1"/>
  <c r="CJ152" i="1" s="1"/>
  <c r="CD117" i="1"/>
  <c r="CJ117" i="1" s="1"/>
  <c r="CD126" i="1"/>
  <c r="CJ126" i="1" s="1"/>
  <c r="CD109" i="1"/>
  <c r="CJ109" i="1" s="1"/>
  <c r="CD57" i="1"/>
  <c r="CJ57" i="1" s="1"/>
  <c r="CD105" i="1"/>
  <c r="CJ105" i="1" s="1"/>
  <c r="CD122" i="1"/>
  <c r="CJ122" i="1" s="1"/>
  <c r="CD115" i="1"/>
  <c r="CJ115" i="1" s="1"/>
  <c r="CD116" i="1"/>
  <c r="CJ116" i="1" s="1"/>
  <c r="CD31" i="1"/>
  <c r="CJ31" i="1" s="1"/>
  <c r="CD60" i="1"/>
  <c r="CJ60" i="1" s="1"/>
  <c r="CD64" i="1"/>
  <c r="CJ64" i="1" s="1"/>
  <c r="CD50" i="1"/>
  <c r="CJ50" i="1" s="1"/>
  <c r="CD61" i="1"/>
  <c r="CJ61" i="1" s="1"/>
  <c r="CD63" i="1"/>
  <c r="CJ63" i="1" s="1"/>
  <c r="CD41" i="1"/>
  <c r="CJ41" i="1" s="1"/>
  <c r="CD10" i="1"/>
  <c r="CJ10" i="1" s="1"/>
  <c r="CD13" i="1"/>
  <c r="CJ13" i="1" s="1"/>
  <c r="CD9" i="1"/>
  <c r="CJ9" i="1" s="1"/>
  <c r="CC32" i="1"/>
  <c r="CI32" i="1" s="1"/>
  <c r="CC153" i="1"/>
  <c r="CI153" i="1" s="1"/>
  <c r="CC104" i="1"/>
  <c r="CI104" i="1" s="1"/>
  <c r="CC175" i="1"/>
  <c r="CI175" i="1" s="1"/>
  <c r="CC111" i="1"/>
  <c r="CI111" i="1" s="1"/>
  <c r="CC47" i="1"/>
  <c r="CI47" i="1" s="1"/>
  <c r="CC122" i="1"/>
  <c r="CI122" i="1" s="1"/>
  <c r="CC17" i="1"/>
  <c r="CI17" i="1" s="1"/>
  <c r="CC64" i="1"/>
  <c r="CI64" i="1" s="1"/>
  <c r="CC166" i="1"/>
  <c r="CI166" i="1" s="1"/>
  <c r="CC102" i="1"/>
  <c r="CI102" i="1" s="1"/>
  <c r="CC38" i="1"/>
  <c r="CI38" i="1" s="1"/>
  <c r="CC41" i="1"/>
  <c r="CI41" i="1" s="1"/>
  <c r="CC173" i="1"/>
  <c r="CI173" i="1" s="1"/>
  <c r="CC109" i="1"/>
  <c r="CI109" i="1" s="1"/>
  <c r="CC45" i="1"/>
  <c r="CI45" i="1" s="1"/>
  <c r="CC114" i="1"/>
  <c r="CI114" i="1" s="1"/>
  <c r="CC48" i="1"/>
  <c r="CI48" i="1" s="1"/>
  <c r="CC148" i="1"/>
  <c r="CI148" i="1" s="1"/>
  <c r="CC84" i="1"/>
  <c r="CI84" i="1" s="1"/>
  <c r="CC20" i="1"/>
  <c r="CI20" i="1" s="1"/>
  <c r="CC161" i="1"/>
  <c r="CI161" i="1" s="1"/>
  <c r="CC187" i="1"/>
  <c r="CI187" i="1" s="1"/>
  <c r="CC123" i="1"/>
  <c r="CI123" i="1" s="1"/>
  <c r="CC59" i="1"/>
  <c r="CI59" i="1" s="1"/>
  <c r="CD180" i="1"/>
  <c r="CJ180" i="1" s="1"/>
  <c r="CD147" i="1"/>
  <c r="CJ147" i="1" s="1"/>
  <c r="CD101" i="1"/>
  <c r="CJ101" i="1" s="1"/>
  <c r="CD85" i="1"/>
  <c r="CJ85" i="1" s="1"/>
  <c r="CD70" i="1"/>
  <c r="CJ70" i="1" s="1"/>
  <c r="CD203" i="1"/>
  <c r="CJ203" i="1" s="1"/>
  <c r="CD58" i="1"/>
  <c r="CJ58" i="1" s="1"/>
  <c r="CD190" i="1"/>
  <c r="CJ190" i="1" s="1"/>
  <c r="CD198" i="1"/>
  <c r="CJ198" i="1" s="1"/>
  <c r="CD194" i="1"/>
  <c r="CJ194" i="1" s="1"/>
  <c r="CD179" i="1"/>
  <c r="CJ179" i="1" s="1"/>
  <c r="CD189" i="1"/>
  <c r="CJ189" i="1" s="1"/>
  <c r="CD163" i="1"/>
  <c r="CJ163" i="1" s="1"/>
  <c r="CD167" i="1"/>
  <c r="CJ167" i="1" s="1"/>
  <c r="CD135" i="1"/>
  <c r="CJ135" i="1" s="1"/>
  <c r="CD133" i="1"/>
  <c r="CJ133" i="1" s="1"/>
  <c r="CD110" i="1"/>
  <c r="CJ110" i="1" s="1"/>
  <c r="CD118" i="1"/>
  <c r="CJ118" i="1" s="1"/>
  <c r="CD34" i="1"/>
  <c r="CJ34" i="1" s="1"/>
  <c r="CD97" i="1"/>
  <c r="CJ97" i="1" s="1"/>
  <c r="CD114" i="1"/>
  <c r="CJ114" i="1" s="1"/>
  <c r="CD107" i="1"/>
  <c r="CJ107" i="1" s="1"/>
  <c r="CD108" i="1"/>
  <c r="CJ108" i="1" s="1"/>
  <c r="CD102" i="1"/>
  <c r="CJ102" i="1" s="1"/>
  <c r="CD104" i="1"/>
  <c r="CJ104" i="1" s="1"/>
  <c r="CD37" i="1"/>
  <c r="CJ37" i="1" s="1"/>
  <c r="CD47" i="1"/>
  <c r="CJ47" i="1" s="1"/>
  <c r="CD55" i="1"/>
  <c r="CJ55" i="1" s="1"/>
  <c r="CD53" i="1"/>
  <c r="CJ53" i="1" s="1"/>
  <c r="CD15" i="1"/>
  <c r="CJ15" i="1" s="1"/>
  <c r="CD5" i="1"/>
  <c r="CJ5" i="1" s="1"/>
  <c r="CD6" i="1"/>
  <c r="CJ6" i="1" s="1"/>
  <c r="CC186" i="1"/>
  <c r="CI186" i="1" s="1"/>
  <c r="CC178" i="1"/>
  <c r="CI178" i="1" s="1"/>
  <c r="CC105" i="1"/>
  <c r="CI105" i="1" s="1"/>
  <c r="CC72" i="1"/>
  <c r="CI72" i="1" s="1"/>
  <c r="CC167" i="1"/>
  <c r="CI167" i="1" s="1"/>
  <c r="CC103" i="1"/>
  <c r="CI103" i="1" s="1"/>
  <c r="CC39" i="1"/>
  <c r="CI39" i="1" s="1"/>
  <c r="CC90" i="1"/>
  <c r="CI90" i="1" s="1"/>
  <c r="CC208" i="1"/>
  <c r="CI208" i="1" s="1"/>
  <c r="CC56" i="1"/>
  <c r="CI56" i="1" s="1"/>
  <c r="CC158" i="1"/>
  <c r="CI158" i="1" s="1"/>
  <c r="CC94" i="1"/>
  <c r="CI94" i="1" s="1"/>
  <c r="CC30" i="1"/>
  <c r="CI30" i="1" s="1"/>
  <c r="CC192" i="1"/>
  <c r="CI192" i="1" s="1"/>
  <c r="CC165" i="1"/>
  <c r="CI165" i="1" s="1"/>
  <c r="CC101" i="1"/>
  <c r="CI101" i="1" s="1"/>
  <c r="CC37" i="1"/>
  <c r="CI37" i="1" s="1"/>
  <c r="CC74" i="1"/>
  <c r="CI74" i="1" s="1"/>
  <c r="CC204" i="1"/>
  <c r="CI204" i="1" s="1"/>
  <c r="CC140" i="1"/>
  <c r="CI140" i="1" s="1"/>
  <c r="CC76" i="1"/>
  <c r="CI76" i="1" s="1"/>
  <c r="CC12" i="1"/>
  <c r="CI12" i="1" s="1"/>
  <c r="CC113" i="1"/>
  <c r="CI113" i="1" s="1"/>
  <c r="CC179" i="1"/>
  <c r="CI179" i="1" s="1"/>
  <c r="CC115" i="1"/>
  <c r="CI115" i="1" s="1"/>
  <c r="CC51" i="1"/>
  <c r="CI51" i="1" s="1"/>
  <c r="CD210" i="1"/>
  <c r="CJ210" i="1" s="1"/>
  <c r="CD162" i="1"/>
  <c r="CJ162" i="1" s="1"/>
  <c r="CD112" i="1"/>
  <c r="CJ112" i="1" s="1"/>
  <c r="CD75" i="1"/>
  <c r="CJ75" i="1" s="1"/>
  <c r="CD82" i="1"/>
  <c r="CJ82" i="1" s="1"/>
  <c r="CD29" i="1"/>
  <c r="CJ29" i="1" s="1"/>
  <c r="CD183" i="1"/>
  <c r="CJ183" i="1" s="1"/>
  <c r="CD208" i="1"/>
  <c r="CJ208" i="1" s="1"/>
  <c r="CD186" i="1"/>
  <c r="CJ186" i="1" s="1"/>
  <c r="CD204" i="1"/>
  <c r="CJ204" i="1" s="1"/>
  <c r="CD181" i="1"/>
  <c r="CJ181" i="1" s="1"/>
  <c r="CD172" i="1"/>
  <c r="CJ172" i="1" s="1"/>
  <c r="CD159" i="1"/>
  <c r="CJ159" i="1" s="1"/>
  <c r="CD134" i="1"/>
  <c r="CJ134" i="1" s="1"/>
  <c r="CD144" i="1"/>
  <c r="CJ144" i="1" s="1"/>
  <c r="CD119" i="1"/>
  <c r="CJ119" i="1" s="1"/>
  <c r="CD71" i="1"/>
  <c r="CJ71" i="1" s="1"/>
  <c r="CD153" i="1"/>
  <c r="CJ153" i="1" s="1"/>
  <c r="CD72" i="1"/>
  <c r="CJ72" i="1" s="1"/>
  <c r="CD106" i="1"/>
  <c r="CJ106" i="1" s="1"/>
  <c r="CD65" i="1"/>
  <c r="CJ65" i="1" s="1"/>
  <c r="CD98" i="1"/>
  <c r="CJ98" i="1" s="1"/>
  <c r="CD94" i="1"/>
  <c r="CJ94" i="1" s="1"/>
  <c r="CD96" i="1"/>
  <c r="CJ96" i="1" s="1"/>
  <c r="CD24" i="1"/>
  <c r="CJ24" i="1" s="1"/>
  <c r="CD36" i="1"/>
  <c r="CJ36" i="1" s="1"/>
  <c r="CD42" i="1"/>
  <c r="CJ42" i="1" s="1"/>
  <c r="CD48" i="1"/>
  <c r="CJ48" i="1" s="1"/>
  <c r="CD38" i="1"/>
  <c r="CJ38" i="1" s="1"/>
  <c r="CD20" i="1"/>
  <c r="CJ20" i="1" s="1"/>
  <c r="CD26" i="1"/>
  <c r="CJ26" i="1" s="1"/>
  <c r="CC130" i="1"/>
  <c r="CI130" i="1" s="1"/>
  <c r="CC138" i="1"/>
  <c r="CI138" i="1" s="1"/>
  <c r="CC65" i="1"/>
  <c r="CI65" i="1" s="1"/>
  <c r="CC40" i="1"/>
  <c r="CI40" i="1" s="1"/>
  <c r="CC159" i="1"/>
  <c r="CI159" i="1" s="1"/>
  <c r="CC95" i="1"/>
  <c r="CI95" i="1" s="1"/>
  <c r="CC31" i="1"/>
  <c r="CI31" i="1" s="1"/>
  <c r="CC50" i="1"/>
  <c r="CI50" i="1" s="1"/>
  <c r="CC184" i="1"/>
  <c r="CI184" i="1" s="1"/>
  <c r="CC24" i="1"/>
  <c r="CI24" i="1" s="1"/>
  <c r="CC150" i="1"/>
  <c r="CI150" i="1" s="1"/>
  <c r="CC86" i="1"/>
  <c r="CI86" i="1" s="1"/>
  <c r="CC22" i="1"/>
  <c r="CI22" i="1" s="1"/>
  <c r="CC144" i="1"/>
  <c r="CI144" i="1" s="1"/>
  <c r="CC157" i="1"/>
  <c r="CI157" i="1" s="1"/>
  <c r="CC93" i="1"/>
  <c r="CI93" i="1" s="1"/>
  <c r="CC29" i="1"/>
  <c r="CI29" i="1" s="1"/>
  <c r="CC42" i="1"/>
  <c r="CI42" i="1" s="1"/>
  <c r="CC196" i="1"/>
  <c r="CI196" i="1" s="1"/>
  <c r="CC132" i="1"/>
  <c r="CI132" i="1" s="1"/>
  <c r="CC68" i="1"/>
  <c r="CI68" i="1" s="1"/>
  <c r="CC202" i="1"/>
  <c r="CI202" i="1" s="1"/>
  <c r="CC73" i="1"/>
  <c r="CI73" i="1" s="1"/>
  <c r="CC171" i="1"/>
  <c r="CI171" i="1" s="1"/>
  <c r="CC107" i="1"/>
  <c r="CI107" i="1" s="1"/>
  <c r="CC43" i="1"/>
  <c r="CI43" i="1" s="1"/>
  <c r="CD182" i="1"/>
  <c r="CJ182" i="1" s="1"/>
  <c r="CD207" i="1"/>
  <c r="CJ207" i="1" s="1"/>
  <c r="CD201" i="1"/>
  <c r="CJ201" i="1" s="1"/>
  <c r="CD178" i="1"/>
  <c r="CJ178" i="1" s="1"/>
  <c r="CD196" i="1"/>
  <c r="CJ196" i="1" s="1"/>
  <c r="CD176" i="1"/>
  <c r="CJ176" i="1" s="1"/>
  <c r="CD164" i="1"/>
  <c r="CJ164" i="1" s="1"/>
  <c r="CD136" i="1"/>
  <c r="CJ136" i="1" s="1"/>
  <c r="CD111" i="1"/>
  <c r="CJ111" i="1" s="1"/>
  <c r="CD142" i="1"/>
  <c r="CJ142" i="1" s="1"/>
  <c r="CD27" i="1"/>
  <c r="CJ27" i="1" s="1"/>
  <c r="CD44" i="1"/>
  <c r="CJ44" i="1" s="1"/>
  <c r="CD145" i="1"/>
  <c r="CJ145" i="1" s="1"/>
  <c r="CD67" i="1"/>
  <c r="CJ67" i="1" s="1"/>
  <c r="CD103" i="1"/>
  <c r="CJ103" i="1" s="1"/>
  <c r="CD28" i="1"/>
  <c r="CJ28" i="1" s="1"/>
  <c r="CD95" i="1"/>
  <c r="CJ95" i="1" s="1"/>
  <c r="CD90" i="1"/>
  <c r="CJ90" i="1" s="1"/>
  <c r="CD88" i="1"/>
  <c r="CJ88" i="1" s="1"/>
  <c r="CD16" i="1"/>
  <c r="CJ16" i="1" s="1"/>
  <c r="CD80" i="1"/>
  <c r="CJ80" i="1" s="1"/>
  <c r="CD30" i="1"/>
  <c r="CJ30" i="1" s="1"/>
  <c r="CD46" i="1"/>
  <c r="CJ46" i="1" s="1"/>
  <c r="CD19" i="1"/>
  <c r="CJ19" i="1" s="1"/>
  <c r="CD14" i="1"/>
  <c r="CJ14" i="1" s="1"/>
  <c r="CD11" i="1"/>
  <c r="CJ11" i="1" s="1"/>
  <c r="CC82" i="1"/>
  <c r="CI82" i="1" s="1"/>
  <c r="CC98" i="1"/>
  <c r="CI98" i="1" s="1"/>
  <c r="CC25" i="1"/>
  <c r="CI25" i="1" s="1"/>
  <c r="CC8" i="1"/>
  <c r="CI8" i="1" s="1"/>
  <c r="CC151" i="1"/>
  <c r="CI151" i="1" s="1"/>
  <c r="CC87" i="1"/>
  <c r="CI87" i="1" s="1"/>
  <c r="CC23" i="1"/>
  <c r="CI23" i="1" s="1"/>
  <c r="CC10" i="1"/>
  <c r="CI10" i="1" s="1"/>
  <c r="CC168" i="1"/>
  <c r="CI168" i="1" s="1"/>
  <c r="CC206" i="1"/>
  <c r="CI206" i="1" s="1"/>
  <c r="CC142" i="1"/>
  <c r="CI142" i="1" s="1"/>
  <c r="CC78" i="1"/>
  <c r="CI78" i="1" s="1"/>
  <c r="CC14" i="1"/>
  <c r="CI14" i="1" s="1"/>
  <c r="CC80" i="1"/>
  <c r="CI80" i="1" s="1"/>
  <c r="CC149" i="1"/>
  <c r="CI149" i="1" s="1"/>
  <c r="CC85" i="1"/>
  <c r="CI85" i="1" s="1"/>
  <c r="CC21" i="1"/>
  <c r="CI21" i="1" s="1"/>
  <c r="CC185" i="1"/>
  <c r="CI185" i="1" s="1"/>
  <c r="CC188" i="1"/>
  <c r="CI188" i="1" s="1"/>
  <c r="CC124" i="1"/>
  <c r="CI124" i="1" s="1"/>
  <c r="CC60" i="1"/>
  <c r="CI60" i="1" s="1"/>
  <c r="CC154" i="1"/>
  <c r="CI154" i="1" s="1"/>
  <c r="CC33" i="1"/>
  <c r="CI33" i="1" s="1"/>
  <c r="CC163" i="1"/>
  <c r="CI163" i="1" s="1"/>
  <c r="CC99" i="1"/>
  <c r="CI99" i="1" s="1"/>
  <c r="CC35" i="1"/>
  <c r="CI35" i="1" s="1"/>
  <c r="CD209" i="1"/>
  <c r="CJ209" i="1" s="1"/>
  <c r="CD192" i="1"/>
  <c r="CJ192" i="1" s="1"/>
  <c r="CD193" i="1"/>
  <c r="CJ193" i="1" s="1"/>
  <c r="CD169" i="1"/>
  <c r="CJ169" i="1" s="1"/>
  <c r="CD188" i="1"/>
  <c r="CJ188" i="1" s="1"/>
  <c r="CD170" i="1"/>
  <c r="CJ170" i="1" s="1"/>
  <c r="CD174" i="1"/>
  <c r="CJ174" i="1" s="1"/>
  <c r="CD168" i="1"/>
  <c r="CJ168" i="1" s="1"/>
  <c r="CD149" i="1"/>
  <c r="CJ149" i="1" s="1"/>
  <c r="CD93" i="1"/>
  <c r="CJ93" i="1" s="1"/>
  <c r="CD128" i="1"/>
  <c r="CJ128" i="1" s="1"/>
  <c r="CD89" i="1"/>
  <c r="CJ89" i="1" s="1"/>
  <c r="CD137" i="1"/>
  <c r="CJ137" i="1" s="1"/>
  <c r="CD154" i="1"/>
  <c r="CJ154" i="1" s="1"/>
  <c r="CD100" i="1"/>
  <c r="CJ100" i="1" s="1"/>
  <c r="CD148" i="1"/>
  <c r="CJ148" i="1" s="1"/>
  <c r="CD92" i="1"/>
  <c r="CJ92" i="1" s="1"/>
  <c r="CD84" i="1"/>
  <c r="CJ84" i="1" s="1"/>
  <c r="CD86" i="1"/>
  <c r="CJ86" i="1" s="1"/>
  <c r="CD87" i="1"/>
  <c r="CJ87" i="1" s="1"/>
  <c r="CD76" i="1"/>
  <c r="CJ76" i="1" s="1"/>
  <c r="CD22" i="1"/>
  <c r="CJ22" i="1" s="1"/>
  <c r="CD35" i="1"/>
  <c r="CJ35" i="1" s="1"/>
  <c r="CD39" i="1"/>
  <c r="CJ39" i="1" s="1"/>
  <c r="CD23" i="1"/>
  <c r="CJ23" i="1" s="1"/>
  <c r="CD18" i="1"/>
  <c r="CJ18" i="1" s="1"/>
  <c r="CC34" i="1"/>
  <c r="CI34" i="1" s="1"/>
  <c r="CC58" i="1"/>
  <c r="CI58" i="1" s="1"/>
  <c r="CC200" i="1"/>
  <c r="CI200" i="1" s="1"/>
  <c r="CC207" i="1"/>
  <c r="CI207" i="1" s="1"/>
  <c r="CC143" i="1"/>
  <c r="CI143" i="1" s="1"/>
  <c r="CC79" i="1"/>
  <c r="CI79" i="1" s="1"/>
  <c r="CC15" i="1"/>
  <c r="CI15" i="1" s="1"/>
  <c r="CC193" i="1"/>
  <c r="CI193" i="1" s="1"/>
  <c r="CC136" i="1"/>
  <c r="CI136" i="1" s="1"/>
  <c r="CC198" i="1"/>
  <c r="CI198" i="1" s="1"/>
  <c r="CC134" i="1"/>
  <c r="CI134" i="1" s="1"/>
  <c r="CC70" i="1"/>
  <c r="CI70" i="1" s="1"/>
  <c r="CC6" i="1"/>
  <c r="CI6" i="1" s="1"/>
  <c r="CC205" i="1"/>
  <c r="CI205" i="1" s="1"/>
  <c r="CC141" i="1"/>
  <c r="CI141" i="1" s="1"/>
  <c r="CC77" i="1"/>
  <c r="CI77" i="1" s="1"/>
  <c r="CC13" i="1"/>
  <c r="CI13" i="1" s="1"/>
  <c r="CC137" i="1"/>
  <c r="CI137" i="1" s="1"/>
  <c r="CC180" i="1"/>
  <c r="CI180" i="1" s="1"/>
  <c r="CC116" i="1"/>
  <c r="CI116" i="1" s="1"/>
  <c r="CC52" i="1"/>
  <c r="CI52" i="1" s="1"/>
  <c r="CC106" i="1"/>
  <c r="CI106" i="1" s="1"/>
  <c r="CC16" i="1"/>
  <c r="CI16" i="1" s="1"/>
  <c r="CC155" i="1"/>
  <c r="CI155" i="1" s="1"/>
  <c r="CC91" i="1"/>
  <c r="CI91" i="1" s="1"/>
  <c r="CC27" i="1"/>
  <c r="CI27" i="1" s="1"/>
  <c r="E72" i="4"/>
  <c r="E28" i="4"/>
  <c r="E42" i="4"/>
  <c r="B3" i="9"/>
  <c r="B4" i="9"/>
  <c r="B5" i="9"/>
  <c r="B6" i="9"/>
  <c r="B7" i="9"/>
  <c r="B8" i="9"/>
  <c r="B9" i="9"/>
  <c r="B10" i="9"/>
  <c r="B11" i="9"/>
  <c r="B12" i="9"/>
  <c r="B13" i="9"/>
  <c r="B14" i="9"/>
  <c r="B15" i="9"/>
  <c r="B16" i="9"/>
  <c r="B17" i="9"/>
  <c r="B18" i="9"/>
  <c r="B19" i="9"/>
  <c r="B20" i="9"/>
  <c r="B21" i="9"/>
  <c r="B22" i="9"/>
  <c r="B23" i="9"/>
  <c r="B24" i="9"/>
  <c r="B25" i="9"/>
  <c r="B26" i="9"/>
  <c r="B27" i="9"/>
  <c r="B28" i="9"/>
  <c r="B29" i="9"/>
  <c r="B30" i="9"/>
  <c r="B31" i="9"/>
  <c r="B32" i="9"/>
  <c r="B33" i="9"/>
  <c r="B34" i="9"/>
  <c r="B35" i="9"/>
  <c r="B36" i="9"/>
  <c r="B37" i="9"/>
  <c r="B38" i="9"/>
  <c r="B39" i="9"/>
  <c r="B40" i="9"/>
  <c r="B41" i="9"/>
  <c r="B42" i="9"/>
  <c r="B43" i="9"/>
  <c r="B44" i="9"/>
  <c r="B45" i="9"/>
  <c r="B46" i="9"/>
  <c r="B47" i="9"/>
  <c r="B48" i="9"/>
  <c r="B49" i="9"/>
  <c r="B50" i="9"/>
  <c r="B51" i="9"/>
  <c r="B52" i="9"/>
  <c r="B53" i="9"/>
  <c r="B54" i="9"/>
  <c r="B55" i="9"/>
  <c r="B56" i="9"/>
  <c r="B57" i="9"/>
  <c r="B58" i="9"/>
  <c r="B59" i="9"/>
  <c r="B60" i="9"/>
  <c r="B61" i="9"/>
  <c r="B62" i="9"/>
  <c r="B63" i="9"/>
  <c r="B64" i="9"/>
  <c r="B65" i="9"/>
  <c r="B66" i="9"/>
  <c r="B67" i="9"/>
  <c r="B68" i="9"/>
  <c r="B69" i="9"/>
  <c r="B70" i="9"/>
  <c r="B71" i="9"/>
  <c r="B72" i="9"/>
  <c r="B73" i="9"/>
  <c r="B74" i="9"/>
  <c r="B75" i="9"/>
  <c r="B76" i="9"/>
  <c r="B77" i="9"/>
  <c r="B78" i="9"/>
  <c r="B79" i="9"/>
  <c r="B80" i="9"/>
  <c r="B81" i="9"/>
  <c r="B82" i="9"/>
  <c r="B83" i="9"/>
  <c r="B84" i="9"/>
  <c r="B85" i="9"/>
  <c r="B86" i="9"/>
  <c r="B87" i="9"/>
  <c r="B88" i="9"/>
  <c r="B89" i="9"/>
  <c r="B90" i="9"/>
  <c r="B91" i="9"/>
  <c r="B92" i="9"/>
  <c r="B93" i="9"/>
  <c r="B94" i="9"/>
  <c r="B95" i="9"/>
  <c r="B96" i="9"/>
  <c r="B97" i="9"/>
  <c r="B98" i="9"/>
  <c r="B99" i="9"/>
  <c r="B100" i="9"/>
  <c r="B101" i="9"/>
  <c r="B102" i="9"/>
  <c r="B103" i="9"/>
  <c r="B104" i="9"/>
  <c r="B105" i="9"/>
  <c r="B106" i="9"/>
  <c r="B107" i="9"/>
  <c r="B108" i="9"/>
  <c r="B109" i="9"/>
  <c r="B110" i="9"/>
  <c r="B111" i="9"/>
  <c r="B112" i="9"/>
  <c r="B113" i="9"/>
  <c r="B114" i="9"/>
  <c r="B115" i="9"/>
  <c r="B116" i="9"/>
  <c r="B117" i="9"/>
  <c r="B118" i="9"/>
  <c r="B119" i="9"/>
  <c r="B120" i="9"/>
  <c r="B121" i="9"/>
  <c r="B122" i="9"/>
  <c r="B123" i="9"/>
  <c r="B124" i="9"/>
  <c r="B125" i="9"/>
  <c r="B126" i="9"/>
  <c r="B127" i="9"/>
  <c r="B128" i="9"/>
  <c r="B129" i="9"/>
  <c r="B130" i="9"/>
  <c r="B131" i="9"/>
  <c r="B132" i="9"/>
  <c r="B133" i="9"/>
  <c r="B134" i="9"/>
  <c r="B135" i="9"/>
  <c r="B136" i="9"/>
  <c r="B137" i="9"/>
  <c r="B138" i="9"/>
  <c r="B139" i="9"/>
  <c r="B140" i="9"/>
  <c r="B141" i="9"/>
  <c r="B142" i="9"/>
  <c r="B143" i="9"/>
  <c r="B144" i="9"/>
  <c r="B145" i="9"/>
  <c r="B146" i="9"/>
  <c r="B147" i="9"/>
  <c r="B148" i="9"/>
  <c r="B149" i="9"/>
  <c r="B150" i="9"/>
  <c r="B151" i="9"/>
  <c r="B152" i="9"/>
  <c r="B153" i="9"/>
  <c r="B154" i="9"/>
  <c r="B155" i="9"/>
  <c r="B156" i="9"/>
  <c r="B157" i="9"/>
  <c r="B158" i="9"/>
  <c r="B159" i="9"/>
  <c r="B160" i="9"/>
  <c r="B161" i="9"/>
  <c r="B162" i="9"/>
  <c r="B163" i="9"/>
  <c r="B164" i="9"/>
  <c r="B165" i="9"/>
  <c r="B166" i="9"/>
  <c r="B167" i="9"/>
  <c r="B168" i="9"/>
  <c r="B169" i="9"/>
  <c r="B170" i="9"/>
  <c r="B171" i="9"/>
  <c r="B207" i="9"/>
  <c r="B2" i="9"/>
  <c r="CJ213" i="1" l="1"/>
  <c r="CJ212" i="1"/>
  <c r="CI213" i="1"/>
  <c r="CI212" i="1"/>
  <c r="G66" i="4"/>
  <c r="E48" i="4"/>
  <c r="E58" i="4"/>
  <c r="E8" i="4"/>
  <c r="B182" i="12"/>
  <c r="B187" i="12"/>
  <c r="B184" i="12"/>
  <c r="B186" i="12"/>
  <c r="B178" i="12"/>
  <c r="B181" i="12"/>
  <c r="B185" i="12"/>
  <c r="B180" i="12"/>
  <c r="B188" i="12"/>
  <c r="B179" i="12"/>
  <c r="B183" i="12"/>
  <c r="B177" i="12"/>
  <c r="M231" i="1"/>
  <c r="C96" i="12"/>
  <c r="D96" i="12" s="1"/>
  <c r="E96" i="12" s="1"/>
  <c r="S212" i="1" l="1"/>
  <c r="BZ212" i="1"/>
  <c r="BY212" i="1"/>
  <c r="CA212" i="1"/>
  <c r="E59" i="4"/>
  <c r="E61" i="4"/>
  <c r="E46" i="4"/>
  <c r="BT212" i="1"/>
  <c r="BK212" i="1"/>
  <c r="BX212" i="1"/>
  <c r="BA212" i="1"/>
  <c r="BU212" i="1"/>
  <c r="BR212" i="1"/>
  <c r="BC212" i="1"/>
  <c r="BH212" i="1"/>
  <c r="BW212" i="1"/>
  <c r="AX212" i="1"/>
  <c r="BL212" i="1"/>
  <c r="AZ212" i="1"/>
  <c r="BF212" i="1"/>
  <c r="AU212" i="1"/>
  <c r="BD212" i="1"/>
  <c r="BE212" i="1"/>
  <c r="BV212" i="1"/>
  <c r="BN212" i="1"/>
  <c r="AV212" i="1"/>
  <c r="AW212" i="1"/>
  <c r="BJ212" i="1"/>
  <c r="BI212" i="1"/>
  <c r="AY212" i="1"/>
  <c r="BS212" i="1"/>
  <c r="BO212" i="1"/>
  <c r="BP212" i="1"/>
  <c r="BB212" i="1"/>
  <c r="BQ212" i="1"/>
  <c r="BM212" i="1"/>
  <c r="C3" i="12"/>
  <c r="D3" i="12" s="1"/>
  <c r="E3" i="12" s="1"/>
  <c r="C4" i="12"/>
  <c r="D4" i="12" s="1"/>
  <c r="E4" i="12" s="1"/>
  <c r="C5" i="12"/>
  <c r="D5" i="12" s="1"/>
  <c r="E5" i="12" s="1"/>
  <c r="C6" i="12"/>
  <c r="D6" i="12" s="1"/>
  <c r="E6" i="12" s="1"/>
  <c r="C7" i="12"/>
  <c r="D7" i="12" s="1"/>
  <c r="E7" i="12" s="1"/>
  <c r="C8" i="12"/>
  <c r="D8" i="12" s="1"/>
  <c r="E8" i="12" s="1"/>
  <c r="C9" i="12"/>
  <c r="D9" i="12" s="1"/>
  <c r="E9" i="12" s="1"/>
  <c r="C10" i="12"/>
  <c r="D10" i="12" s="1"/>
  <c r="E10" i="12" s="1"/>
  <c r="C11" i="12"/>
  <c r="D11" i="12" s="1"/>
  <c r="E11" i="12" s="1"/>
  <c r="C12" i="12"/>
  <c r="D12" i="12" s="1"/>
  <c r="E12" i="12" s="1"/>
  <c r="C13" i="12"/>
  <c r="D13" i="12" s="1"/>
  <c r="E13" i="12" s="1"/>
  <c r="C14" i="12"/>
  <c r="D14" i="12" s="1"/>
  <c r="E14" i="12" s="1"/>
  <c r="C15" i="12"/>
  <c r="D15" i="12" s="1"/>
  <c r="E15" i="12" s="1"/>
  <c r="C16" i="12"/>
  <c r="D16" i="12" s="1"/>
  <c r="E16" i="12" s="1"/>
  <c r="C17" i="12"/>
  <c r="D17" i="12" s="1"/>
  <c r="E17" i="12" s="1"/>
  <c r="C18" i="12"/>
  <c r="D18" i="12" s="1"/>
  <c r="E18" i="12" s="1"/>
  <c r="C19" i="12"/>
  <c r="D19" i="12" s="1"/>
  <c r="E19" i="12" s="1"/>
  <c r="C20" i="12"/>
  <c r="D20" i="12" s="1"/>
  <c r="E20" i="12" s="1"/>
  <c r="C21" i="12"/>
  <c r="D21" i="12" s="1"/>
  <c r="E21" i="12" s="1"/>
  <c r="C22" i="12"/>
  <c r="D22" i="12" s="1"/>
  <c r="E22" i="12" s="1"/>
  <c r="C23" i="12"/>
  <c r="D23" i="12" s="1"/>
  <c r="E23" i="12" s="1"/>
  <c r="C24" i="12"/>
  <c r="D24" i="12" s="1"/>
  <c r="E24" i="12" s="1"/>
  <c r="C25" i="12"/>
  <c r="D25" i="12" s="1"/>
  <c r="E25" i="12" s="1"/>
  <c r="C26" i="12"/>
  <c r="D26" i="12" s="1"/>
  <c r="E26" i="12" s="1"/>
  <c r="C27" i="12"/>
  <c r="D27" i="12" s="1"/>
  <c r="E27" i="12" s="1"/>
  <c r="C28" i="12"/>
  <c r="D28" i="12" s="1"/>
  <c r="E28" i="12" s="1"/>
  <c r="C29" i="12"/>
  <c r="D29" i="12" s="1"/>
  <c r="E29" i="12" s="1"/>
  <c r="C30" i="12"/>
  <c r="D30" i="12" s="1"/>
  <c r="E30" i="12" s="1"/>
  <c r="C31" i="12"/>
  <c r="D31" i="12" s="1"/>
  <c r="E31" i="12" s="1"/>
  <c r="C32" i="12"/>
  <c r="D32" i="12" s="1"/>
  <c r="E32" i="12" s="1"/>
  <c r="C33" i="12"/>
  <c r="D33" i="12" s="1"/>
  <c r="E33" i="12" s="1"/>
  <c r="C34" i="12"/>
  <c r="D34" i="12" s="1"/>
  <c r="E34" i="12" s="1"/>
  <c r="C35" i="12"/>
  <c r="D35" i="12" s="1"/>
  <c r="E35" i="12" s="1"/>
  <c r="C36" i="12"/>
  <c r="D36" i="12" s="1"/>
  <c r="E36" i="12" s="1"/>
  <c r="C37" i="12"/>
  <c r="D37" i="12" s="1"/>
  <c r="E37" i="12" s="1"/>
  <c r="C38" i="12"/>
  <c r="D38" i="12" s="1"/>
  <c r="E38" i="12" s="1"/>
  <c r="C39" i="12"/>
  <c r="D39" i="12" s="1"/>
  <c r="E39" i="12" s="1"/>
  <c r="C40" i="12"/>
  <c r="D40" i="12" s="1"/>
  <c r="E40" i="12" s="1"/>
  <c r="C41" i="12"/>
  <c r="D41" i="12" s="1"/>
  <c r="E41" i="12" s="1"/>
  <c r="C42" i="12"/>
  <c r="D42" i="12" s="1"/>
  <c r="E42" i="12" s="1"/>
  <c r="C43" i="12"/>
  <c r="D43" i="12" s="1"/>
  <c r="E43" i="12" s="1"/>
  <c r="C44" i="12"/>
  <c r="D44" i="12" s="1"/>
  <c r="E44" i="12" s="1"/>
  <c r="C45" i="12"/>
  <c r="D45" i="12" s="1"/>
  <c r="E45" i="12" s="1"/>
  <c r="C46" i="12"/>
  <c r="D46" i="12" s="1"/>
  <c r="E46" i="12" s="1"/>
  <c r="C47" i="12"/>
  <c r="D47" i="12" s="1"/>
  <c r="E47" i="12" s="1"/>
  <c r="C48" i="12"/>
  <c r="D48" i="12" s="1"/>
  <c r="E48" i="12" s="1"/>
  <c r="C49" i="12"/>
  <c r="D49" i="12" s="1"/>
  <c r="E49" i="12" s="1"/>
  <c r="C50" i="12"/>
  <c r="D50" i="12" s="1"/>
  <c r="E50" i="12" s="1"/>
  <c r="C51" i="12"/>
  <c r="D51" i="12" s="1"/>
  <c r="E51" i="12" s="1"/>
  <c r="C52" i="12"/>
  <c r="D52" i="12" s="1"/>
  <c r="E52" i="12" s="1"/>
  <c r="C53" i="12"/>
  <c r="D53" i="12" s="1"/>
  <c r="E53" i="12" s="1"/>
  <c r="C54" i="12"/>
  <c r="D54" i="12" s="1"/>
  <c r="E54" i="12" s="1"/>
  <c r="C55" i="12"/>
  <c r="D55" i="12" s="1"/>
  <c r="E55" i="12" s="1"/>
  <c r="C56" i="12"/>
  <c r="D56" i="12" s="1"/>
  <c r="E56" i="12" s="1"/>
  <c r="C57" i="12"/>
  <c r="D57" i="12" s="1"/>
  <c r="E57" i="12" s="1"/>
  <c r="C58" i="12"/>
  <c r="D58" i="12" s="1"/>
  <c r="E58" i="12" s="1"/>
  <c r="C59" i="12"/>
  <c r="D59" i="12" s="1"/>
  <c r="E59" i="12" s="1"/>
  <c r="C60" i="12"/>
  <c r="D60" i="12" s="1"/>
  <c r="E60" i="12" s="1"/>
  <c r="C61" i="12"/>
  <c r="D61" i="12" s="1"/>
  <c r="E61" i="12" s="1"/>
  <c r="C62" i="12"/>
  <c r="D62" i="12" s="1"/>
  <c r="E62" i="12" s="1"/>
  <c r="C63" i="12"/>
  <c r="D63" i="12" s="1"/>
  <c r="E63" i="12" s="1"/>
  <c r="C64" i="12"/>
  <c r="D64" i="12" s="1"/>
  <c r="E64" i="12" s="1"/>
  <c r="C65" i="12"/>
  <c r="D65" i="12" s="1"/>
  <c r="E65" i="12" s="1"/>
  <c r="C66" i="12"/>
  <c r="D66" i="12" s="1"/>
  <c r="E66" i="12" s="1"/>
  <c r="C67" i="12"/>
  <c r="D67" i="12" s="1"/>
  <c r="E67" i="12" s="1"/>
  <c r="C68" i="12"/>
  <c r="D68" i="12" s="1"/>
  <c r="E68" i="12" s="1"/>
  <c r="C69" i="12"/>
  <c r="D69" i="12" s="1"/>
  <c r="E69" i="12" s="1"/>
  <c r="C70" i="12"/>
  <c r="D70" i="12" s="1"/>
  <c r="E70" i="12" s="1"/>
  <c r="C71" i="12"/>
  <c r="D71" i="12" s="1"/>
  <c r="E71" i="12" s="1"/>
  <c r="C72" i="12"/>
  <c r="D72" i="12" s="1"/>
  <c r="E72" i="12" s="1"/>
  <c r="C73" i="12"/>
  <c r="D73" i="12" s="1"/>
  <c r="E73" i="12" s="1"/>
  <c r="C74" i="12"/>
  <c r="D74" i="12" s="1"/>
  <c r="E74" i="12" s="1"/>
  <c r="C75" i="12"/>
  <c r="D75" i="12" s="1"/>
  <c r="E75" i="12" s="1"/>
  <c r="C76" i="12"/>
  <c r="D76" i="12" s="1"/>
  <c r="E76" i="12" s="1"/>
  <c r="C77" i="12"/>
  <c r="D77" i="12" s="1"/>
  <c r="E77" i="12" s="1"/>
  <c r="C78" i="12"/>
  <c r="D78" i="12" s="1"/>
  <c r="E78" i="12" s="1"/>
  <c r="C79" i="12"/>
  <c r="D79" i="12" s="1"/>
  <c r="E79" i="12" s="1"/>
  <c r="C80" i="12"/>
  <c r="D80" i="12" s="1"/>
  <c r="E80" i="12" s="1"/>
  <c r="C81" i="12"/>
  <c r="D81" i="12" s="1"/>
  <c r="E81" i="12" s="1"/>
  <c r="C82" i="12"/>
  <c r="D82" i="12" s="1"/>
  <c r="E82" i="12" s="1"/>
  <c r="C83" i="12"/>
  <c r="D83" i="12" s="1"/>
  <c r="E83" i="12" s="1"/>
  <c r="C84" i="12"/>
  <c r="D84" i="12" s="1"/>
  <c r="E84" i="12" s="1"/>
  <c r="C85" i="12"/>
  <c r="D85" i="12" s="1"/>
  <c r="E85" i="12" s="1"/>
  <c r="C86" i="12"/>
  <c r="D86" i="12" s="1"/>
  <c r="E86" i="12" s="1"/>
  <c r="C87" i="12"/>
  <c r="D87" i="12" s="1"/>
  <c r="E87" i="12" s="1"/>
  <c r="C88" i="12"/>
  <c r="D88" i="12" s="1"/>
  <c r="E88" i="12" s="1"/>
  <c r="C89" i="12"/>
  <c r="D89" i="12" s="1"/>
  <c r="E89" i="12" s="1"/>
  <c r="C90" i="12"/>
  <c r="D90" i="12" s="1"/>
  <c r="E90" i="12" s="1"/>
  <c r="C91" i="12"/>
  <c r="D91" i="12" s="1"/>
  <c r="E91" i="12" s="1"/>
  <c r="C92" i="12"/>
  <c r="D92" i="12" s="1"/>
  <c r="E92" i="12" s="1"/>
  <c r="C93" i="12"/>
  <c r="D93" i="12" s="1"/>
  <c r="E93" i="12" s="1"/>
  <c r="C94" i="12"/>
  <c r="D94" i="12" s="1"/>
  <c r="E94" i="12" s="1"/>
  <c r="C95" i="12"/>
  <c r="D95" i="12" s="1"/>
  <c r="E95" i="12" s="1"/>
  <c r="C97" i="12"/>
  <c r="D97" i="12" s="1"/>
  <c r="E97" i="12" s="1"/>
  <c r="C98" i="12"/>
  <c r="D98" i="12" s="1"/>
  <c r="E98" i="12" s="1"/>
  <c r="C99" i="12"/>
  <c r="D99" i="12" s="1"/>
  <c r="E99" i="12" s="1"/>
  <c r="C100" i="12"/>
  <c r="D100" i="12" s="1"/>
  <c r="E100" i="12" s="1"/>
  <c r="C101" i="12"/>
  <c r="D101" i="12" s="1"/>
  <c r="E101" i="12" s="1"/>
  <c r="C102" i="12"/>
  <c r="D102" i="12" s="1"/>
  <c r="E102" i="12" s="1"/>
  <c r="C103" i="12"/>
  <c r="D103" i="12" s="1"/>
  <c r="E103" i="12" s="1"/>
  <c r="C104" i="12"/>
  <c r="D104" i="12" s="1"/>
  <c r="E104" i="12" s="1"/>
  <c r="C105" i="12"/>
  <c r="D105" i="12" s="1"/>
  <c r="E105" i="12" s="1"/>
  <c r="C106" i="12"/>
  <c r="D106" i="12" s="1"/>
  <c r="E106" i="12" s="1"/>
  <c r="C107" i="12"/>
  <c r="D107" i="12" s="1"/>
  <c r="E107" i="12" s="1"/>
  <c r="C108" i="12"/>
  <c r="D108" i="12" s="1"/>
  <c r="E108" i="12" s="1"/>
  <c r="C109" i="12"/>
  <c r="D109" i="12" s="1"/>
  <c r="E109" i="12" s="1"/>
  <c r="C110" i="12"/>
  <c r="D110" i="12" s="1"/>
  <c r="E110" i="12" s="1"/>
  <c r="C111" i="12"/>
  <c r="D111" i="12" s="1"/>
  <c r="E111" i="12" s="1"/>
  <c r="C112" i="12"/>
  <c r="D112" i="12" s="1"/>
  <c r="E112" i="12" s="1"/>
  <c r="C113" i="12"/>
  <c r="D113" i="12" s="1"/>
  <c r="E113" i="12" s="1"/>
  <c r="C114" i="12"/>
  <c r="D114" i="12" s="1"/>
  <c r="E114" i="12" s="1"/>
  <c r="C115" i="12"/>
  <c r="D115" i="12" s="1"/>
  <c r="E115" i="12" s="1"/>
  <c r="C116" i="12"/>
  <c r="D116" i="12" s="1"/>
  <c r="E116" i="12" s="1"/>
  <c r="C117" i="12"/>
  <c r="D117" i="12" s="1"/>
  <c r="E117" i="12" s="1"/>
  <c r="C118" i="12"/>
  <c r="D118" i="12" s="1"/>
  <c r="E118" i="12" s="1"/>
  <c r="C119" i="12"/>
  <c r="D119" i="12" s="1"/>
  <c r="E119" i="12" s="1"/>
  <c r="C120" i="12"/>
  <c r="D120" i="12" s="1"/>
  <c r="E120" i="12" s="1"/>
  <c r="C121" i="12"/>
  <c r="D121" i="12" s="1"/>
  <c r="E121" i="12" s="1"/>
  <c r="C122" i="12"/>
  <c r="D122" i="12" s="1"/>
  <c r="E122" i="12" s="1"/>
  <c r="C123" i="12"/>
  <c r="D123" i="12" s="1"/>
  <c r="E123" i="12" s="1"/>
  <c r="C124" i="12"/>
  <c r="D124" i="12" s="1"/>
  <c r="E124" i="12" s="1"/>
  <c r="C125" i="12"/>
  <c r="D125" i="12" s="1"/>
  <c r="E125" i="12" s="1"/>
  <c r="C126" i="12"/>
  <c r="D126" i="12" s="1"/>
  <c r="E126" i="12" s="1"/>
  <c r="C127" i="12"/>
  <c r="D127" i="12" s="1"/>
  <c r="E127" i="12" s="1"/>
  <c r="C128" i="12"/>
  <c r="D128" i="12" s="1"/>
  <c r="E128" i="12" s="1"/>
  <c r="C129" i="12"/>
  <c r="D129" i="12" s="1"/>
  <c r="E129" i="12" s="1"/>
  <c r="C130" i="12"/>
  <c r="D130" i="12" s="1"/>
  <c r="E130" i="12" s="1"/>
  <c r="C131" i="12"/>
  <c r="D131" i="12" s="1"/>
  <c r="E131" i="12" s="1"/>
  <c r="C132" i="12"/>
  <c r="D132" i="12" s="1"/>
  <c r="E132" i="12" s="1"/>
  <c r="C133" i="12"/>
  <c r="D133" i="12" s="1"/>
  <c r="E133" i="12" s="1"/>
  <c r="C134" i="12"/>
  <c r="D134" i="12" s="1"/>
  <c r="E134" i="12" s="1"/>
  <c r="C135" i="12"/>
  <c r="D135" i="12" s="1"/>
  <c r="E135" i="12" s="1"/>
  <c r="C136" i="12"/>
  <c r="D136" i="12" s="1"/>
  <c r="E136" i="12" s="1"/>
  <c r="C137" i="12"/>
  <c r="D137" i="12" s="1"/>
  <c r="E137" i="12" s="1"/>
  <c r="C138" i="12"/>
  <c r="D138" i="12" s="1"/>
  <c r="E138" i="12" s="1"/>
  <c r="C139" i="12"/>
  <c r="D139" i="12" s="1"/>
  <c r="E139" i="12" s="1"/>
  <c r="C140" i="12"/>
  <c r="D140" i="12" s="1"/>
  <c r="E140" i="12" s="1"/>
  <c r="C141" i="12"/>
  <c r="D141" i="12" s="1"/>
  <c r="E141" i="12" s="1"/>
  <c r="C142" i="12"/>
  <c r="D142" i="12" s="1"/>
  <c r="E142" i="12" s="1"/>
  <c r="C143" i="12"/>
  <c r="D143" i="12" s="1"/>
  <c r="E143" i="12" s="1"/>
  <c r="C144" i="12"/>
  <c r="D144" i="12" s="1"/>
  <c r="E144" i="12" s="1"/>
  <c r="C145" i="12"/>
  <c r="D145" i="12" s="1"/>
  <c r="E145" i="12" s="1"/>
  <c r="C146" i="12"/>
  <c r="D146" i="12" s="1"/>
  <c r="E146" i="12" s="1"/>
  <c r="C147" i="12"/>
  <c r="D147" i="12" s="1"/>
  <c r="E147" i="12" s="1"/>
  <c r="C148" i="12"/>
  <c r="D148" i="12" s="1"/>
  <c r="E148" i="12" s="1"/>
  <c r="C149" i="12"/>
  <c r="D149" i="12" s="1"/>
  <c r="E149" i="12" s="1"/>
  <c r="C150" i="12"/>
  <c r="D150" i="12" s="1"/>
  <c r="E150" i="12" s="1"/>
  <c r="C151" i="12"/>
  <c r="D151" i="12" s="1"/>
  <c r="E151" i="12" s="1"/>
  <c r="C152" i="12"/>
  <c r="D152" i="12" s="1"/>
  <c r="E152" i="12" s="1"/>
  <c r="C153" i="12"/>
  <c r="D153" i="12" s="1"/>
  <c r="E153" i="12" s="1"/>
  <c r="C2" i="12"/>
  <c r="D2" i="12" s="1"/>
  <c r="E2" i="12" s="1"/>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207" i="5"/>
  <c r="G208" i="5"/>
  <c r="G3" i="5"/>
  <c r="E64" i="4" l="1"/>
  <c r="E9" i="4"/>
  <c r="E54" i="4"/>
  <c r="F2" i="12"/>
  <c r="G5" i="1"/>
  <c r="B2" i="12" s="1"/>
  <c r="G158" i="1"/>
  <c r="B168" i="12" s="1"/>
  <c r="E57" i="4" l="1"/>
  <c r="E52" i="4"/>
  <c r="E77" i="4"/>
  <c r="G50" i="1"/>
  <c r="G108" i="1"/>
  <c r="G102" i="1"/>
  <c r="G28" i="1"/>
  <c r="B154" i="12" s="1"/>
  <c r="G91" i="1"/>
  <c r="G52" i="1"/>
  <c r="G64" i="1"/>
  <c r="G17" i="1"/>
  <c r="G151" i="1"/>
  <c r="B133" i="12" s="1"/>
  <c r="G128" i="1"/>
  <c r="G35" i="1"/>
  <c r="G135" i="1"/>
  <c r="G81" i="1"/>
  <c r="G153" i="1"/>
  <c r="G60" i="1"/>
  <c r="G124" i="1"/>
  <c r="G133" i="1"/>
  <c r="G80" i="1"/>
  <c r="G123" i="1"/>
  <c r="G109" i="1"/>
  <c r="G14" i="1"/>
  <c r="G25" i="1"/>
  <c r="G15" i="1"/>
  <c r="B12" i="12" s="1"/>
  <c r="G112" i="1"/>
  <c r="G13" i="1"/>
  <c r="G149" i="1"/>
  <c r="B131" i="12" s="1"/>
  <c r="G55" i="1"/>
  <c r="G167" i="1"/>
  <c r="G83" i="1"/>
  <c r="G143" i="1"/>
  <c r="B125" i="12" s="1"/>
  <c r="G116" i="1"/>
  <c r="G101" i="1"/>
  <c r="G7" i="1"/>
  <c r="B4" i="12" s="1"/>
  <c r="G130" i="1"/>
  <c r="G144" i="1"/>
  <c r="B126" i="12" s="1"/>
  <c r="G30" i="1"/>
  <c r="G89" i="1"/>
  <c r="G161" i="1"/>
  <c r="G29" i="1"/>
  <c r="B155" i="12" s="1"/>
  <c r="G157" i="1"/>
  <c r="B167" i="12" s="1"/>
  <c r="G88" i="1"/>
  <c r="G131" i="1"/>
  <c r="G165" i="1"/>
  <c r="G163" i="1"/>
  <c r="B143" i="12" s="1"/>
  <c r="G22" i="1"/>
  <c r="G164" i="1"/>
  <c r="G23" i="1"/>
  <c r="G136" i="1"/>
  <c r="G65" i="1"/>
  <c r="G126" i="1"/>
  <c r="G56" i="1"/>
  <c r="G125" i="1"/>
  <c r="G166" i="1"/>
  <c r="G138" i="1"/>
  <c r="B120" i="12" s="1"/>
  <c r="G43" i="1"/>
  <c r="G82" i="1"/>
  <c r="G146" i="1"/>
  <c r="B128" i="12" s="1"/>
  <c r="G152" i="1"/>
  <c r="B134" i="12" s="1"/>
  <c r="G51" i="1"/>
  <c r="B176" i="12" s="1"/>
  <c r="G33" i="1"/>
  <c r="G97" i="1"/>
  <c r="G169" i="1"/>
  <c r="G76" i="1"/>
  <c r="B66" i="12" s="1"/>
  <c r="G140" i="1"/>
  <c r="G37" i="1"/>
  <c r="B158" i="12" s="1"/>
  <c r="G96" i="1"/>
  <c r="G139" i="1"/>
  <c r="G18" i="1"/>
  <c r="G38" i="1"/>
  <c r="G62" i="1"/>
  <c r="G137" i="1"/>
  <c r="G39" i="1"/>
  <c r="G129" i="1"/>
  <c r="G107" i="1"/>
  <c r="G122" i="1"/>
  <c r="G73" i="1"/>
  <c r="G115" i="1"/>
  <c r="G72" i="1"/>
  <c r="B62" i="12" s="1"/>
  <c r="G47" i="1"/>
  <c r="G66" i="1"/>
  <c r="G74" i="1"/>
  <c r="G26" i="1"/>
  <c r="G154" i="1"/>
  <c r="G160" i="1"/>
  <c r="G59" i="1"/>
  <c r="G41" i="1"/>
  <c r="G105" i="1"/>
  <c r="G31" i="1"/>
  <c r="G84" i="1"/>
  <c r="B165" i="12" s="1"/>
  <c r="G148" i="1"/>
  <c r="G16" i="1"/>
  <c r="G104" i="1"/>
  <c r="G147" i="1"/>
  <c r="B129" i="12" s="1"/>
  <c r="G54" i="1"/>
  <c r="G46" i="1"/>
  <c r="B39" i="12" s="1"/>
  <c r="G77" i="1"/>
  <c r="G63" i="1"/>
  <c r="G45" i="1"/>
  <c r="B38" i="12" s="1"/>
  <c r="G87" i="1"/>
  <c r="G114" i="1"/>
  <c r="G19" i="1"/>
  <c r="G44" i="1"/>
  <c r="G48" i="1"/>
  <c r="G21" i="1"/>
  <c r="B18" i="12" s="1"/>
  <c r="G9" i="1"/>
  <c r="G8" i="1"/>
  <c r="B5" i="12" s="1"/>
  <c r="G159" i="1"/>
  <c r="G141" i="1"/>
  <c r="B123" i="12" s="1"/>
  <c r="G34" i="1"/>
  <c r="G98" i="1"/>
  <c r="G162" i="1"/>
  <c r="G168" i="1"/>
  <c r="G67" i="1"/>
  <c r="G49" i="1"/>
  <c r="G113" i="1"/>
  <c r="G119" i="1"/>
  <c r="G92" i="1"/>
  <c r="G156" i="1"/>
  <c r="G85" i="1"/>
  <c r="B166" i="12" s="1"/>
  <c r="G24" i="1"/>
  <c r="G86" i="1"/>
  <c r="G142" i="1"/>
  <c r="B124" i="12" s="1"/>
  <c r="G12" i="1"/>
  <c r="G71" i="1"/>
  <c r="G53" i="1"/>
  <c r="G95" i="1"/>
  <c r="G32" i="1"/>
  <c r="G117" i="1"/>
  <c r="G110" i="1"/>
  <c r="G145" i="1"/>
  <c r="B127" i="12" s="1"/>
  <c r="G150" i="1"/>
  <c r="B132" i="12" s="1"/>
  <c r="G10" i="1"/>
  <c r="G42" i="1"/>
  <c r="G106" i="1"/>
  <c r="G170" i="1"/>
  <c r="B175" i="12" s="1"/>
  <c r="G11" i="1"/>
  <c r="G75" i="1"/>
  <c r="G57" i="1"/>
  <c r="G121" i="1"/>
  <c r="G36" i="1"/>
  <c r="B157" i="12" s="1"/>
  <c r="G100" i="1"/>
  <c r="G172" i="1"/>
  <c r="G40" i="1"/>
  <c r="G99" i="1"/>
  <c r="G171" i="1"/>
  <c r="G78" i="1"/>
  <c r="G118" i="1"/>
  <c r="G174" i="1"/>
  <c r="G20" i="1"/>
  <c r="G79" i="1"/>
  <c r="G61" i="1"/>
  <c r="G6" i="1"/>
  <c r="B3" i="12" s="1"/>
  <c r="G103" i="1"/>
  <c r="G111" i="1"/>
  <c r="B46" i="12" l="1"/>
  <c r="B41" i="12"/>
  <c r="B91" i="12"/>
  <c r="B9" i="12"/>
  <c r="B87" i="12"/>
  <c r="B31" i="12"/>
  <c r="B65" i="12"/>
  <c r="B21" i="12"/>
  <c r="B99" i="12"/>
  <c r="B64" i="12"/>
  <c r="B29" i="12"/>
  <c r="B17" i="12"/>
  <c r="B35" i="12"/>
  <c r="B16" i="12"/>
  <c r="B19" i="12"/>
  <c r="B11" i="12"/>
  <c r="B71" i="12"/>
  <c r="B107" i="12"/>
  <c r="B101" i="12"/>
  <c r="B77" i="12"/>
  <c r="B6" i="12"/>
  <c r="B33" i="12"/>
  <c r="B96" i="12"/>
  <c r="B10" i="12"/>
  <c r="B13" i="12"/>
  <c r="B108" i="12"/>
  <c r="B48" i="12"/>
  <c r="B109" i="12"/>
  <c r="B30" i="12"/>
  <c r="B89" i="12"/>
  <c r="B92" i="12"/>
  <c r="B7" i="12"/>
  <c r="B61" i="12"/>
  <c r="B102" i="12"/>
  <c r="B63" i="12"/>
  <c r="B15" i="12"/>
  <c r="B28" i="12"/>
  <c r="B147" i="12"/>
  <c r="B172" i="12"/>
  <c r="B97" i="12"/>
  <c r="B68" i="12"/>
  <c r="B162" i="12"/>
  <c r="B130" i="12"/>
  <c r="B23" i="12"/>
  <c r="B94" i="12"/>
  <c r="B70" i="12"/>
  <c r="B164" i="12"/>
  <c r="B95" i="12"/>
  <c r="B90" i="12"/>
  <c r="B98" i="12"/>
  <c r="B59" i="12"/>
  <c r="B55" i="12"/>
  <c r="B160" i="12"/>
  <c r="B57" i="12"/>
  <c r="B78" i="12"/>
  <c r="B146" i="12"/>
  <c r="B171" i="12"/>
  <c r="B145" i="12"/>
  <c r="B170" i="12"/>
  <c r="B86" i="12"/>
  <c r="B8" i="12"/>
  <c r="B148" i="12"/>
  <c r="B173" i="12"/>
  <c r="B58" i="12"/>
  <c r="B32" i="12"/>
  <c r="B72" i="12"/>
  <c r="B118" i="12"/>
  <c r="B88" i="12"/>
  <c r="B100" i="12"/>
  <c r="B14" i="12"/>
  <c r="B40" i="12"/>
  <c r="B36" i="12"/>
  <c r="B20" i="12"/>
  <c r="B104" i="12"/>
  <c r="B52" i="12"/>
  <c r="B60" i="12"/>
  <c r="B56" i="12"/>
  <c r="B161" i="12"/>
  <c r="B69" i="12"/>
  <c r="B163" i="12"/>
  <c r="B93" i="12"/>
  <c r="B82" i="12"/>
  <c r="B47" i="12"/>
  <c r="B54" i="12"/>
  <c r="B159" i="12"/>
  <c r="B149" i="12"/>
  <c r="B174" i="12"/>
  <c r="B144" i="12"/>
  <c r="B169" i="12"/>
  <c r="B22" i="12"/>
  <c r="B45" i="12"/>
  <c r="B117" i="12"/>
  <c r="B151" i="12"/>
  <c r="B121" i="12"/>
  <c r="B116" i="12"/>
  <c r="B24" i="12"/>
  <c r="B142" i="12"/>
  <c r="B25" i="12"/>
  <c r="B51" i="12"/>
  <c r="B105" i="12"/>
  <c r="B141" i="12"/>
  <c r="B44" i="12"/>
  <c r="B113" i="12"/>
  <c r="B138" i="12"/>
  <c r="B27" i="12"/>
  <c r="B81" i="12"/>
  <c r="B50" i="12"/>
  <c r="B26" i="12"/>
  <c r="B150" i="12"/>
  <c r="B43" i="12"/>
  <c r="B136" i="12"/>
  <c r="B152" i="12"/>
  <c r="B49" i="12"/>
  <c r="B73" i="12"/>
  <c r="B153" i="12"/>
  <c r="B34" i="12"/>
  <c r="B42" i="12"/>
  <c r="B80" i="12"/>
  <c r="B112" i="12"/>
  <c r="B76" i="12"/>
  <c r="B74" i="12"/>
  <c r="B115" i="12"/>
  <c r="B79" i="12"/>
  <c r="B37" i="12"/>
  <c r="B75" i="12"/>
  <c r="B111" i="12"/>
  <c r="B137" i="12"/>
  <c r="B140" i="12"/>
  <c r="B106" i="12"/>
  <c r="B139" i="12"/>
  <c r="B114" i="12"/>
  <c r="B135" i="12"/>
  <c r="B110" i="12"/>
  <c r="I136" i="4"/>
  <c r="E47" i="4"/>
  <c r="E65" i="4"/>
  <c r="E68" i="4"/>
  <c r="F7" i="12"/>
  <c r="F8" i="12"/>
  <c r="F21" i="12"/>
  <c r="F15" i="12"/>
  <c r="F16" i="12"/>
  <c r="F9" i="12"/>
  <c r="F3" i="12"/>
  <c r="F19" i="12"/>
  <c r="F13" i="12"/>
  <c r="F23" i="12"/>
  <c r="F4" i="12"/>
  <c r="F17" i="12"/>
  <c r="F11" i="12"/>
  <c r="F20" i="12"/>
  <c r="F18" i="12"/>
  <c r="F5" i="12"/>
  <c r="F22" i="12"/>
  <c r="F12" i="12"/>
  <c r="F10" i="12"/>
  <c r="F6" i="12"/>
  <c r="F14" i="12"/>
  <c r="G94" i="1"/>
  <c r="B85" i="12" s="1"/>
  <c r="G120" i="1"/>
  <c r="G175" i="1"/>
  <c r="B122" i="12" s="1"/>
  <c r="G58" i="1"/>
  <c r="B53" i="12" s="1"/>
  <c r="G93" i="1"/>
  <c r="B84" i="12" s="1"/>
  <c r="F111" i="12"/>
  <c r="G27" i="1"/>
  <c r="G134" i="1"/>
  <c r="G90" i="1"/>
  <c r="B83" i="12" s="1"/>
  <c r="G70" i="1"/>
  <c r="B67" i="12" s="1"/>
  <c r="G173" i="1"/>
  <c r="B119" i="12" s="1"/>
  <c r="G127" i="1"/>
  <c r="G155" i="1"/>
  <c r="B103" i="12" s="1"/>
  <c r="G132" i="1"/>
  <c r="G65" i="4"/>
  <c r="D2" i="9"/>
  <c r="D3" i="9"/>
  <c r="D4" i="9"/>
  <c r="D5" i="9"/>
  <c r="D6" i="9"/>
  <c r="D7" i="9"/>
  <c r="D8" i="9"/>
  <c r="D9" i="9"/>
  <c r="D10" i="9"/>
  <c r="D11" i="9"/>
  <c r="D12" i="9"/>
  <c r="D13" i="9"/>
  <c r="D14" i="9"/>
  <c r="D15" i="9"/>
  <c r="D16" i="9"/>
  <c r="D17" i="9"/>
  <c r="D18" i="9"/>
  <c r="D19" i="9"/>
  <c r="D20" i="9"/>
  <c r="D21" i="9"/>
  <c r="D22" i="9"/>
  <c r="D23" i="9"/>
  <c r="D24" i="9"/>
  <c r="D25" i="9"/>
  <c r="D26" i="9"/>
  <c r="D27" i="9"/>
  <c r="D28" i="9"/>
  <c r="D29" i="9"/>
  <c r="D30" i="9"/>
  <c r="D31" i="9"/>
  <c r="D32" i="9"/>
  <c r="D33" i="9"/>
  <c r="D34" i="9"/>
  <c r="D35" i="9"/>
  <c r="D36" i="9"/>
  <c r="D37" i="9"/>
  <c r="D38" i="9"/>
  <c r="D39" i="9"/>
  <c r="D40" i="9"/>
  <c r="D41" i="9"/>
  <c r="D42" i="9"/>
  <c r="D43" i="9"/>
  <c r="D44" i="9"/>
  <c r="D45" i="9"/>
  <c r="D46" i="9"/>
  <c r="D47" i="9"/>
  <c r="D48" i="9"/>
  <c r="D49" i="9"/>
  <c r="D50" i="9"/>
  <c r="D51" i="9"/>
  <c r="D52" i="9"/>
  <c r="D53" i="9"/>
  <c r="D54" i="9"/>
  <c r="D55" i="9"/>
  <c r="D56" i="9"/>
  <c r="D57" i="9"/>
  <c r="D58" i="9"/>
  <c r="D59" i="9"/>
  <c r="D60" i="9"/>
  <c r="D61" i="9"/>
  <c r="D62" i="9"/>
  <c r="D63" i="9"/>
  <c r="D64" i="9"/>
  <c r="D65" i="9"/>
  <c r="D66" i="9"/>
  <c r="D67" i="9"/>
  <c r="D68" i="9"/>
  <c r="D69" i="9"/>
  <c r="D70" i="9"/>
  <c r="D71" i="9"/>
  <c r="D72" i="9"/>
  <c r="D73" i="9"/>
  <c r="D74" i="9"/>
  <c r="D75" i="9"/>
  <c r="D76" i="9"/>
  <c r="D77" i="9"/>
  <c r="D78" i="9"/>
  <c r="D79" i="9"/>
  <c r="D80" i="9"/>
  <c r="D81" i="9"/>
  <c r="D82" i="9"/>
  <c r="D83" i="9"/>
  <c r="D84" i="9"/>
  <c r="D85" i="9"/>
  <c r="D86" i="9"/>
  <c r="D87" i="9"/>
  <c r="D88" i="9"/>
  <c r="D89" i="9"/>
  <c r="D90" i="9"/>
  <c r="D91" i="9"/>
  <c r="D92" i="9"/>
  <c r="D93" i="9"/>
  <c r="D94" i="9"/>
  <c r="D95" i="9"/>
  <c r="D96" i="9"/>
  <c r="D97" i="9"/>
  <c r="D98" i="9"/>
  <c r="D99" i="9"/>
  <c r="D100" i="9"/>
  <c r="D101" i="9"/>
  <c r="D102" i="9"/>
  <c r="D103" i="9"/>
  <c r="D104" i="9"/>
  <c r="D105" i="9"/>
  <c r="D106" i="9"/>
  <c r="D107" i="9"/>
  <c r="D108" i="9"/>
  <c r="D109" i="9"/>
  <c r="D110" i="9"/>
  <c r="D111" i="9"/>
  <c r="D112" i="9"/>
  <c r="D113" i="9"/>
  <c r="D114" i="9"/>
  <c r="D115" i="9"/>
  <c r="D116" i="9"/>
  <c r="D117" i="9"/>
  <c r="D118" i="9"/>
  <c r="D119" i="9"/>
  <c r="D120" i="9"/>
  <c r="D121" i="9"/>
  <c r="D122" i="9"/>
  <c r="D123" i="9"/>
  <c r="D124" i="9"/>
  <c r="D125" i="9"/>
  <c r="D126" i="9"/>
  <c r="D127" i="9"/>
  <c r="D128" i="9"/>
  <c r="D129" i="9"/>
  <c r="D130" i="9"/>
  <c r="D131" i="9"/>
  <c r="D132" i="9"/>
  <c r="D133" i="9"/>
  <c r="D134" i="9"/>
  <c r="D135" i="9"/>
  <c r="D136" i="9"/>
  <c r="D137" i="9"/>
  <c r="D138" i="9"/>
  <c r="D139" i="9"/>
  <c r="D140" i="9"/>
  <c r="D141" i="9"/>
  <c r="D142" i="9"/>
  <c r="D143" i="9"/>
  <c r="D144" i="9"/>
  <c r="D145" i="9"/>
  <c r="D146" i="9"/>
  <c r="D147" i="9"/>
  <c r="D148" i="9"/>
  <c r="D149" i="9"/>
  <c r="D150" i="9"/>
  <c r="D151" i="9"/>
  <c r="D152" i="9"/>
  <c r="D153" i="9"/>
  <c r="D154" i="9"/>
  <c r="D155" i="9"/>
  <c r="D156" i="9"/>
  <c r="D157" i="9"/>
  <c r="D158" i="9"/>
  <c r="D159" i="9"/>
  <c r="D160" i="9"/>
  <c r="D161" i="9"/>
  <c r="D162" i="9"/>
  <c r="D163" i="9"/>
  <c r="D164" i="9"/>
  <c r="D165" i="9"/>
  <c r="D166" i="9"/>
  <c r="D167" i="9"/>
  <c r="D168" i="9"/>
  <c r="D169" i="9"/>
  <c r="D170" i="9"/>
  <c r="D171" i="9"/>
  <c r="I222" i="5"/>
  <c r="A226" i="9"/>
  <c r="I220" i="5"/>
  <c r="I219" i="5"/>
  <c r="G132" i="4"/>
  <c r="D132" i="1"/>
  <c r="D124" i="1"/>
  <c r="D116" i="1"/>
  <c r="D108" i="1"/>
  <c r="D100" i="1"/>
  <c r="D92" i="1"/>
  <c r="D84" i="1"/>
  <c r="D76" i="1"/>
  <c r="D68" i="1"/>
  <c r="D60" i="1"/>
  <c r="D52" i="1"/>
  <c r="D44" i="1"/>
  <c r="D36" i="1"/>
  <c r="D28" i="1"/>
  <c r="D20" i="1"/>
  <c r="D12" i="1"/>
  <c r="D134" i="1"/>
  <c r="D34" i="1"/>
  <c r="G130" i="4"/>
  <c r="G131" i="4"/>
  <c r="G129" i="4"/>
  <c r="D10" i="1"/>
  <c r="D82" i="1"/>
  <c r="D139" i="1"/>
  <c r="D107" i="1"/>
  <c r="D75" i="1"/>
  <c r="D43" i="1"/>
  <c r="D11" i="1"/>
  <c r="D131" i="1"/>
  <c r="D99" i="1"/>
  <c r="D67" i="1"/>
  <c r="D35" i="1"/>
  <c r="D169" i="1"/>
  <c r="D153" i="1"/>
  <c r="D145" i="1"/>
  <c r="D137" i="1"/>
  <c r="D129" i="1"/>
  <c r="D121" i="1"/>
  <c r="D113" i="1"/>
  <c r="D105" i="1"/>
  <c r="D89" i="1"/>
  <c r="D81" i="1"/>
  <c r="D65" i="1"/>
  <c r="D57" i="1"/>
  <c r="D49" i="1"/>
  <c r="D41" i="1"/>
  <c r="D33" i="1"/>
  <c r="D25" i="1"/>
  <c r="D17" i="1"/>
  <c r="D155" i="1"/>
  <c r="D123" i="1"/>
  <c r="D91" i="1"/>
  <c r="D59" i="1"/>
  <c r="D27" i="1"/>
  <c r="D144" i="1"/>
  <c r="D72" i="1"/>
  <c r="D8" i="1"/>
  <c r="D147" i="1"/>
  <c r="D115" i="1"/>
  <c r="D83" i="1"/>
  <c r="D51" i="1"/>
  <c r="D19" i="1"/>
  <c r="D175" i="1"/>
  <c r="D167" i="1"/>
  <c r="D151" i="1"/>
  <c r="D135" i="1"/>
  <c r="D127" i="1"/>
  <c r="D173" i="1"/>
  <c r="D165" i="1"/>
  <c r="D93" i="1"/>
  <c r="D85" i="1"/>
  <c r="D77" i="1"/>
  <c r="D69" i="1"/>
  <c r="D61" i="1"/>
  <c r="D53" i="1"/>
  <c r="D45" i="1"/>
  <c r="D37" i="1"/>
  <c r="D29" i="1"/>
  <c r="D21" i="1"/>
  <c r="D13" i="1"/>
  <c r="D97" i="1"/>
  <c r="D161" i="1"/>
  <c r="F217" i="1" l="1"/>
  <c r="I135" i="4"/>
  <c r="I134" i="4"/>
  <c r="E43" i="4"/>
  <c r="E70" i="4"/>
  <c r="I137" i="4"/>
  <c r="P55" i="4"/>
  <c r="P57" i="4"/>
  <c r="P48" i="4"/>
  <c r="F55" i="12"/>
  <c r="F104" i="12"/>
  <c r="F71" i="12"/>
  <c r="F117" i="12"/>
  <c r="F77" i="12"/>
  <c r="F58" i="12"/>
  <c r="F33" i="12"/>
  <c r="F152" i="12"/>
  <c r="F74" i="12"/>
  <c r="F43" i="12"/>
  <c r="F105" i="12"/>
  <c r="F25" i="12"/>
  <c r="F57" i="12"/>
  <c r="F84" i="12"/>
  <c r="F52" i="12"/>
  <c r="F26" i="12"/>
  <c r="F130" i="12"/>
  <c r="F122" i="12"/>
  <c r="F150" i="12"/>
  <c r="F39" i="12"/>
  <c r="F116" i="12"/>
  <c r="F141" i="12"/>
  <c r="F118" i="12"/>
  <c r="F98" i="12"/>
  <c r="F100" i="12"/>
  <c r="F46" i="12"/>
  <c r="F73" i="12"/>
  <c r="F108" i="12"/>
  <c r="F96" i="12"/>
  <c r="F120" i="12"/>
  <c r="F90" i="12"/>
  <c r="F113" i="12"/>
  <c r="F45" i="12"/>
  <c r="F112" i="12"/>
  <c r="F67" i="12"/>
  <c r="F94" i="12"/>
  <c r="F99" i="12"/>
  <c r="F81" i="12"/>
  <c r="F85" i="12"/>
  <c r="F32" i="12"/>
  <c r="F31" i="12"/>
  <c r="F56" i="12"/>
  <c r="F42" i="12"/>
  <c r="F153" i="12"/>
  <c r="F92" i="12"/>
  <c r="F38" i="12"/>
  <c r="F65" i="12"/>
  <c r="F114" i="12"/>
  <c r="F47" i="12"/>
  <c r="F63" i="12"/>
  <c r="F36" i="12"/>
  <c r="F95" i="12"/>
  <c r="F41" i="12"/>
  <c r="F24" i="12"/>
  <c r="F29" i="12"/>
  <c r="F110" i="12"/>
  <c r="F136" i="12"/>
  <c r="F75" i="12"/>
  <c r="F139" i="12"/>
  <c r="F89" i="12"/>
  <c r="F138" i="12"/>
  <c r="F34" i="12"/>
  <c r="F124" i="12"/>
  <c r="F128" i="12"/>
  <c r="F51" i="12"/>
  <c r="F82" i="12"/>
  <c r="F137" i="12"/>
  <c r="F48" i="12"/>
  <c r="F125" i="12"/>
  <c r="F53" i="12"/>
  <c r="F80" i="12"/>
  <c r="F109" i="12"/>
  <c r="F151" i="12"/>
  <c r="F83" i="12"/>
  <c r="F121" i="12"/>
  <c r="F127" i="12"/>
  <c r="F133" i="12"/>
  <c r="F97" i="12"/>
  <c r="F28" i="12"/>
  <c r="F79" i="12"/>
  <c r="F106" i="12"/>
  <c r="F143" i="12"/>
  <c r="F149" i="12"/>
  <c r="F61" i="12"/>
  <c r="F102" i="12"/>
  <c r="F68" i="12"/>
  <c r="F142" i="12"/>
  <c r="F50" i="12"/>
  <c r="F126" i="12"/>
  <c r="F76" i="12"/>
  <c r="F37" i="12"/>
  <c r="F66" i="12"/>
  <c r="F72" i="12"/>
  <c r="F78" i="12"/>
  <c r="F115" i="12"/>
  <c r="F119" i="12"/>
  <c r="F70" i="12"/>
  <c r="F62" i="12"/>
  <c r="F54" i="12"/>
  <c r="F49" i="12"/>
  <c r="F87" i="12"/>
  <c r="F93" i="12"/>
  <c r="F132" i="12"/>
  <c r="F101" i="12"/>
  <c r="F86" i="12"/>
  <c r="F140" i="12"/>
  <c r="F147" i="12"/>
  <c r="F123" i="12"/>
  <c r="F27" i="12"/>
  <c r="F59" i="12"/>
  <c r="F69" i="12"/>
  <c r="F60" i="12"/>
  <c r="F64" i="12"/>
  <c r="F144" i="12"/>
  <c r="F145" i="12"/>
  <c r="F146" i="12"/>
  <c r="F35" i="12"/>
  <c r="F107" i="12"/>
  <c r="F134" i="12"/>
  <c r="F30" i="12"/>
  <c r="F103" i="12"/>
  <c r="F91" i="12"/>
  <c r="F129" i="12"/>
  <c r="F135" i="12"/>
  <c r="F44" i="12"/>
  <c r="F131" i="12"/>
  <c r="F88" i="12"/>
  <c r="F40" i="12"/>
  <c r="F148" i="12"/>
  <c r="N229" i="1"/>
  <c r="N228" i="1"/>
  <c r="K223" i="1"/>
  <c r="N226" i="1"/>
  <c r="K217" i="1"/>
  <c r="C214" i="1"/>
  <c r="K219" i="1"/>
  <c r="K218" i="1"/>
  <c r="K216" i="1"/>
  <c r="N227" i="1"/>
  <c r="K220" i="1"/>
  <c r="K221" i="1"/>
  <c r="K222" i="1"/>
  <c r="K225" i="1"/>
  <c r="K224" i="1"/>
  <c r="C215" i="1"/>
  <c r="D16" i="1"/>
  <c r="D80" i="1"/>
  <c r="D152" i="1"/>
  <c r="D88" i="1"/>
  <c r="D24" i="1"/>
  <c r="D160" i="1"/>
  <c r="D32" i="1"/>
  <c r="D104" i="1"/>
  <c r="D168" i="1"/>
  <c r="D112" i="1"/>
  <c r="D7" i="1"/>
  <c r="D120" i="1"/>
  <c r="D40" i="1"/>
  <c r="D48" i="1"/>
  <c r="D128" i="1"/>
  <c r="D56" i="1"/>
  <c r="D64" i="1"/>
  <c r="D136" i="1"/>
  <c r="D159" i="1"/>
  <c r="D55" i="1"/>
  <c r="D79" i="1"/>
  <c r="D119" i="1"/>
  <c r="D143" i="1"/>
  <c r="D149" i="1"/>
  <c r="D87" i="1"/>
  <c r="D157" i="1"/>
  <c r="D95" i="1"/>
  <c r="D23" i="1"/>
  <c r="D164" i="1"/>
  <c r="D172" i="1"/>
  <c r="D71" i="1"/>
  <c r="D63" i="1"/>
  <c r="D140" i="1"/>
  <c r="D109" i="1"/>
  <c r="D15" i="1"/>
  <c r="D6" i="1"/>
  <c r="D117" i="1"/>
  <c r="D31" i="1"/>
  <c r="D101" i="1"/>
  <c r="D125" i="1"/>
  <c r="D39" i="1"/>
  <c r="D171" i="1"/>
  <c r="D86" i="1"/>
  <c r="D47" i="1"/>
  <c r="D133" i="1"/>
  <c r="D163" i="1"/>
  <c r="D141" i="1"/>
  <c r="D103" i="1"/>
  <c r="D73" i="1"/>
  <c r="D111" i="1"/>
  <c r="D148" i="1"/>
  <c r="D96" i="1"/>
  <c r="D156" i="1"/>
  <c r="D90" i="1"/>
  <c r="D50" i="1"/>
  <c r="D38" i="1"/>
  <c r="D94" i="1"/>
  <c r="D142" i="1"/>
  <c r="D26" i="1"/>
  <c r="D18" i="1"/>
  <c r="D46" i="1"/>
  <c r="D98" i="1"/>
  <c r="D150" i="1"/>
  <c r="D9" i="1"/>
  <c r="D154" i="1"/>
  <c r="D170" i="1"/>
  <c r="D54" i="1"/>
  <c r="D102" i="1"/>
  <c r="D158" i="1"/>
  <c r="D122" i="1"/>
  <c r="D138" i="1"/>
  <c r="D62" i="1"/>
  <c r="D110" i="1"/>
  <c r="D162" i="1"/>
  <c r="D174" i="1"/>
  <c r="D5" i="1"/>
  <c r="D58" i="1"/>
  <c r="D106" i="1"/>
  <c r="D14" i="1"/>
  <c r="D66" i="1"/>
  <c r="D118" i="1"/>
  <c r="D166" i="1"/>
  <c r="D146" i="1"/>
  <c r="D74" i="1"/>
  <c r="D22" i="1"/>
  <c r="D70" i="1"/>
  <c r="D126" i="1"/>
  <c r="D114" i="1"/>
  <c r="D42" i="1"/>
  <c r="D30" i="1"/>
  <c r="D78" i="1"/>
  <c r="D130" i="1"/>
  <c r="I138" i="4" l="1"/>
  <c r="E78" i="4"/>
  <c r="E69" i="4"/>
  <c r="E66" i="4"/>
  <c r="H134" i="4"/>
  <c r="H135" i="4"/>
  <c r="H136" i="4"/>
  <c r="H137" i="4"/>
  <c r="P157" i="12"/>
  <c r="P155" i="12"/>
  <c r="P156" i="12"/>
  <c r="N230" i="1"/>
  <c r="E76" i="4" l="1"/>
  <c r="E73" i="4"/>
  <c r="P158" i="12"/>
  <c r="AI212" i="1"/>
  <c r="W212" i="1"/>
  <c r="Z212" i="1"/>
  <c r="AO212" i="1"/>
  <c r="V212" i="1"/>
  <c r="H212" i="1"/>
  <c r="Y212" i="1"/>
  <c r="M212" i="1"/>
  <c r="J212" i="1"/>
  <c r="R212" i="1"/>
  <c r="AD212" i="1"/>
  <c r="AL212" i="1"/>
  <c r="I212" i="1"/>
  <c r="T212" i="1"/>
  <c r="AR212" i="1"/>
  <c r="AT212" i="1"/>
  <c r="Q212" i="1"/>
  <c r="AP212" i="1"/>
  <c r="AM212" i="1"/>
  <c r="O212" i="1"/>
  <c r="P212" i="1"/>
  <c r="AE212" i="1"/>
  <c r="AQ212" i="1"/>
  <c r="AH212" i="1"/>
  <c r="N212" i="1"/>
  <c r="AN212" i="1"/>
  <c r="AB212" i="1"/>
  <c r="AG212" i="1"/>
  <c r="L212" i="1"/>
  <c r="AK212" i="1"/>
  <c r="K212" i="1"/>
  <c r="U212" i="1"/>
  <c r="AC212" i="1"/>
  <c r="AA212" i="1"/>
  <c r="X212" i="1"/>
  <c r="AS212" i="1"/>
  <c r="AF212" i="1"/>
  <c r="AJ212" i="1"/>
  <c r="E212" i="1"/>
  <c r="E53" i="4" l="1"/>
  <c r="L158" i="12"/>
  <c r="L157" i="12"/>
  <c r="L156" i="12"/>
  <c r="L155" i="12"/>
  <c r="F221" i="1"/>
  <c r="F220" i="1"/>
  <c r="H84" i="9"/>
  <c r="F218" i="1"/>
  <c r="F219" i="1"/>
  <c r="H83" i="9"/>
  <c r="E51" i="4" l="1"/>
  <c r="L159" i="12"/>
  <c r="H138" i="4"/>
  <c r="Q43" i="4"/>
  <c r="F222" i="1"/>
  <c r="B156" i="12" l="1"/>
  <c r="Q41" i="4" l="1"/>
  <c r="H131" i="4" s="1"/>
  <c r="Q39" i="4"/>
  <c r="Q40" i="4"/>
  <c r="H130" i="4" s="1"/>
  <c r="Q42" i="4"/>
  <c r="H132" i="4" s="1"/>
  <c r="R43" i="4" l="1"/>
  <c r="R39" i="4"/>
  <c r="H129" i="4"/>
  <c r="R40" i="4"/>
  <c r="R41" i="4"/>
  <c r="R42"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Armaan Imam</author>
    <author>Steve Ellis</author>
  </authors>
  <commentList>
    <comment ref="N39" authorId="0" shapeId="0" xr:uid="{D1E1649C-9CED-4E18-9876-2A58ACA09E7C}">
      <text>
        <r>
          <rPr>
            <b/>
            <sz val="9"/>
            <color rgb="FF000000"/>
            <rFont val="Tahoma"/>
            <family val="2"/>
          </rPr>
          <t>This practice has at least one of the selected Microsoft Services that are viewed as a primary mechanism to deliver configurations to meet the practice.</t>
        </r>
        <r>
          <rPr>
            <sz val="9"/>
            <color rgb="FF000000"/>
            <rFont val="Tahoma"/>
            <family val="2"/>
          </rPr>
          <t xml:space="preserve">
</t>
        </r>
      </text>
    </comment>
    <comment ref="N40" authorId="0" shapeId="0" xr:uid="{916FA7CD-C90A-47D3-9B17-6285D3EBBEEF}">
      <text>
        <r>
          <rPr>
            <b/>
            <sz val="9"/>
            <color rgb="FF000000"/>
            <rFont val="Tahoma"/>
            <family val="2"/>
          </rPr>
          <t>This practice has at least one Microsoft Service that is viewed as a secondary mechanism to deliver configurations to meet the practice.</t>
        </r>
        <r>
          <rPr>
            <sz val="9"/>
            <color rgb="FF000000"/>
            <rFont val="Tahoma"/>
            <family val="2"/>
          </rPr>
          <t xml:space="preserve">
</t>
        </r>
      </text>
    </comment>
    <comment ref="N41" authorId="0" shapeId="0" xr:uid="{FC79B560-2D44-4B95-AC8B-84B0CE96223D}">
      <text>
        <r>
          <rPr>
            <b/>
            <sz val="9"/>
            <color rgb="FF000000"/>
            <rFont val="Tahoma"/>
            <family val="2"/>
          </rPr>
          <t>There are no Microsoft services selected that can deliver configuration settings to meet the practice requirements.</t>
        </r>
        <r>
          <rPr>
            <sz val="9"/>
            <color rgb="FF000000"/>
            <rFont val="Tahoma"/>
            <family val="2"/>
          </rPr>
          <t xml:space="preserve">
</t>
        </r>
      </text>
    </comment>
    <comment ref="N42" authorId="1" shapeId="0" xr:uid="{AFF15E8B-32AF-114D-B127-0D2B7A37A7C1}">
      <text>
        <r>
          <rPr>
            <b/>
            <sz val="9"/>
            <color rgb="FF000000"/>
            <rFont val="Tahoma"/>
            <family val="2"/>
          </rPr>
          <t>There are no services availble to meet this practice.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Armaan Imam</author>
    <author>Steve Ellis</author>
  </authors>
  <commentList>
    <comment ref="B217" authorId="0" shapeId="0" xr:uid="{1040C0EB-8F3C-4298-96F8-2BEB779F8796}">
      <text>
        <r>
          <rPr>
            <b/>
            <sz val="9"/>
            <color rgb="FF000000"/>
            <rFont val="Tahoma"/>
            <family val="2"/>
          </rPr>
          <t>This practice has at least one of the selected Microsoft Services that are viewed as a primary mechanism to deliver configurations to meet the practice.</t>
        </r>
        <r>
          <rPr>
            <sz val="9"/>
            <color rgb="FF000000"/>
            <rFont val="Tahoma"/>
            <family val="2"/>
          </rPr>
          <t xml:space="preserve">
</t>
        </r>
      </text>
    </comment>
    <comment ref="B218" authorId="0" shapeId="0" xr:uid="{324F3CEE-3070-42B1-9072-D900C554C970}">
      <text>
        <r>
          <rPr>
            <b/>
            <sz val="9"/>
            <color rgb="FF000000"/>
            <rFont val="Tahoma"/>
            <family val="2"/>
          </rPr>
          <t>This practice has at least one Microsoft Service that is viewed as a secondary mechanism to deliver configurations to meet the practice.</t>
        </r>
        <r>
          <rPr>
            <sz val="9"/>
            <color rgb="FF000000"/>
            <rFont val="Tahoma"/>
            <family val="2"/>
          </rPr>
          <t xml:space="preserve">
</t>
        </r>
      </text>
    </comment>
    <comment ref="B219" authorId="0" shapeId="0" xr:uid="{E85C82C9-DC29-4F84-93B4-6CDD08351DF4}">
      <text>
        <r>
          <rPr>
            <b/>
            <sz val="9"/>
            <color rgb="FF000000"/>
            <rFont val="Tahoma"/>
            <family val="2"/>
          </rPr>
          <t>There are no Microsoft services selected that can deliver configuration settings to meet the practice requirements.</t>
        </r>
        <r>
          <rPr>
            <sz val="9"/>
            <color rgb="FF000000"/>
            <rFont val="Tahoma"/>
            <family val="2"/>
          </rPr>
          <t xml:space="preserve">
</t>
        </r>
      </text>
    </comment>
    <comment ref="B220" authorId="1" shapeId="0" xr:uid="{B02329D7-794E-4AC0-B206-6EE0871FCD9D}">
      <text>
        <r>
          <rPr>
            <b/>
            <sz val="9"/>
            <color rgb="FF000000"/>
            <rFont val="Tahoma"/>
            <family val="2"/>
          </rPr>
          <t>There are no services availble to meet this practice.</t>
        </r>
      </text>
    </comment>
    <comment ref="B221" authorId="0" shapeId="0" xr:uid="{DC8344D7-AF7A-4EA2-B2BB-5796E8B4C2CB}">
      <text>
        <r>
          <rPr>
            <b/>
            <sz val="9"/>
            <color rgb="FF000000"/>
            <rFont val="Tahoma"/>
            <family val="2"/>
          </rPr>
          <t>These are not applicable to the CMMC Level 3 practices.</t>
        </r>
        <r>
          <rPr>
            <sz val="9"/>
            <color rgb="FF000000"/>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tc={FF864922-CB16-40A0-9455-FC4F4E39B682}</author>
  </authors>
  <commentList>
    <comment ref="C25" authorId="0" shapeId="0" xr:uid="{FF864922-CB16-40A0-9455-FC4F4E39B682}">
      <text>
        <t>[Threaded comment]
Your version of Excel allows you to read this threaded comment; however, any edits to it will get removed if the file is opened in a newer version of Excel. Learn more: https://go.microsoft.com/fwlink/?linkid=870924
Comment:
    Last sentence: "Authorized individuals to access the customer-deployed resources from external information systems."
Not a complete sentence</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<sst xmlns="http://schemas.openxmlformats.org/spreadsheetml/2006/main" count="8195" uniqueCount="1371">
  <si>
    <t>Tab</t>
  </si>
  <si>
    <t>Data Source</t>
  </si>
  <si>
    <t>File Location</t>
  </si>
  <si>
    <t>Statements</t>
  </si>
  <si>
    <t>The information on this tab is sourced from the "Implementation and Customer Responsibility Statements CMMC" Spreadsheet in the "Microsoft CMMC" Channel on Teams. The information on the "Implementation and Customer Responsibility Statements CMMC" Spreadsheet is sourced from the "CMMC SSP - Level 3 v2 AHC edit" document in the same folder.</t>
  </si>
  <si>
    <t>Microsoft &gt; CMMC &gt; Documentation &gt; SSP Working Folder &gt; SSP Drafts</t>
  </si>
  <si>
    <t>Control Information</t>
  </si>
  <si>
    <t>The information for this tab comes from the "Microsoft Primaries and Secondaries Worksheet" Spreadsheet which is sourced from the "AG_Dashboard_CWs_Master_0901_AI" Spreadsheet in the same folder.</t>
  </si>
  <si>
    <t>Microsoft &gt; CMMC &gt; Azure Crosswalks</t>
  </si>
  <si>
    <t>Rough List</t>
  </si>
  <si>
    <t>The information on this tab is sourced from the "AG_Dashboard_CWs_Master_0901_AI" Spreadsheet in the same folder.</t>
  </si>
  <si>
    <t>Instructions</t>
  </si>
  <si>
    <t xml:space="preserve">Latest Version of the Microsoft Product Placemat for CMMC
</t>
  </si>
  <si>
    <t>Provide Feedback</t>
  </si>
  <si>
    <r>
      <rPr>
        <b/>
        <u/>
        <sz val="11"/>
        <color theme="1"/>
        <rFont val="Calibri"/>
        <family val="2"/>
        <scheme val="minor"/>
      </rPr>
      <t>Note</t>
    </r>
    <r>
      <rPr>
        <sz val="11"/>
        <color theme="1"/>
        <rFont val="Calibri"/>
        <family val="2"/>
        <scheme val="minor"/>
      </rPr>
      <t xml:space="preserve">
One of the most common questions is, What Microsoft cloud environments meet the requirements for CMMC? Cybersecurity frameworks are applied to all Microsoft cloud environments consistently across the spectrum of services. Cybersecurity 'maturity' is often represented as the efficacy of process and automation of practices. There are specific control requirements that are unique to each cloud environment. For example, sovereign clouds such as Azure Government have controls in place for restricting access to only screened US persons with data processing and storage only within the Continental United States (CONUS). Sovereign clouds are more restricted in terms of the specificity of control requirements in relation to other cloud environments. Even though control requirements may vary from one cloud environment to another, each may demonstrate a level of cybersecurity maturity in alignment with CMMC. Accordingly, Microsoft has established a program of reciprocity for all Microsoft cloud-based products and services that are in scope for DIB customers, alongside FedRAMP, NIST 800-53, NIST CSF, DoD SRG, etc. In other words, this Microsoft Product Placemat for CMMC is Microsoft cloud-agnostic. </t>
    </r>
  </si>
  <si>
    <t>Note: While commercial environments are in scope, CMMC by itself will not be the decision factor on choosing which environment is most appropriate. Most DIB companies are best aligned with Azure Government and Microsoft 365 Government GCC High for data handling of Controlled Unclassified Information (CUI). For more information, please refer to:</t>
  </si>
  <si>
    <t>Understanding Compliance Between Microsoft 365 Commercial, GCC, GCC-High and DoD Offerings</t>
  </si>
  <si>
    <t>and</t>
  </si>
  <si>
    <t>Microsoft US Sovereign Cloud Myth Busters - CUI Effectively Requires Data Sovereignty</t>
  </si>
  <si>
    <t>The Microsoft Product Placemat for CMMC is founded on Microsoft Azure. Customers can extend compliance solutions using Microsoft cloud-based services to on-premises and third-party information systems. However, careful evaluation of each implementation must be undertaken by customers to meet intended compliance requirements. Any deviation away from Microsoft Azure is not accurately depicted in the Placemat.</t>
  </si>
  <si>
    <r>
      <rPr>
        <b/>
        <u/>
        <sz val="11"/>
        <color theme="1"/>
        <rFont val="Calibri"/>
        <family val="2"/>
        <scheme val="minor"/>
      </rPr>
      <t>Data Sources</t>
    </r>
    <r>
      <rPr>
        <sz val="11"/>
        <color theme="1"/>
        <rFont val="Calibri"/>
        <family val="2"/>
        <scheme val="minor"/>
      </rPr>
      <t xml:space="preserve">
- CMMC 2.0 Model
- NIST SP 800-171 DoD Assessment Methodology, Version 1.2.1
- NIST SP 800-171 Rev. 2 and NIST SP 800-172
- Microsoft 365 Compliance Manager</t>
    </r>
  </si>
  <si>
    <r>
      <rPr>
        <b/>
        <u/>
        <sz val="11"/>
        <color theme="1"/>
        <rFont val="Calibri"/>
        <family val="2"/>
        <scheme val="minor"/>
      </rPr>
      <t>Disclaimer</t>
    </r>
    <r>
      <rPr>
        <sz val="11"/>
        <color theme="1"/>
        <rFont val="Calibri"/>
        <family val="2"/>
        <scheme val="minor"/>
      </rPr>
      <t xml:space="preserve">
The Microsoft Product Placement for CMMC is based on available information to date and is provided as a sample resource only. Microsoft is not a CMMC accrediting body and thus cannot guarantee any outcome under the formal CMMC review process.</t>
    </r>
  </si>
  <si>
    <t>SERVICE PANE</t>
  </si>
  <si>
    <t>MICROSOFT PRODUCT PLACEMAT FOR CMMC 2.0</t>
  </si>
  <si>
    <t>STEP 1: Select services to view - use the license filter or individually toggle services</t>
  </si>
  <si>
    <t>STEP 2: Select CMMC Level</t>
  </si>
  <si>
    <t>STEP 3: Double-click pratices to view their details</t>
  </si>
  <si>
    <t>License:</t>
  </si>
  <si>
    <t>Select All</t>
  </si>
  <si>
    <t>Level 3 - Expert</t>
  </si>
  <si>
    <t>Group</t>
  </si>
  <si>
    <t>Service</t>
  </si>
  <si>
    <t>Enabled</t>
  </si>
  <si>
    <t>Access Control 
(AC)</t>
  </si>
  <si>
    <t>Audit &amp; Accountability 
(AU)</t>
  </si>
  <si>
    <t>Awareness &amp; Training 
(AT)</t>
  </si>
  <si>
    <t>Configuration Management 
(CM)</t>
  </si>
  <si>
    <t>Identification &amp; Authentication 
(IA)</t>
  </si>
  <si>
    <t>Incident Response 
(IR)</t>
  </si>
  <si>
    <t>Maintenance (MA)</t>
  </si>
  <si>
    <t>Media Protection 
(MP)</t>
  </si>
  <si>
    <t>Personnel Security 
(PS)</t>
  </si>
  <si>
    <t>Physical Protection 
(PE)</t>
  </si>
  <si>
    <t>Risk Assessment (RA)</t>
  </si>
  <si>
    <t>Security Assessment 
(CA)</t>
  </si>
  <si>
    <t>System &amp; Communications Protection 
(SC)</t>
  </si>
  <si>
    <t>System &amp; Information Integrity 
(SI)</t>
  </si>
  <si>
    <t>Azure Services</t>
  </si>
  <si>
    <t>Microsoft Entra ID</t>
  </si>
  <si>
    <t>Yes</t>
  </si>
  <si>
    <t>AC.L1-3.1.1</t>
  </si>
  <si>
    <t>AU.L2-3.3.1</t>
  </si>
  <si>
    <t>AT.L2-3.2.1</t>
  </si>
  <si>
    <t>CM.L2-3.4.1</t>
  </si>
  <si>
    <t>IA.L1-3.5.1</t>
  </si>
  <si>
    <t>IR.L2-3.6.1</t>
  </si>
  <si>
    <t>MA.L2-3.7.1</t>
  </si>
  <si>
    <t>MP.L1-3.8.3</t>
  </si>
  <si>
    <t>PS.L2-3.9.1</t>
  </si>
  <si>
    <t>PE.L1-3.10.1</t>
  </si>
  <si>
    <t>RA.L2-3.11.1</t>
  </si>
  <si>
    <t>CA.L2-3.12.1</t>
  </si>
  <si>
    <t>SC.L1-3.13.1</t>
  </si>
  <si>
    <t>SI.L1-3.14.1</t>
  </si>
  <si>
    <t>Microsoft Entra Multifactor Authentication</t>
  </si>
  <si>
    <t>AC.L1-3.1.2</t>
  </si>
  <si>
    <t>AU.L2-3.3.2</t>
  </si>
  <si>
    <t>AT.L2-3.2.2</t>
  </si>
  <si>
    <t>CM.L2-3.4.2</t>
  </si>
  <si>
    <t>IA.L1-3.5.2</t>
  </si>
  <si>
    <t>IR.L2-3.6.2</t>
  </si>
  <si>
    <t>MA.L2-3.7.2</t>
  </si>
  <si>
    <t>MP.L2-3.8.1</t>
  </si>
  <si>
    <t>PS.L2-3.9.2</t>
  </si>
  <si>
    <t>PE.L1-3.10.3</t>
  </si>
  <si>
    <t>RA.L2-3.11.2</t>
  </si>
  <si>
    <t>CA.L2-3.12.2</t>
  </si>
  <si>
    <t>SC.L1-3.13.5</t>
  </si>
  <si>
    <t>SI.L1-3.14.2</t>
  </si>
  <si>
    <t>Microsoft Entra Password Protection</t>
  </si>
  <si>
    <t>AC.L1-3.1.20</t>
  </si>
  <si>
    <t>AU.L2-3.3.3</t>
  </si>
  <si>
    <t>AT.L2-3.2.3</t>
  </si>
  <si>
    <t>CM.L2-3.4.3</t>
  </si>
  <si>
    <t>IA.L2-3.5.3</t>
  </si>
  <si>
    <t>IR.L2-3.6.3</t>
  </si>
  <si>
    <t>MA.L2-3.7.3</t>
  </si>
  <si>
    <t>MP.L2-3.8.2</t>
  </si>
  <si>
    <t>PS.L3-3.9.1e</t>
  </si>
  <si>
    <t>PE.L1-3.10.4</t>
  </si>
  <si>
    <t>RA.L2-3.11.3</t>
  </si>
  <si>
    <t>CA.L2-3.12.3</t>
  </si>
  <si>
    <t>SC.L2-3.13.2</t>
  </si>
  <si>
    <t>SI.L1-3.14.4</t>
  </si>
  <si>
    <t>Microsoft Entra Smart Lockout</t>
  </si>
  <si>
    <t>AC.L1-3.1.22</t>
  </si>
  <si>
    <t>AU.L2-3.3.4</t>
  </si>
  <si>
    <t>AT.L3-3.2.1e</t>
  </si>
  <si>
    <t>CM.L2-3.4.4</t>
  </si>
  <si>
    <t>IA.L2-3.5.4</t>
  </si>
  <si>
    <t>IR.L3-3.6.1e</t>
  </si>
  <si>
    <t>MA.L2-3.7.4</t>
  </si>
  <si>
    <t>MP.L2-3.8.4</t>
  </si>
  <si>
    <t>PS.L3-3.9.2e</t>
  </si>
  <si>
    <t>PE.L1-3.10.5</t>
  </si>
  <si>
    <t>RA.L3-3.11.1e</t>
  </si>
  <si>
    <t>CA.L2-3.12.4</t>
  </si>
  <si>
    <t>SC.L2-3.13.3</t>
  </si>
  <si>
    <t>SI.L1-3.14.5</t>
  </si>
  <si>
    <t>Azure Automation</t>
  </si>
  <si>
    <t>AC.L2-3.1.10</t>
  </si>
  <si>
    <t>AU.L2-3.3.5</t>
  </si>
  <si>
    <t>AT.L3-3.2.2e</t>
  </si>
  <si>
    <t>CM.L2-3.4.5</t>
  </si>
  <si>
    <t>IA.L2-3.5.5</t>
  </si>
  <si>
    <t>IR.L3-3.6.2e</t>
  </si>
  <si>
    <t>MA.L2-3.7.5</t>
  </si>
  <si>
    <t>MP.L2-3.8.5</t>
  </si>
  <si>
    <t>PE.L2-3.10.2</t>
  </si>
  <si>
    <t>RA.L3-3.11.2e</t>
  </si>
  <si>
    <t>CA.L3-3.12.1e</t>
  </si>
  <si>
    <t>SC.L2-3.13.4</t>
  </si>
  <si>
    <t>SI.L2-3.14.3</t>
  </si>
  <si>
    <t>Azure Bastion</t>
  </si>
  <si>
    <t>AC.L2-3.1.3</t>
  </si>
  <si>
    <t>AU.L2-3.3.6</t>
  </si>
  <si>
    <t>CM.L2-3.4.6</t>
  </si>
  <si>
    <t>IA.L2-3.5.6</t>
  </si>
  <si>
    <t>MA.L2-3.7.6</t>
  </si>
  <si>
    <t>MP.L2-3.8.6</t>
  </si>
  <si>
    <t>PE.L2-3.10.6</t>
  </si>
  <si>
    <t>RA.L3-3.11.3e</t>
  </si>
  <si>
    <t>SC.L2-3.13.6</t>
  </si>
  <si>
    <t>SI.L2-3.14.6</t>
  </si>
  <si>
    <t>Azure Datacenter</t>
  </si>
  <si>
    <t>AC.L2-3.1.4</t>
  </si>
  <si>
    <t>AU.L2-3.3.7</t>
  </si>
  <si>
    <t>CM.L2-3.4.7</t>
  </si>
  <si>
    <t>IA.L2-3.5.7</t>
  </si>
  <si>
    <t>MP.L2-3.8.7</t>
  </si>
  <si>
    <t>RA.L3-3.11.4e</t>
  </si>
  <si>
    <t>SC.L2-3.13.7</t>
  </si>
  <si>
    <t>SI.L2-3.14.7</t>
  </si>
  <si>
    <t>Azure DevTest Labs/Azure DevOps Server</t>
  </si>
  <si>
    <t>AC.L2-3.1.5</t>
  </si>
  <si>
    <t>AU.L2-3.3.8</t>
  </si>
  <si>
    <t>CM.L2-3.4.8</t>
  </si>
  <si>
    <t>IA.L2-3.5.8</t>
  </si>
  <si>
    <t>MP.L2-3.8.8</t>
  </si>
  <si>
    <t>RA.L3-3.11.5e</t>
  </si>
  <si>
    <t>SC.L2-3.13.8</t>
  </si>
  <si>
    <t>SI.L3-3.14.1e</t>
  </si>
  <si>
    <t>Azure DNS</t>
  </si>
  <si>
    <t>AC.L2-3.1.6</t>
  </si>
  <si>
    <t>AU.L2-3.3.9</t>
  </si>
  <si>
    <t>CM.L2-3.4.9</t>
  </si>
  <si>
    <t>IA.L2-3.5.9</t>
  </si>
  <si>
    <t>MP.L2-3.8.9</t>
  </si>
  <si>
    <t>RA.L3-3.11.6e</t>
  </si>
  <si>
    <t>SC.L2-3.13.9</t>
  </si>
  <si>
    <t>SI.L3-3.14.2e</t>
  </si>
  <si>
    <t>Azure ExpressRoute</t>
  </si>
  <si>
    <t>AC.L2-3.1.7</t>
  </si>
  <si>
    <t>CM.L3-3.4.1e</t>
  </si>
  <si>
    <t>IA.L2-3.5.10</t>
  </si>
  <si>
    <t>RA.L3-3.11.7e</t>
  </si>
  <si>
    <t>SC.L2-3.13.10</t>
  </si>
  <si>
    <t>SI.L3-3.14.3e</t>
  </si>
  <si>
    <t>Azure Firewall</t>
  </si>
  <si>
    <t>AC.L2-3.1.8</t>
  </si>
  <si>
    <t>CM.L3-3.4.2e</t>
  </si>
  <si>
    <t>IA.L2-3.5.11</t>
  </si>
  <si>
    <t>SC.L2-3.13.11</t>
  </si>
  <si>
    <t>SI.L3-3.14.4e</t>
  </si>
  <si>
    <t>Azure Front Door</t>
  </si>
  <si>
    <t>AC.L2-3.1.9</t>
  </si>
  <si>
    <t>CM.L3-3.4.3e</t>
  </si>
  <si>
    <t>IA.L3-3.5.1e</t>
  </si>
  <si>
    <t>SC.L2-3.13.12</t>
  </si>
  <si>
    <t>SI.L3-3.14.5e</t>
  </si>
  <si>
    <t>Azure Key Vault</t>
  </si>
  <si>
    <t>AC.L2-3.1.11</t>
  </si>
  <si>
    <t>IA.L3-3.5.2e</t>
  </si>
  <si>
    <t>SC.L2-3.13.13</t>
  </si>
  <si>
    <t>SI.L3-3.14.6e</t>
  </si>
  <si>
    <t>Azure Lighthouse</t>
  </si>
  <si>
    <t>AC.L2-3.1.12</t>
  </si>
  <si>
    <t>IA.L3-3.5.3e</t>
  </si>
  <si>
    <t>SC.L2-3.13.14</t>
  </si>
  <si>
    <t>SI.L3-3.14.7e</t>
  </si>
  <si>
    <t>Azure Monitor</t>
  </si>
  <si>
    <t>AC.L2-3.1.13</t>
  </si>
  <si>
    <t>SC.L2-3.13.15</t>
  </si>
  <si>
    <t>Azure Policy</t>
  </si>
  <si>
    <t>AC.L2-3.1.14</t>
  </si>
  <si>
    <t>SC.L2-3.13.16</t>
  </si>
  <si>
    <t>Azure RBAC</t>
  </si>
  <si>
    <t>AC.L2-3.1.15</t>
  </si>
  <si>
    <t>SC.L3-3.13.1e</t>
  </si>
  <si>
    <t>Azure Storage</t>
  </si>
  <si>
    <t>AC.L2-3.1.16</t>
  </si>
  <si>
    <t>SC.L3-3.13.2e</t>
  </si>
  <si>
    <t>Azure Virtual Desktop</t>
  </si>
  <si>
    <t>AC.L2-3.1.17</t>
  </si>
  <si>
    <t>SC.L3-3.13.3e</t>
  </si>
  <si>
    <t>Azure Virtual Machines</t>
  </si>
  <si>
    <t>AC.L2-3.1.18</t>
  </si>
  <si>
    <t>SC.L3-3.13.4e</t>
  </si>
  <si>
    <t>Azure Web Application Firewall</t>
  </si>
  <si>
    <t>AC.L2-3.1.19</t>
  </si>
  <si>
    <t>SC.L3-3.13.5e</t>
  </si>
  <si>
    <t>Conditional Access</t>
  </si>
  <si>
    <t>AC.L2-3.1.21</t>
  </si>
  <si>
    <t>Load Balancer</t>
  </si>
  <si>
    <t>AC.L3-3.1.1e</t>
  </si>
  <si>
    <t>Log Analytics Workspace</t>
  </si>
  <si>
    <t>AC.L3-3.1.2e</t>
  </si>
  <si>
    <t>Microsoft Azure Portal</t>
  </si>
  <si>
    <t>AC.L3-3.1.3e</t>
  </si>
  <si>
    <t>Microsoft Defender for Cloud</t>
  </si>
  <si>
    <t>Microsoft Defender for Identity</t>
  </si>
  <si>
    <t>Microsoft Defender for IoT</t>
  </si>
  <si>
    <t>Microsoft Sentinel</t>
  </si>
  <si>
    <t>Named Locations</t>
  </si>
  <si>
    <t>Network Security Groups</t>
  </si>
  <si>
    <t>Privileged Identity Management (PIM)</t>
  </si>
  <si>
    <t>Microsoft Inherited Service Mapping</t>
  </si>
  <si>
    <t>Security Patterns</t>
  </si>
  <si>
    <t>Primary Service</t>
  </si>
  <si>
    <t>P</t>
  </si>
  <si>
    <t>Virtual Network</t>
  </si>
  <si>
    <t>Secondary Service</t>
  </si>
  <si>
    <t>S</t>
  </si>
  <si>
    <t>VPN Gateway</t>
  </si>
  <si>
    <t>Available Enablers</t>
  </si>
  <si>
    <t>U</t>
  </si>
  <si>
    <t>Microsoft 365 Services</t>
  </si>
  <si>
    <t>Customer Key</t>
  </si>
  <si>
    <t>No Available Enablers</t>
  </si>
  <si>
    <t>N</t>
  </si>
  <si>
    <t>Customer Lockbox</t>
  </si>
  <si>
    <t>Out of Scope</t>
  </si>
  <si>
    <t>XX.X.XXXX</t>
  </si>
  <si>
    <t>NA</t>
  </si>
  <si>
    <t>Entitlement Management</t>
  </si>
  <si>
    <t>Exchange Admin Center</t>
  </si>
  <si>
    <t>Insider Risk Management</t>
  </si>
  <si>
    <t>CMMC Practice Details</t>
  </si>
  <si>
    <t>Microsoft 365 Admin Center</t>
  </si>
  <si>
    <t>CMMC Practice</t>
  </si>
  <si>
    <t>Microsoft 365 for Enterprise Test Lab</t>
  </si>
  <si>
    <t>Description</t>
  </si>
  <si>
    <t>Microsoft 365 Groups</t>
  </si>
  <si>
    <t>Microsoft 365 Lighthouse</t>
  </si>
  <si>
    <t>Microsoft 365 Security Center</t>
  </si>
  <si>
    <t>Microsoft 365 Web Apps</t>
  </si>
  <si>
    <t>Microsoft Defender for Cloud Apps</t>
  </si>
  <si>
    <t>Microsoft Defender for Office 365</t>
  </si>
  <si>
    <t>Microsoft Defender SmartScreen</t>
  </si>
  <si>
    <t>Azure Responsibility</t>
  </si>
  <si>
    <t>Windows Hello for Business</t>
  </si>
  <si>
    <t>Bitlocker</t>
  </si>
  <si>
    <t>GCCH Responsibility</t>
  </si>
  <si>
    <t>Microsoft Defender XDR</t>
  </si>
  <si>
    <t>NIST 800-53 Mapping</t>
  </si>
  <si>
    <t>Microsoft Defender for Endpoint</t>
  </si>
  <si>
    <t>Microsoft Graph</t>
  </si>
  <si>
    <t>Microsoft Purview</t>
  </si>
  <si>
    <t>Office 365 Message Encryption (OME)</t>
  </si>
  <si>
    <t>Power Automate</t>
  </si>
  <si>
    <t>Secure Score</t>
  </si>
  <si>
    <t>Threat and Vulnerability Management</t>
  </si>
  <si>
    <t>GitHub</t>
  </si>
  <si>
    <t>GitHub Advanced Security (Add-On)</t>
  </si>
  <si>
    <t>GitHub AE</t>
  </si>
  <si>
    <t>GitHub Enterprise Cloud</t>
  </si>
  <si>
    <t>Other</t>
  </si>
  <si>
    <t>App Locker</t>
  </si>
  <si>
    <t>Direct Access</t>
  </si>
  <si>
    <t>Distributed Key Manager</t>
  </si>
  <si>
    <t>Dynamics 365</t>
  </si>
  <si>
    <t>Microsoft Learn</t>
  </si>
  <si>
    <t>Network Access Control (NAC)</t>
  </si>
  <si>
    <t>Windows Time Service</t>
  </si>
  <si>
    <t>The Microsoft Product Placement for CMMC is based on available information to date and is provided as a sample resource only. Microsoft is not a CMMC accrediting body and thus cannot guarantee any outcome under the formal CMMC review process.</t>
  </si>
  <si>
    <t>PREPARED BY</t>
  </si>
  <si>
    <t>PREPARED FOR</t>
  </si>
  <si>
    <t>Microsoft Coverage</t>
  </si>
  <si>
    <t>Shared Coverage</t>
  </si>
  <si>
    <t>Customer Responsibility</t>
  </si>
  <si>
    <t>Not Applicable</t>
  </si>
  <si>
    <t>New Practices</t>
  </si>
  <si>
    <t>Status</t>
  </si>
  <si>
    <t>Level 1 - Foundational</t>
  </si>
  <si>
    <t>Level 2 - Advanced</t>
  </si>
  <si>
    <t>Coverage</t>
  </si>
  <si>
    <t>N/A</t>
  </si>
  <si>
    <t>Security Suite</t>
  </si>
  <si>
    <t>Microsoft 365 Security Services</t>
  </si>
  <si>
    <t>Value</t>
  </si>
  <si>
    <t>Microsoft Defender Antivirus Cloud Protection</t>
  </si>
  <si>
    <t>Privileged Access Management</t>
  </si>
  <si>
    <t>Microsoft 365 DLP</t>
  </si>
  <si>
    <t>Microsoft Information Protection</t>
  </si>
  <si>
    <t>Microsoft 365 Compliance Center</t>
  </si>
  <si>
    <t>Microsoft Copilot for Security</t>
  </si>
  <si>
    <t>Azure Functions</t>
  </si>
  <si>
    <t>Legacy Practices</t>
  </si>
  <si>
    <t>L3 Status</t>
  </si>
  <si>
    <t>GCC High Customer Responsibility</t>
  </si>
  <si>
    <t>Scope</t>
  </si>
  <si>
    <t>AC.1.001</t>
  </si>
  <si>
    <t>AC.1.002</t>
  </si>
  <si>
    <t>AC.1.003</t>
  </si>
  <si>
    <t>AC.1.004</t>
  </si>
  <si>
    <t>AC.2.005</t>
  </si>
  <si>
    <t>AC.2.006</t>
  </si>
  <si>
    <t>AC.2.007</t>
  </si>
  <si>
    <t>AC.2.008</t>
  </si>
  <si>
    <t>AC.2.009</t>
  </si>
  <si>
    <t>AC.2.010</t>
  </si>
  <si>
    <t>AC.2.011</t>
  </si>
  <si>
    <t>AC.2.013</t>
  </si>
  <si>
    <t>AC.2.015</t>
  </si>
  <si>
    <t>AC.2.016</t>
  </si>
  <si>
    <t>AC.3.012</t>
  </si>
  <si>
    <t>AC.3.014</t>
  </si>
  <si>
    <t>AC.3.017</t>
  </si>
  <si>
    <t>AC.3.018</t>
  </si>
  <si>
    <t>AC.3.019</t>
  </si>
  <si>
    <t>AC.3.020</t>
  </si>
  <si>
    <t>AC.3.021</t>
  </si>
  <si>
    <t>AC.3.022</t>
  </si>
  <si>
    <t>AC.4.023</t>
  </si>
  <si>
    <t>AC.4.025</t>
  </si>
  <si>
    <t>AC.4.032</t>
  </si>
  <si>
    <t>AC.5.024</t>
  </si>
  <si>
    <t>AM.3.036</t>
  </si>
  <si>
    <t>AM.4.226</t>
  </si>
  <si>
    <t>AT.2.056</t>
  </si>
  <si>
    <t>AT.2.057</t>
  </si>
  <si>
    <t>AT.3.058</t>
  </si>
  <si>
    <t>AT.4.059</t>
  </si>
  <si>
    <t>AT.4.060</t>
  </si>
  <si>
    <t>AU.2.041</t>
  </si>
  <si>
    <t>AU.2.042</t>
  </si>
  <si>
    <t>AU.2.043</t>
  </si>
  <si>
    <t>AU.2.044</t>
  </si>
  <si>
    <t>AU.3.045</t>
  </si>
  <si>
    <t>AU.3.046</t>
  </si>
  <si>
    <t>AU.3.048</t>
  </si>
  <si>
    <t>AU.3.049</t>
  </si>
  <si>
    <t>AU.3.050</t>
  </si>
  <si>
    <t>AU.3.051</t>
  </si>
  <si>
    <t>AU.3.052</t>
  </si>
  <si>
    <t>AU.4.053</t>
  </si>
  <si>
    <t>AU.4.054</t>
  </si>
  <si>
    <t>AU.5.055</t>
  </si>
  <si>
    <t>CA.2.157</t>
  </si>
  <si>
    <t>CA.2.158</t>
  </si>
  <si>
    <t>CA.2.159</t>
  </si>
  <si>
    <t>CA.3.161</t>
  </si>
  <si>
    <t>CA.3.162</t>
  </si>
  <si>
    <t>CA.4.163</t>
  </si>
  <si>
    <t>CA.4.164</t>
  </si>
  <si>
    <t>CA.4.227</t>
  </si>
  <si>
    <t>CM.2.061</t>
  </si>
  <si>
    <t>CM.2.062</t>
  </si>
  <si>
    <t>CM.2.063</t>
  </si>
  <si>
    <t>CM.2.064</t>
  </si>
  <si>
    <t>CM.2.065</t>
  </si>
  <si>
    <t>CM.2.066</t>
  </si>
  <si>
    <t>CM.3.067</t>
  </si>
  <si>
    <t>CM.3.068</t>
  </si>
  <si>
    <t>CM.3.069</t>
  </si>
  <si>
    <t>CM.4.073</t>
  </si>
  <si>
    <t>CM.5.074</t>
  </si>
  <si>
    <t>IA.1.076</t>
  </si>
  <si>
    <t>IA.1.077</t>
  </si>
  <si>
    <t>IA.2.078</t>
  </si>
  <si>
    <t>IA.2.079</t>
  </si>
  <si>
    <t>IA.2.080</t>
  </si>
  <si>
    <t>IA.2.081</t>
  </si>
  <si>
    <t>IA.2.082</t>
  </si>
  <si>
    <t>IA.3.083</t>
  </si>
  <si>
    <t>IA.3.084</t>
  </si>
  <si>
    <t>IA.3.085</t>
  </si>
  <si>
    <t>IA.3.086</t>
  </si>
  <si>
    <t>IR.2.092</t>
  </si>
  <si>
    <t>IR.2.093</t>
  </si>
  <si>
    <t>IR.2.094</t>
  </si>
  <si>
    <t>IR.2.096</t>
  </si>
  <si>
    <t>IR.2.097</t>
  </si>
  <si>
    <t>IR.3.098</t>
  </si>
  <si>
    <t>IR.3.099</t>
  </si>
  <si>
    <t>IR.4.100</t>
  </si>
  <si>
    <t>IR.4.101</t>
  </si>
  <si>
    <t>IR.5.102</t>
  </si>
  <si>
    <t>IR.5.106</t>
  </si>
  <si>
    <t>IR.5.108</t>
  </si>
  <si>
    <t>IR.5.110</t>
  </si>
  <si>
    <t>MA.2.111</t>
  </si>
  <si>
    <t>MA.2.112</t>
  </si>
  <si>
    <t>MA.2.113</t>
  </si>
  <si>
    <t>MA.2.114</t>
  </si>
  <si>
    <t>MA.3.115</t>
  </si>
  <si>
    <t>MA.3.116</t>
  </si>
  <si>
    <t>MP.1.118</t>
  </si>
  <si>
    <t>MP.2.119</t>
  </si>
  <si>
    <t>MP.2.120</t>
  </si>
  <si>
    <t>MP.2.121</t>
  </si>
  <si>
    <t>MP.3.122</t>
  </si>
  <si>
    <t>MP.3.123</t>
  </si>
  <si>
    <t>MP.3.124</t>
  </si>
  <si>
    <t>MP.3.125</t>
  </si>
  <si>
    <t>PE.1.131</t>
  </si>
  <si>
    <t>PE.1.132</t>
  </si>
  <si>
    <t>PE.1.133</t>
  </si>
  <si>
    <t>PE.1.134</t>
  </si>
  <si>
    <t>PE.2.135</t>
  </si>
  <si>
    <t>PE.3.136</t>
  </si>
  <si>
    <t>PS.2.127</t>
  </si>
  <si>
    <t>PS.2.128</t>
  </si>
  <si>
    <t>RE.2.137</t>
  </si>
  <si>
    <t>RE.2.138</t>
  </si>
  <si>
    <t>RE.3.139</t>
  </si>
  <si>
    <t>RE.5.140</t>
  </si>
  <si>
    <t>RM.2.141</t>
  </si>
  <si>
    <t>RM.2.142</t>
  </si>
  <si>
    <t>RM.2.143</t>
  </si>
  <si>
    <t>RM.3.144</t>
  </si>
  <si>
    <t>RM.3.146</t>
  </si>
  <si>
    <t>RM.3.147</t>
  </si>
  <si>
    <t>RM.4.148</t>
  </si>
  <si>
    <t>RM.4.149</t>
  </si>
  <si>
    <t>RM.4.150</t>
  </si>
  <si>
    <t>RM.4.151</t>
  </si>
  <si>
    <t>RM.5.152</t>
  </si>
  <si>
    <t>RM.5.155</t>
  </si>
  <si>
    <t>SA.3.169</t>
  </si>
  <si>
    <t>SA.4.171</t>
  </si>
  <si>
    <t>SA.4.173</t>
  </si>
  <si>
    <t>SC.1.175</t>
  </si>
  <si>
    <t>SC.1.176</t>
  </si>
  <si>
    <t>SC.2.178</t>
  </si>
  <si>
    <t>SC.2.179</t>
  </si>
  <si>
    <t>SC.3.177</t>
  </si>
  <si>
    <t>SC.3.180</t>
  </si>
  <si>
    <t>SC.3.181</t>
  </si>
  <si>
    <t>SC.3.182</t>
  </si>
  <si>
    <t>SC.3.183</t>
  </si>
  <si>
    <t>SC.3.184</t>
  </si>
  <si>
    <t>SC.3.185</t>
  </si>
  <si>
    <t>SC.3.186</t>
  </si>
  <si>
    <t>SC.3.187</t>
  </si>
  <si>
    <t>SC.3.188</t>
  </si>
  <si>
    <t>SC.3.189</t>
  </si>
  <si>
    <t>SC.3.190</t>
  </si>
  <si>
    <t>SC.3.191</t>
  </si>
  <si>
    <t>SC.3.192</t>
  </si>
  <si>
    <t>SC.3.193</t>
  </si>
  <si>
    <t>SC.4.197</t>
  </si>
  <si>
    <t>SC.4.199</t>
  </si>
  <si>
    <t>SC.4.202</t>
  </si>
  <si>
    <t>SC.4.228</t>
  </si>
  <si>
    <t>SC.4.229</t>
  </si>
  <si>
    <t>SC.5.198</t>
  </si>
  <si>
    <t>SC.5.208</t>
  </si>
  <si>
    <t>SC.5.230</t>
  </si>
  <si>
    <t>SI.1.210</t>
  </si>
  <si>
    <t>SI.1.211</t>
  </si>
  <si>
    <t>SI.1.212</t>
  </si>
  <si>
    <t>SI.1.213</t>
  </si>
  <si>
    <t>SI.2.214</t>
  </si>
  <si>
    <t>SI.2.216</t>
  </si>
  <si>
    <t>SI.2.217</t>
  </si>
  <si>
    <t>SI.3.218</t>
  </si>
  <si>
    <t>SI.3.219</t>
  </si>
  <si>
    <t>SI.3.220</t>
  </si>
  <si>
    <t>SI.4.221</t>
  </si>
  <si>
    <t>SI.5.222</t>
  </si>
  <si>
    <t>SI.5.223</t>
  </si>
  <si>
    <t>Service Overview</t>
  </si>
  <si>
    <t>Total</t>
  </si>
  <si>
    <t xml:space="preserve"> </t>
  </si>
  <si>
    <t>All</t>
  </si>
  <si>
    <t>NIST</t>
  </si>
  <si>
    <t>AC</t>
  </si>
  <si>
    <t>AU</t>
  </si>
  <si>
    <t>AT</t>
  </si>
  <si>
    <t>CA</t>
  </si>
  <si>
    <t>CM</t>
  </si>
  <si>
    <t>IA</t>
  </si>
  <si>
    <t>IR</t>
  </si>
  <si>
    <t>MA</t>
  </si>
  <si>
    <t>MP</t>
  </si>
  <si>
    <t>PE</t>
  </si>
  <si>
    <t>PS</t>
  </si>
  <si>
    <t>RA</t>
  </si>
  <si>
    <t>SC</t>
  </si>
  <si>
    <t>SI</t>
  </si>
  <si>
    <t>Control</t>
  </si>
  <si>
    <t>Column1</t>
  </si>
  <si>
    <t>Implementation Statement</t>
  </si>
  <si>
    <t>#Characters</t>
  </si>
  <si>
    <t xml:space="preserve">Microsoft customers should consider two factors when implementing this control. They should determine the threshold for how many consecutive times a failed login will be allowed before a lock out is implemented, and then determine what would be the duration of that lock out. Having three consecutive, unsuccessful logon attempts is a common setting. Organizations should set this number at a level that fits their risk profile. Fewer unsuccessful attempts provide higher security. You can control the lockout duration using Microsoft Entra ID smart lockout.
Customer Responsibility
•	Responsible for enforcing a limit of consecutive failed login attempts on customer-deployed
</t>
  </si>
  <si>
    <t>Microsoft Azure offers a robust security set for employing separation of duties. Best practice recommendation is to segregate duties within your team by setting up Role Based Access (RBAC) which will help you manage who has access to Azure resources. More granularity, you can restrict what the users can do with the resources and what areas they have access to. 
Additionally, you can secure privileged access within your organization using Privileged Identity Management (PIM). PIM will reduce risk to accounts with access to the most privileged access, resources and data. PIM enforces Just In Time access for these accounts which allows timed permission to be granted for specific resources
Customer Responsibility
•Responsible for the separation of duties across customer-controlled accounts.</t>
  </si>
  <si>
    <t>Not In-Scope.</t>
  </si>
  <si>
    <t/>
  </si>
  <si>
    <t xml:space="preserve">Visualize and monitor log data using Azure Sentinel which allows you to create custom workbooks across your data, and also comes with built-in workbook templates to allow you to quickly gain insights across your data as soon as you connect a data source. 
Connect logs from sources such as, Microsoft Entra ID, Microsoft Defender XDR, O365 and Intune to Sentinel for optimal visibility of your users’ activities.
Customer Responsibility
•Reviewing and updating the customer-defined events for customer-deployed resources.
•Defining a process for determining when to review logged events to ensure that the current set remains necessary and sufficient.. (i.e., regular frequency, after incidents, after major system changes)
•Defining and updating event log types to ensure that the current set remains necessary and sufficient.
</t>
  </si>
  <si>
    <t xml:space="preserve">Azure Sentinel classifies failures up front as either transient or permanent, based on the specific type of the failure and the circumstances that led to it. 
Customer Responsibility
•Providing alerts in response to audit processing failures (e.g., storage quota is reached, audit hardware/software errors) of customer-deployed resources.
</t>
  </si>
  <si>
    <t>Azure hosts are synchronized to internal Microsoft time servers that take their time from Microsoft-owned Stratum 1 devices, with GPS antennas. Virtual machines in Azure can either depend on their host to pass the accurate time (host time) on to the VM or the VM can directly get time from a time server, or a combination of both.
Customer Responsibility
•For generating time stamps for audit records of CUSTOMER-deployed resources using the internal system clock.
•Comparing internal system clocks with an authoritative time source at the required frequency.
•Synchronizing internal system clocks to the authoritative time source</t>
  </si>
  <si>
    <t xml:space="preserve">Ingest logs via Azure Monitor to aggregate security data generated by endpoint devices, network resources, and other security systems. Within Azure Monitor, use Log Analytics Workspace(s) to query and perform analytics, and use Azure Storage Accounts for long-term/archival storage. 
Enable Azure Sentinel for centralized logging via the Azure Portal. You can view the logs in the built-in dashboards and start building queries in Log Analytics to investigate the data. 
Customer Responsibility 
•Providing the capability to centrally review and analyze audit records collected from customer-deployed resources.
</t>
  </si>
  <si>
    <t xml:space="preserve">Azure Sentinel uses Azure role-based access control (Azure RBAC) to provide built-in roles that can be assigned to users, groups, and services in Azure. Use Azure RBAC to create and assign roles within your security operations team to grant appropriate access 
Customer Responsibility
•Preventing unauthorized access to audit information and tools.
</t>
  </si>
  <si>
    <t xml:space="preserve">Use Azure RBAC to create and assign roles within your security operations team to grant appropriate access to Azure Sentinel to limit management of audit logging functionality to a subset of privileged users
Customer Responsibility
•Restricting the management of customer-controlled audit resources to authorized users.
</t>
  </si>
  <si>
    <t xml:space="preserve">Visualize and monitor log data using Azure Sentinel which allows you to create custom workbooks across your data, and also comes with built-in workbook templates to allow you to quickly gain insights across your data as soon as you connect a data source. 
Connect logs from sources such as, Microsoft Entra ID, Microsoft Defender, O365 and Intune to Sentinel for optimal visibility of your users’ activities.
Customer Responsibility
•Reviewing and analyzing audit records of customer-deployed resources to identify inappropriate or unusual activity.
</t>
  </si>
  <si>
    <t xml:space="preserve">After connecting your data sources to Azure Sentinel, use out-of-the-box detections, built-in templates to help you create threat detection rules. These templates were designed by Microsoft's team of security experts and analysts based on known threats, common attack vectors, and suspicious activity escalation chains. Rules created from these templates will automatically search across your environment for any activity that looks suspicious. Many of the templates can be customized to search for activities, or filter them out, according to your needs. The alerts generated by these rules will create incidents that you can assign and investigate in your environment.
Customer Responsibility
•Analyzing and correlating audit records across customer-deployed repositories.
</t>
  </si>
  <si>
    <t xml:space="preserve">No Microsoft Coverage.
Customer Responsibility
•	Providing role-based security training to users before authorizing access to customer-deployed resources or performing assigned duties. 
•	Providing role-based security training to all identified roles when required by changes to customer-deployed resources.
•	Providing ongoing, periodic role-based security training to all identified roles.
</t>
  </si>
  <si>
    <t xml:space="preserve">No Microsoft Coverage.
Customer Responsibility
•	Providing training on insider threats.
</t>
  </si>
  <si>
    <t>Analyze the security impact of changes prior to implementation by utilizing test environments. Use purpose-built, managed developer services like Azure DevTest Labs, GitHub Codespaces, and Windows Virtual Desktop to easily manage and optimize dev/test environments, tenants, and subscriptions, without sacrificing governance, cost controls, or security. This can uncover and mitigate potential problems before they occur. Configuration changes should be tested, validated and documented before installing them on the operational system.
Customer Responsibility 
•Analyzing proposed changes to customer-deployed resources to determine potential security impacts prior to implementation</t>
  </si>
  <si>
    <t>Consider exploring Azure Security Center’s adaptive application controls. Security Center uses machine learning to analyze the applications running on your machines and create a list of the known-safe software. Allow lists are based on your specific Azure workloads that you can customize. When you have enabled and configured adaptive application controls, you will get security alerts if any application runs other than the ones you have defined as safe. Requirements include Azure Defender for servers.
Customer Responsibility
•Identifying software programs authorized to execute on customer-deployed resources.
•Employing a deny-all, permit-by-exception policy to allow the execution of authorized software programs on customer-deployed resources.</t>
  </si>
  <si>
    <t xml:space="preserve">Store and transmit cryptographically protected passwords using Key Vault. Using the Azure portal, you can create your Key Vault. You can securely store and access secrets, such as API keys, passwords, certificates, or cryptographic keys. This is useful for websites, apps, and background processes where the application should not have access to credentials.
Customer Responsibility
•Employing password-based authentication, which stores and transmits cryptographically-protected passwords, for customer-deployed resources.
</t>
  </si>
  <si>
    <t xml:space="preserve">
Connect your data sources such as Azure Defender for IoT, O365 Security and Compliance, Azure Firewall and Microsoft Defender for Endpoint to Azure Sentinel for a centralized source of detection and reporting. Azure Sentinel provides out-of-the-box, built-in templates to help you create threat detection rules. These templates were designed by Microsoft's team of security experts and analysts based on known threats, common attack vectors, and suspicious activity escalation chains. Rules created from these templates will automatically search across your environment for any activity that looks suspicious. Many of the templates can be customized to search for activities, or filter them out, according to your needs. The alerts generated by these rules will create incidents that you can assign and investigate in your environment.
Additionally, you can use Fusion technology which is based on machine learning allowing Azure Sentinel can automatically detect multistage attacks by identifying combinations of anomalous behaviors and suspicious activities that are observed at various stages of the kill-chain. On the basis of these discoveries, Azure Sentinel generates incidents that would otherwise be difficult to catch. These incidents comprise two or more alerts or activities. By design, these incidents are low-volume, high-fidelity, and high-severity. Customized for your environment, this detection technology not only reduces false positive rates but can also detect attacks with limited or missing information. 
Customer Responsibility 
•For incident monitoring of customer-deployed resources
•For requiring personnel to report suspected security incidents to the organizational incident response capability.</t>
  </si>
  <si>
    <t>Set up security incident contact information in Azure Security Center. This contact information is used by Microsoft to contact you if the Microsoft Security Response Center (MSRC) discovers that your data has been accessed by an unlawful or unauthorized party. You also have options to customize incident alert and notification in different Azure services based on your incident response needs.
Azure Security Center provides high quality alerts across many Azure assets. You can use the ASC data connector to stream the alerts to Azure Sentinel. Azure Sentinel lets you create advanced alert rules to generate incidents automatically for an investigation in support of the analysis and triage of events.
Export your Azure Security Center alerts and recommendations using the export feature to help identify risks to Azure resources. Export alerts and recommendations either manually or in an ongoing, continuous fashion.
Connect your data sources such as Azure Defender for IoT, O365 Security and Compliance, Azure Firewall and Microsoft Defender for Endpoint to Azure Sentinel for a centralized source of alerts to analyze and triage. Azure Sentinel provides out-of-the-box, built-in templates to help you create threat detection rules. These templates were designed by Microsoft's team of security experts and analysts based on known threats, common attack vectors, and suspicious activity escalation chains. Rules created from these templates will automatically search across your environment for any activity that looks suspicious. Many of the templates can be customized to search for activities, or filter them out, according to your needs. The alerts generated by these rules will create incidents that you can assign and investigate in your environment.
Azure Sentinel provides extensive data analytics across virtually any log source and a case management portal to manage the full lifecycle of incidents. Intelligence information during an investigation can be associated with an incident for tracking and reporting purposes.
Additionally, mark resources using tags and create a naming system to identify and categorize Azure resources, especially those processing sensitive data. It is your responsibility to prioritize the remediation of alerts based on the criticality of the Azure resources and environment where the incident occurred.
Use workflow automation features in Azure Security Center and Azure Sentinel to automatically trigger actions or run a playbook to respond to incoming security alerts. The playbook takes actions, such as sending notifications, disabling accounts, and isolating problematic networks.
Customer Responsibility 
•Identifying classes of incidents and the actions taken in response to those incidents.</t>
  </si>
  <si>
    <t xml:space="preserve">
Responding to an incident describes the actions the organization takes to prevent or contain the impact of an incident on the organization while it is occurring or shortly after it has occurred. Incident response may be as simple as notifying users to avoid opening a specific type of email message or as complicated as having to implement service continuity plans that require relocation of services and operations to an off-site provider. The broad range of potential incidents requires the organization to have a broad range of capability in incident response.
Incident Response covers controls in the incident response life cycle - preparation, detection and analysis, containment, and post-incident activities. Azure services such as Azure Security Center and Sentinel can support this control to automate the incident response process. 
Connect your data sources such as Azure Defender for IoT, O365 Security and Compliance, Azure Firewall and Microsoft Defender for Endpoint to Azure Sentinel for a centralized source of detection and reporting. Azure Sentinel provides out-of-the-box, built-in templates to help you create threat detection rules. These templates were designed by Microsoft's team of security experts and analysts based on known threats, common attack vectors, and suspicious activity escalation chains. Rules created from these templates will automatically search across your environment for any activity that looks suspicious. Many of the templates can be customized to search for activities, or filter them out, according to your needs. The alerts generated by these rules will create incidents that you can assign and investigate in your environment. 
Use workflow automation features in Azure Security Center and Azure Sentinel to automatically trigger actions or run a playbook to respond to incoming security alerts. The playbook takes actions, such as sending notifications, disabling accounts, and isolating problematic networks. 
Customer Responsibility 
•Implementing key incident handling capabilities including preparation, detection and analysis, containment, eradication, and recovery.
•Identifying customer-controlled information involved in the information contamination.
•Responsible for responding to information spills of customer-controlled data, including the personnel/roles to be alerted of the information spill and the usage of a communication method that is not associated with the spill. 
•Responsible for responding to information spills, including how the contaminated customer-deployed resources are isolated.
•Responsible for responding to information spills, including the eradication of information from the contaminated customer-deployed resources.
•Responsible for responding to information spills of customer-controlled data, including the identification of other resources which may have been subsequently contaminated</t>
  </si>
  <si>
    <t xml:space="preserve">
Organizations are required to test incident response capabilities to determine the effectiveness of the capabilities and to identify potential weaknesses or deficiencies. Incident response testing includes the use of checklists, walk-through or tabletop exercises, simulations (both parallel and full interrupt), and comprehensive exercises. Incident response testing can also include a determination of the effects on organizational operations (e.g., reduction in mission capabilities), organizational assets, and individuals due to incident response. 
Microsoft Defender XDR has attack simulation capabilities that can be deployed to users. If your organization has Microsoft Defender for Office 365 Plan 2, which includes Threat Investigation and Response capabilities, you can use Attack Simulator in the Security &amp; Compliance Center to run realistic attack scenarios in your organization. These simulated attacks can help you identify and find vulnerable users before a real attack impacts your bottom line. 
You can use Azure Sentinel to review incidents in your organization to create a walk-through or tabletop exercise simulating common threats among the organization. Dashboards and graphs are customizable for high level visibility of incidents and can be used to create incident response training presentations. Azure Sentinel provides extensive data analytics across virtually any log source and a case management portal to manage the full lifecycle of incidents. Intelligence information during an investigation can be associated with an incident for tracking and reporting purposes. 
Customer Responsibility 
•Implementing key incident handling capabilities including preparation, detection and analysis, containment, eradication, and recovery.
</t>
  </si>
  <si>
    <t>Performing controlled maintenance ensures uptime through established processes such as change and configuration management. Maintenance windows are an important time to apply critical security updates and patches. Maintenance windows also incur risk as systems could crash without proper testing or authorized time windows. Azure Maintenance Control facilitates control of maintenance operations in the platform.
Manage platform updates, that do not require a reboot, using maintenance control. Azure frequently updates its infrastructure to improve reliability, performance, security or launch new features. Most updates are transparent to users. Some sensitive workloads, like gaming, media streaming, and financial transactions, can’t tolerate even few seconds of a VM freezing or disconnecting for maintenance. Maintenance control gives you the option to wait on platform updates and apply them within a 35-day rolling window.
Maintenance control lets you decide when to apply updates to your isolated VMs. With maintenance control, you can:
•	Batch updates into one update package.
•	Wait up to 35 days to apply updates.
•	Automate platform updates for your maintenance window using Azure Functions.
•	Maintenance configurations work across subscriptions and resource groups.
To apply maintenance control to an Azure VM, the VM must be on a dedicated host or created with an isolated VM size. After 35 days, an update will be automatically applied. The controlling user must have resource contributor access.
Customer Responsibility
•Responsible for scheduling, performing, documenting, and reviewing remote maintenance and repair records for all customer-deployed operating systems in accordance with organizational requirements.</t>
  </si>
  <si>
    <t>Customer Responsibility
•Responsible for using strong authenticators when establishing non-local maintenance and diagnostic sessions on customer-deployed operating systems.
•Responsible for terminating session and network connections when non-local maintenance is completed on customer-deployed operating systems.</t>
  </si>
  <si>
    <t>You can supervise maintenance personnel with Microsoft Entra ID Privileged Identity Management. This feature provides tight control over administrative rights including conditional access, eligibility windows, global admin approvals, admin time windows and logging.
Most operations, support, and troubleshooting performed by Microsoft personnel and sub-processors do not require access to customer data. In those rare circumstances where such access is required, Customer Lockbox for Microsoft Azure provides an interface for customers to review and approve or reject customer data access requests. It is used in cases where a Microsoft engineer needs to access customer data, whether in response to a customer-initiated support ticket or a problem identified by Microsoft.
Additionally, Azure Bastion is a fully managed PaaS service that provides secure and seamless RDP and SSH access to your virtual machines directly through the Azure Portal. Azure Bastion is provisioned directly in your Virtual Network (VNet) and supports all VMs in your Virtual Network (VNet) using SSL without any exposure through public IP addresses.
Once the Bastion service is provisioned and deployed in your virtual network, you can use it to seamlessly connect to any VM in this virtual network. As users connect to workloads, Azure Bastion can be used to monitor the remote sessions and take quick management actions. Azure Bastion session monitoring lets you view which users are connected to which VMs. It shows the IP that the user connected from, how long they have been connected, and when they connected. The session management experience lets you select an ongoing session and force-disconnect or delete a session in order to disconnect the user from the ongoing session.
Customer Responsibility
•Managing maintenance personnel and designating organizational personnel with required access authorizations and technical competence to supervise the maintenance activities of personnel who do not possess the required access authorizations.</t>
  </si>
  <si>
    <t>To ensure equipment removed for off-site maintenance is sanitized of any CUI, you will need identify what data is considered CUI. Discovery and labeling sensitive data are the first steps to controlling data security. Labeling sensitive data is something organizations should implement across both physical and logical media. Government regulations such as NIST SP 800-171 (Protecting Controlled Unclassified Information in Nonfederal Systems and Organizations) implicitly specify controls for protecting controlled unclassified information (CUI). This requirement spans across all industries and geographies. The European Union requires secure handing of personally identifiable information (PII) in the General Data Protection Regulation (GDPR) and California has recently implemented a similar regulation with the California Consumer Privacy Regulation (CCPA).
Azure Information Protection
Azure Information Protection (AIP) provides a capability to enable data discovery called scanner. Scanner searches for what sensitive information you have in files that are stored in an on-premises data store or within your cloud environment. For example, a local folder, network share, or SharePoint Server. 
Customer Responsibility
•Removed CUI from equipment such as laptops removed for off-site maintenance.
•After running the AIP scanner, the customer must securely erase the CUI data.</t>
  </si>
  <si>
    <t>As part of troubleshooting, a vendor may provide a diagnostic application to install on a system. As this is executable code, there is a chance that the file is corrupt or infected with malicious code. Implement procedures to scan any files prior to installation. The same level of scrutiny must be made as with any file a staff member may download. For example, you have recently been experiencing performance issues on one of your servers. After troubleshooting for much of the morning, the vendor has asked to install a utility that will collect more data from the server. The file is stored on the vendor’s FTP server. The support technician gives you the FTP site so you can anonymously download the utility file. You also ask him for a hash of the utility file. As you download the file to your local computer, you realize it is compressed. You unzip the file and perform a manual antivirus scan, using Microsoft Defender for Endpoint which reports no issues. To verify the utility file has not been altered, you run an application to see that the hash from the vendor matches.
Customer Responsibility
•Responsible for checking media containing maintenance diagnostic and test programs for malicious code prior to deployment on customer-deployed operating systems.</t>
  </si>
  <si>
    <t>You can secure confidential data and control information flows with Azure Information Protection. Azure Information Protection (AIP) is a cloud-based solution that helps an organization to classify and optionally, protect its documents and emails by applying labels. Labels can be applied automatically by administrators who define rules and conditions, manually by users, or a combination where users are given recommendations. 
Customer Responsibility 
•Marking CUI with applicable marking. (e.g., CUI/SP-XX/NOFORN in subject of email, etc. in addition to applying correct AIP label.)
•Limiting distribution to media containing CUI.</t>
  </si>
  <si>
    <t>This requirement applies to all system media, digital and non-digital, subject to disposal or reuse. Examples include: digital media found in workstations, network components, scanners, copiers, printers, notebook computers, and mobile devices; and non-digital media such as paper and microfilm. 
The sanitization process removes information from the media such that the information cannot be retrieved or reconstructed. Sanitization techniques, including clearing, purging, cryptographic erase, and destruction, prevent the disclosure of information to unauthorized individuals when such media is released for reuse or disposal.
No customer responsibility.</t>
  </si>
  <si>
    <t>BitLocker To Go is BitLocker Drive Encryption on removable data drives. As with BitLocker, you can open drives that are encrypted by BitLocker To Go by using a password or smart card on another computer.</t>
  </si>
  <si>
    <t>Personnel security screening (vetting) activities involve the evaluation/assessment of individual’s conduct, integrity, judgment, loyalty, reliability, and stability (i.e., the trustworthiness of the individual) prior to authorizing access to organizational systems containing CUI. The screening activities reflect applicable federal laws, Executive Orders, directives, policies, regulations, and specific criteria established for the level of access required for assigned positions.
You can ensure all employees who need access to CUI undergo organization-defined screening before being granted access based on the types of screening requirements for a given position and role. Clearly define positions and roles within your organization. Implement roles using Azure RBAC. For example, administrators with access to CUI and specific roles with permissions to view CUI should follow an organizationally defined screening process. 
Customer Responsibility
•	Screening individuals prior to authorizing access to customer-deployed resources.</t>
  </si>
  <si>
    <t>Microsoft Coverage for cloud-based services.</t>
  </si>
  <si>
    <t>There are several methods to protecting backups including access management, redundancy and encryption. Azure Role-Based Access Control (RBAC) enables fine-grained access management for Azure. Using RBAC, you can segregate duties within your team and grant only the amount of access to users that they need to perform their jobs. Azure Backup provides three built-in roles to control backup management operations. 
Secure your backups and protect against ransomware by enabling multifactor authentication using a security PIN generated in the Azure portal. If it is enabled, you are asked to authenticate from another device (for example, a mobile phone) while signing into the Azure portal. When you perform critical operations in Backup, you have to enter a security PIN, available on the Azure portal. Enabling Microsoft Entra Multifactor Authentication adds a layer of security. Only authorized users with valid Azure credentials, and authenticated from a second device, can access the Azure portal.
Fully control how you protect and access your data with customer-managed keys that use 256-bit AES encryption. You can use your own encryption key to protect the data in your storage account. When you specify a customer-managed key, that key is used to protect and control access to the key that encrypts your data. Customer-managed keys offer greater flexibility to manage access controls. 
Create private endpoints within your Azure Virtual Network to securely backup and restore data from your Recovery Services vaults. Azure Backup allows you to securely backup and restore your data from your Recovery Services vaults using private endpoints. Private endpoints use one or more private IP addresses from your VNet, effectively bringing the service into your VNet. Private endpoints for Backup can be only created for Recovery Services vaults that do not have any items protected to it (or haven't had any items attempted to be protected or registered to it in the past). So, we suggest you create a new vault to start with. 
All your backed-up data is automatically encrypted when stored in the cloud using Azure Storage encryption, which helps you meet your security and compliance commitments. This data at rest is encrypted using 256-bit AES encryption, one of the strongest block ciphers available, and is FIPS 140-2 compliant. In addition to encryption at rest, all your backup data in transit is transferred over HTTPS. It always remains on the Azure backbone network. 
Customer Responsibility
•	Responsible for conducting backups of user-level information in customer-deployed resources at a frequency consistent with customer-defined RTO's and RPO's. Note: if the customer configures Microsoft Azure backup services appropriately, Azure can support data loss prevention.
•	Responsible for conducting backups of system-level information in customer-deployed resources at a frequency consistent with customer-defined RTO's and RPO's. Note: if the customer configures Microsoft Azure backup services appropriately, Azure can support data loss prevention.
•	Responsible for conducting backups of system documentation information in customer-deployed resources at a frequency consistent with customer-defined RTO's and RPO's. Note: if the customer configures Microsoft Azure backup services appropriately, Azure can support data loss prevention.
•	Responsible for protecting the confidentiality, integrity, and availability (CIA) of customer-controlled backup data. Note: if the customer configures Microsoft Azure backup services appropriately, Azure can support the protection of backup data.</t>
  </si>
  <si>
    <t>There are several methods to protecting backups including access management, redundancy and encryption. Azure Role-Based Access Control (RBAC) enables fine-grained access management for Azure. Using RBAC, you can segregate duties within your team and grant only the amount of access to users that they need to perform their jobs. Azure Backup provides three built-in roles to control backup management operations.
Secure your backups and protect against ransomware by enabling multifactor authentication using a security PIN generated in the Azure portal. If it is enabled, you are asked to authenticate from another device (for example, a mobile phone) while signing into the Azure portal. When you perform critical operations in Backup, you have to enter a security PIN, available on the Azure portal. Enabling Microsoft Entra Multifactor Authentication adds a layer of security. Only authorized users with valid Azure credentials, and authenticated from a second device, can access the Azure portal.
Fully control how you protect and access your data with customer-managed keys that use 256-bit AES encryption. You can use your own encryption key to protect the data in your storage account. When you specify a customer-managed key, that key is used to protect and control access to the key that encrypts your data. Customer-managed keys offer greater flexibility to manage access controls. 
Create private endpoints within your Azure Virtual Network to securely backup and restore data from your Recovery Services vaults. Azure Backup allows you to securely backup and restore your data from your Recovery Services vaults using private endpoints. Private endpoints use one or more private IP addresses from your VNet, effectively bringing the service into your VNet. Private endpoints for Backup can be only created for Recovery Services vaults that do not have any items protected to it (or haven't had any items attempted to be protected or registered to it in the past). So, we suggest you create a new vault to start with. 
All your backed-up data is automatically encrypted when stored in the cloud using Azure Storage encryption, which helps you meet your security and compliance commitments. This data at rest is encrypted using 256-bit AES encryption, one of the strongest block ciphers available, and is FIPS 140-2 compliant. In addition to encryption at rest, all your backup data in transit is transferred over HTTPS. It always remains on the Azure backbone network.
Customer Responsibility
•	Responsible for conducting backups of user-level information in customer-deployed resources at a frequency consistent with customer-defined RTO's and RPO's. Note: if the customer configures Microsoft Azure backup services appropriately, Azure can support data loss prevention.
•	Responsible for conducting backups of system-level information in customer-deployed resources at a frequency consistent with customer-defined RTO's and RPO's. Note: if the customer configures Microsoft Azure backup services appropriately, Azure can support data loss prevention.
•	Responsible for conducting backups of system documentation information in customer-deployed resources at a frequency consistent with customer-defined RTO's and RPO's. Note: if the customer configures Microsoft Azure backup services appropriately, Azure can support data loss prevention.
•	Responsible for protecting the confidentiality, integrity, and availability (CIA) of customer-controlled backup data. Note: if the customer configures Microsoft Azure backup services appropriately, Azure can support the protection of backup data.</t>
  </si>
  <si>
    <t>Regular backups ensure continuity and availability in the event of a disaster. The Azure Backup service provides simple, secure, and cost-effective solutions to back up your data and recover it from the Microsoft cloud. Azure Backup provides redundancy for on-premises systems/files, Azure VMs, Azure File shares and various databases.
You can use Backup center to efficiently manage backups spanning multiple workload types, vaults, subscriptions, regions, and Azure Lighthouse tenants. Backup center provides native integrations to existing Azure services that enable management at scale. For example, Backup center uses the Azure Policy experience to help you govern your backups. It also leverages Azure workbooks and Azure Monitor Logs to help you view detailed reports on backups. 
You can also discover community resources from the Backup center. You can also use Backup center to perform your regular operations, such as responding to on-demand backup requests, restoring backups, creating backup policies, and so on. Refer to the support matrix for a detailed list of supported and unsupported scenarios. 
Additionally, to help make sure your backups are useful for recovery, Azure Backup Pre-Check tool checks VMs for issues each time a scheduled backup is run. Pre-check verifies VM configurations before a scheduled backup, displays details in the Recovery services vault dashboard, alerts users if a VM configuration can lead to failure and offers suggestions for corrections.
Azure Storage always stores multiple copies of your data so that it is protected from planned and unplanned events, including transient hardware failures, network or power outages, and massive natural disasters. Azure Storage Redundancy ensures that your storage account meets its availability and durability targets even in the face of failures. When deciding which redundancy option is best for your scenario, consider the tradeoffs between lower costs and higher availability.
Customer Responsibility
•	Responsible for conducting backups of user-level information in customer-deployed resources at a frequency consistent with customer-defined RTO's and RPO's. Note: if the customer configures Microsoft Azure backup services appropriately, Azure can support data loss prevention.
•	Responsible for conducting backups of system-level information in customer-deployed resources at a frequency consistent with customer-defined RTO's and RPO's. Note: if the customer configures Microsoft Azure backup services appropriately, Azure can support data loss prevention.
•	Responsible for conducting backups of system documentation information in customer-deployed resources at a frequency consistent with customer-defined RTO's and RPO's. Note: if the customer configures Microsoft Azure backup services appropriately, Azure can support data loss prevention.
•	Responsible for protecting the confidentiality, integrity, and availability (CIA) of customer-controlled backup data. Note: if the customer configures Microsoft Azure backup services appropriately, Azure can support the protection of backup data.
•	Responsible for separately storing backup information (e.g., separate facility or fire-rated container that is not collocated). Note: if the customer configures Microsoft Azure backup services appropriately, Azure can support the protection of backup data.</t>
  </si>
  <si>
    <t>Azure Sentinel provides hunting capabilities to align cyber defenders to threat tactics and facilitate building threat profiles. These profiles allow cyber defenders to target the phase of the attack lifecycle. Azure Sentinel hunting is aligned to the MITRE ATT&amp;CK™ (adversarial tactics, techniques, and common knowledge) framework. These adversary tactics and techniques are grouped within a matrix. 
The Microsoft Intelligent Security Graph uses advanced analytics to link a massive amount of threat intelligence and security data from Microsoft and partners to combat cyberthreats. Insights from the Intelligent Security Graph power real-time threat protection in Microsoft products and services. Also, many organizations utilize threat intelligence platform (TIP) solutions to aggregate threat indicator feeds from a variety of sources. If your organization utilizes an integrated TIP solution the platforms data connector allows you leverage your TIP to import threat indicators into Azure Sentinel. The Threat Intelligence Platforms data connector works with the Microsoft Graph Security Indicators API to bring threat indicators into Azure.
Microsoft Defender for Endpoint
Microsoft Defender for Endpoint is an endpoint security solution that includes risk-based vulnerability management and assessment; attack surface reduction capabilities; behavioral based and cloud-powered next generation protection; endpoint detection and response (EDR); automatic investigation and remediation; and managed hunting services.
Azure Policy
The CMMC L3 blueprint sample provides governance guardrails using Azure Policy that help you assess specific CMMC controls. This blueprint aids customers in deploying a core set of policies for any Azure-deployed architecture that must implement controls for CMMC L3. The associations between compliance domains, controls, and Azure Policy definitions for this compliance standard may change over time. 
Azure Policy definitions applicable to this specific control are as follows:
•	Azure Defender for App Service should be enabled
•	Azure Defender for Azure SQL Database servers should be enabled
•	Azure Defender for container registries should be enabled
•	Azure Defender for Key Vault should be enabled
•	Azure Defender for Kubernetes should be enabled
•	Azure Defender for servers should be enabled
•	Azure Defender for SQL servers on machines should be enabled
•	Azure Defender for Storage should be enabled
•	Security Center standard pricing tier should be selected
•	Vulnerability Assessment settings for SQL server should contain an email address to receive scan reports
These policies may help you assess compliance with the controls implemented to meet CMMC L3 practices; however, there often is not a one-to-one or complete match between a control and one or more policies. As such, compliant in Azure Policy refers only to the policy definitions themselves; this does not ensure you are fully compliant with all requirements of a practice.
Customer Responsibility
•	Conducting a risk assessment that addresses the likelihood and magnitude of harm from the unauthorized access, use, disclosure, disruption, modification, or destruction of customer-deployed resources and processed, stored, or transmitted information.</t>
  </si>
  <si>
    <t>Utilizing Microsoft services such as Azure Defender for IoT and Microsoft Defender for Endpoint you can get full visibility into assets and risk across your entire IoT/OT environment to support risk mitigation. Azure Defender for IoT can proactively address vulnerabilities in your IoT/OT environment. Identify risks such as unpatched devices, open ports, unauthorized applications, and unauthorized connections. Detect changes to device configurations, programmable logic controller (PLC) code, and firmware. Prioritize fixes based on risk scoring and automated threat modeling, which identifies the most likely attack paths to compromise your crown jewel assets.
Microsoft Defender for Endpoint is an endpoint security solution that includes risk-based vulnerability management and assessment; attack surface reduction capabilities; behavioral based and cloud-powered next generation protection; endpoint detection and response (EDR); automatic investigation and remediation; and managed hunting services. 
Get a bird's-eye view across IT/OT boundaries with interoperability with Azure Sentinel, cloud native SIEM/SOAR. Automate response with IoT/OT playbooks. Use machine learning and threat intelligence from trillions of signals. Manage your security posture across cloud workloads with Azure Security Center, and protect them with extended detection and response (XDR) from Azure Defender. Plus, get interoperability with other SOC tools such as Splunk, IBM QRadar, and ServiceNow.
Customer Responsibility 
•	Developing a plan of action and milestones (POA&amp;M) for customer-deployed resources. The POA&amp;M should include planned remedial actions to correct deficiencies noted during the security assessment and to reduce/eliminate known vulnerabilities in the system. Additionally, any vulnerabilities found as a result of regular vulnerability scanning must be included in POA&amp;M reporting.</t>
  </si>
  <si>
    <t>Customer Responsibility:
•	Developing a system security plan (SSP) that meets the criteria defined by the target authorization (e.g., FedRAMP). Customers may reference NIST Special Publication 800-18 R1, Guide for Developing Security Plans for Federal Information Systems. The customer SSP should address controls inherited from Microsoft Azure.
•	Distributing the system security plan.
•	Reviewing the system security plan.
•	Updating the system security plan.
•	Protecting the system security plan.</t>
  </si>
  <si>
    <t>Microsoft Defender for Endpoint
Defender for Endpoint includes Microsoft Secure Score for Devices to help you dynamically assess the security state of your enterprise network, identify unprotected systems, and take recommended actions to improve the overall security of your organization. Your score for devices is visible in the threat and vulnerability management dashboard of the Microsoft Defender Security Center. A higher Microsoft Secure Score for Devices means your endpoints are more resilient from cybersecurity threat attacks. Improve your security configuration by remediating issues from the security recommendations list. As you do so, your Microsoft Secure Score for Devices improves, and your organization becomes more resilient against cybersecurity threats and vulnerabilities. 
Customer Responsibility
•	Develop &amp; implement a POA&amp;M to correct identified deficiencies and reduce or eliminate identified vulnerabilities 
•	Document, review and approve the POA&amp;M
•	Identify deficiencies and vulnerabilities to be addresses by the POA&amp;M
•	Identify personnel responsible for the development and implementation of the POA&amp;M.</t>
  </si>
  <si>
    <t>GitHub AE
GitHub has many features that help you improve and maintain the quality of your code. Some of these are included in all plans. Other security features require a license for GitHub Advanced Security to run on repositories apart from public repositories on GitHub.com.
A GitHub Advanced Security license provides the following additional features:
•	Code scanning - Search for potential security vulnerabilities and coding errors in your code. For more information, see "About code scanning."
•	Secret scanning - Detect secrets, for example keys and tokens, that have been checked into the repository
No customer responsibility.</t>
  </si>
  <si>
    <t>Azure Sentinel
Azure Sentinel lets you import the threat indicators your organization is using, which can enhance your security analysts’ ability to detect and prioritize known threats. Several features from Azure Sentinel then become available or are enhanced:
•	Analytics includes a set of scheduled rule templates you can enable to generate alerts and incidents based on matches of log events from your threat indicators.
•	Workbooks provide summarized information about the threat indicators imported into Azure Sentinel and any alerts generated from analytics rules that match your threat indicators.
•	Hunting queries allow security investigators to use threat indicators within the context of common hunting scenarios.
•	Notebooks can use threat indicators when you investigate anomalies and hunt for malicious behaviors.
Azure Sentinel imports threat indicators, just like all other event data, by using data connectors. The two Azure Sentinel data connectors for threat indicators are Threat Intelligence – TAXII and Threat Intelligence Platforms. You can use either or both data connectors, depending on where your organization gets its threat indicator data. Enable the data connectors in each workspace that you want to receive the data. The most widely adopted industry standard for CTI transmission is the STIX data format and TAXII protocol. Organizations that get threat indicators from current STIX/TAXII version 2.x solutions can use the Threat Intelligence – TAXII data connector to import their threat indicators into Azure Sentinel. The built-in Azure Sentinel TAXII client imports threat intelligence from TAXII 2.x servers.
Customer Responsibility
•	leverage external sources for cybersecurity threat intelligence.
•	Periodically review the sources of intelligence to ensure they are up-to-date and relevant.
•	Communicate relevant threat intelligence to stakeholders within the organization for appropriate action if needed.</t>
  </si>
  <si>
    <t>Use SSL/TLS protocols to exchange data across different locations. In some circumstances, you might want to isolate the entire communication channel between your on-premises and cloud infrastructures by using a VPN. For data moving between your on-premises infrastructure and Azure, consider appropriate safeguards such as HTTPS or VPN. When sending encrypted traffic between an Azure virtual network and an on-premises location over the public internet, use Azure VPN Gateway. You can use an Azure VPN gateway to send encrypted traffic between your virtual network and your on-premises location across a public connection, or to send traffic between virtual networks. 
Application Gateway provides SSL policy control and end to end SSL encryption to provide better application security hardening. Transport Layer Security (TLS), previously known as Secure Sockets Layer (SSL), is the standard security technology for establishing an encrypted link between a web server and a browser. This link ensures that all data passed between the web server and browsers remain private and encrypted. Application gateway supports both TLS termination at the gateway as well as end to end TLS encryption. 
Site-to-site VPNs use IPsec for transport encryption. Azure VPN gateways use a set of default proposals. You can configure Azure VPN gateways to use a custom IPsec/IKE policy with specific cryptographic algorithms and key strengths, rather than the Azure default policy sets.
Point-to-site VPNs allow individual client computers access to an Azure virtual network. The Secure Socket Tunneling Protocol (SSTP) is used to create the VPN tunnel. It can traverse firewalls (the tunnel appears as an HTTPS connection). You can use your own internal public key infrastructure (PKI) root certificate authority (CA) for point-to-site connectivity.
Customer Responsibility
•	Implementing encrypted sessions for the management of network devices.</t>
  </si>
  <si>
    <t>Microsoft validates its cryptographic modules under the National Institute of Standards and Technology (NIST) Cryptographic Module Validation Program (CMVP). Multiple Microsoft products, including many cloud services, use these cryptographic modules.
Windows provides the security policy setting, System cryptography: Use FIPS-compliant algorithms for encryption, hashing, and signing. This setting is used by some Microsoft products to determine whether to run in FIPS mode. When this policy is turned on, the validated cryptographic modules in Windows will also operate in FIPS mode.
Through the Microsoft Security Development Lifecycle (SDL), all Azure services use FIPS 140-2 approved algorithms for data security because the operating system uses FIPS 140-2 approved algorithms while operating at a hyper scale cloud.
Azure Information Protection (AIP) is a cloud-based solution that enables organizations to discover, classify, and protect documents and emails by applying labels to content. Labels help identify CUI to ensure the right level of control can be enforced. Azure Information Protection is compliant with FIPS 140-2 when your tenant key size is 2048 bits, which is the default when the Azure Rights Management service is activated. 
Use Azure Key Vault to encrypt keys and small secrets like passwords that use keys stored in hardware security modules (HSMs). For more assurance, import or generate keys in HSMs, and Microsoft processes your keys in FIPS validated HSMs (hardware and firmware) - FIPS 140-2 Level 2 for vaults and FIPS 140-2 Level 3 for HSM pools. With Key Vault, Microsoft does not see or extract your keys. Monitor and audit your key use with Azure logging—pipe logs into Azure HDInsight or your security information and event management (SIEM) solution for more analysis and threat detection.
No customer responsibility.</t>
  </si>
  <si>
    <t xml:space="preserve">Promote effective information security within your organizational systems by implementing secure security design principles. Microsoft recommendations for security design principles support these three key strategies (Security Strategy, Enterprise Segmentation Strategy and Account Control Strategy) and describe a securely architected system hosted on cloud or on-premises datacenters (or a combination of both). Application of these principles will dramatically increase the likelihood your security architecture will maintain assurances of confidentiality, integrity, and availability
Customer Responsibility
•monitoring and controlling communications at and within the boundaries of the CUSTOMER-deployed system. 
•implementing subnetworks for CUSTOMER-deployed resources to logically separate publicly accessible resources from internal resources. 
•restricting connections to external networks or systems through managed interfaces, consisting of boundary protection devices arranged in accordance with the CUSTOMER's security architecture.
•configuring all CUSTOMER-deployed resources to communicate through FIPS 140-2 validated encryption to protect the confidentiality and integrity of the information being transmitted.
•configuring their web browsers, mobile devices, etc., to enable communications through FIPS 140-2 validated encryption. CUSTOMER s who enforce FDCC/USGCB settings will achieve FIPS 140-2 encryption for data transmitted to Microsoft Azure, and between their enablers and the Azure web services interface; strong encryption with FIPS-approved ciphers is still possible if workstations are not operating in FIPS mode.
</t>
  </si>
  <si>
    <t>You can configure NAT rules, network rules, and applications rules on Azure Firewall. The rules are processed according to the rule type and traffic is dropped by default if it is not permitted.
Outbound: If you configure network rules and application rules, then network rules are applied in priority order before application rules. The rules are terminating. Such that if a match is found in a network rule, no other rules are processed. If there is no network rule match, and if the protocol is HTTP, HTTPS, or MSSQL, then the packet is then evaluated by the application rules in priority order. If still no match is found, then the packet is evaluated against the infrastructure rule collection. If there is still no match, then the packet is denied by default.
Inbound Internet connectivity can be enabled by configuring Destination Network Address Translation (DNAT) as described in Tutorial: Filter inbound traffic with Azure Firewall DNAT using the Azure portal. NAT rules are applied in priority before network rules. If a match is found, an implicit corresponding network rule to allow the translated traffic is added. For security reasons, the recommended approach is to add a specific internet source to allow DNAT access to the network and avoid using wildcards. 
Application rules are not applied for inbound connections. So if you want to filter inbound HTTP/S traffic, you should use a Web Application Firewall (WAF). 
Customer Responsibility
•	Configuring managed network interfaces to deny all traffic by default and permit by exception.</t>
  </si>
  <si>
    <t xml:space="preserve">Host information and services in cloud environments such as Microsoft Government Community Cloud – High (GCCH) Office 365 (O365) tenant to remove the need for remote user VPN. Since GCCH O365 tenant is considered a part of a system and internal, you can leverage all of the benefits of the O365 cloud without the headaches of having on-premises servers. This will eliminate split tunnel connections. This solution may not work for some companies that require on-premises systems. ExpressRoute is designed to link on-prem and Azure securely. Explore using Azure ExpressRoute to create private connections between Azure datacenters and infrastructure on your premises or in a colocation environment. ExpressRoute connection restricts public internet providing a private connection to Azure. 
Forced tunneling lets you redirect or “force” all Internet-bound traffic back to your on-premises location via a Site-to-Site VPN tunnel for inspection and auditing. This is a critical security requirement for most enterprise IT policies. Without forced tunneling, Internet-bound traffic from your VMs in Azure always traverses from Azure network infrastructure directly out to the Internet, without the option to allow you to inspect or audit the traffic. Unauthorized Internet access can potentially lead to information disclosure or other types of security breaches
Customer Responsibility
•Preventing split tunneling for remote devices connecting to the CUSTOMER-deployed system.
</t>
  </si>
  <si>
    <t xml:space="preserve">The Azure platform offers several mechanisms for keeping sessions secure including encryption in flight, and key management with Azure Key Vault. For more information see, Azure encryption overview. 
Microsoft gives customers the ability to use Transport Layer Security (TLS) protocol to protect data when it is traveling between the cloud services and customers. Microsoft datacenters negotiate a TLS connection with client systems that connect to Azure services. TLS provides strong authentication, message privacy, and integrity (enabling detection of message tampering, interception, and forgery), interoperability, algorithm flexibility, and ease of deployment and use.
Perfect Forward Secrecy (PFS) protects connections between customers’ client systems and Microsoft cloud services by unique keys. Connections also use RSA-based 2,048-bit encryption key lengths. This combination makes it difficult for someone to intercept and access data that is in transit.
Explore using Azure ExpressRoute to create private connections between Azure datacenters and infrastructure on your premises or in a colocation environment. ExpressRoute connection restricts public internet providing a private connection to Azure. 
Customer Responsibility
•Configuring all customer-deployed resources to communicate through FIPS 140-2 validated encryption to protect the confidentiality and integrity of the information being transmitted. 
•Configuring their web browsers, mobile devices, etc., to enable communications through FIPS 140-2 validated encryption. Customers who enforce FDCC/USGCB settings will achieve FIPS 140-2 encryption for data transmitted to Microsoft Azure, and between their enablers and the Azure web services interface; strong encryption with FIPS-approved ciphers is still possible if workstations are not operating in FIPS mode
</t>
  </si>
  <si>
    <t xml:space="preserve">Secure key management is essential to protect data in the cloud. Use Azure Key Vault to encrypt keys and small secrets like passwords that use keys stored in hardware security modules (HSMs). For more assurance, import or generate keys in HSMs, and Microsoft processes your keys in FIPS 140-2 Level 3 Thales Luna 7 HSM. 
Azure Dedicated HSM is a cloud-based service that provides HSMs hosted in Azure datacenters that are directly connected to a customer's virtual network. These HSMs are dedicated Thales Luna 7 HSM network appliances. They are deployed directly to a customers' private IP address space and Microsoft does not have any access to the cryptographic functionality of the HSMs. Only the customer has full administrative and cryptographic control over these devices. Customers are responsible for the management of the device and they can get full activity logs directly from their devices. Dedicated HSMs help customers meet compliance/regulatory requirements such as FIPS 140-2 Level 3, HIPAA, PCI-DSS, and eIDAS and many others. 
With Key Vault, Microsoft does not see or extract your keys. Monitor and audit your key use with Azure logging—pipe logs into Azure HDInsight or your security information and event management (SIEM) solution for more analysis and threat detection
Customer Responsibility
•Managing cryptographic keys used within CUSTOMER-deployed resources in accordance with CUSTOMER-defined requirements for key generation, distribution, storage, access, and destruction.
</t>
  </si>
  <si>
    <t>The storage location of the encryption keys and access control to those keys is central to an encryption at rest model. The keys need to be highly secured but manageable by specified users and available to specific services. For Azure services, Azure Key Vault is the recommended key storage solution and provides a common management experience across services. Keys are stored and managed in key vaults, and access to a key vault can be given to users or services. Azure Key Vault supports customer creation of keys or import of customer keys for use in customer-managed encryption key scenarios. Permissions to use the keys stored in Azure Key Vault, either to manage or to access them for Encryption at Rest encryption and decryption, can be given to Microsoft Entra ID accounts.
Software as a Service (SaaS) customers typically have encryption at rest enabled or available in each service. Microsoft 365 has several options for customers to verify or enable encryption at rest.
Platform as a Service (PaaS) customer's data typically resides in a storage service such as Blob Storage but may also be cached or stored in the application execution environment, such as a virtual machine. 
Like PaaS, IaaS solutions can leverage other Azure services that store data encrypted at rest. In these cases, you can enable the Encryption at Rest support as provided by each consumed Azure service. The Data encryption models: supporting services table enumerates the major storage, services, and application platforms and the model of Encryption at Rest supported.
Customer Responsibility
•	Protecting customer-controlled information at rest.</t>
  </si>
  <si>
    <t xml:space="preserve">You can configure NAT rules, network rules, and applications rules on Azure Firewall. The rules are processed according to the rule type and traffic is dropped by default if it is not permitted.
Outbound: If you configure network rules and application rules, then network rules are applied in priority order before application rules. The rules are terminating. So if a match is found in a network rule, no other rules are processed. If there is no network rule match, and if the protocol is HTTP, HTTPS, or MSSQL, then the packet is then evaluated by the application rules in priority order. If still no match is found, then the packet is evaluated against the infrastructure rule collection. If there is still no match, then the packet is denied by default.
Inbound Internet connectivity can be enabled by configuring Destination Network Address Translation (DNAT) as described in Tutorial: Filter inbound traffic with Azure Firewall DNAT using the Azure portal. NAT rules are applied in priority before network rules. If a match is found, an implicit corresponding network rule to allow the translated traffic is added. For security reasons, the recommended approach is to add a specific internet source to allow DNAT access to the network and avoid using wildcards. 
Application rules are not applied for inbound connections. So if you want to filter inbound HTTP/S traffic, you should use Web Application Firewall (WAF). 
Customer Responsibility
•monitoring and controlling communications at and within the boundaries of the CUSTOMER-deployed system. 
•implementing subnetworks for CUSTOMER-deployed resources to logically separate publicly accessible resources from internal resources. 
•restricting connections to external networks or systems through managed interfaces, consisting of boundary protection devices arranged in accordance with the CUSTOMER's security architecture.
•configuring all CUSTOMER-deployed resources to communicate through FIPS 140-2 validated encryption to protect the confidentiality and integrity of the information being transmitted.
•configuring their web browsers, mobile devices, etc., to enable communications through FIPS 140-2 validated encryption. CUSTOMER’s who enforce FDCC/USGCB settings will achieve FIPS 140-2 encryption for data transmitted to Microsoft Azure, and between their enablers and the Azure web services interface; strong encryption with FIPS-approved ciphers is still possible if workstations are not operating in FIPS mode.
</t>
  </si>
  <si>
    <t xml:space="preserve">Protect your subnet from potential threats by restricting access to it with a Network Security Group (NSG). NSGs contain a list of Access Control List (ACL) rules that allow or deny network traffic to your subnet.
A public load balancer can provide outbound connections for virtual machines (VMs) inside your virtual network. These connections are accomplished by translating their private IP addresses to public IP addresses. Public Load Balancers are used to load balance internet traffic to your VMs. An internal (or private) load balancer is used where private IPs are needed at the frontend only. Internal load balancers are used to load balance traffic inside a virtual network. A load balancer frontend can be accessed from an on-premises network in a hybrid scenario. Standard load balancers and standard public IP addresses are closed to inbound connections unless opened by Network Security Groups. NSGs are used to explicitly permit allowed traffic. If you do not have an NSG on a subnet or NIC of your virtual machine resource, traffic is not allowed to reach this resource.
Employ Remote Desktop Gateways services as the internal/external managed interface for interactive access to the infrastructure environment. Require encrypted connections for connectivity from any of the solutions used to access the environment remotely or from the corporate network.
Azure Bastion is a fully managed platform PaaS service from Azure that is hardened internally to provide you secure RDP/SSH connectivity. You do not need to apply any NSGs on Azure Bastion subnet. Because Azure Bastion connects to your virtual machines over private IP, you can configure your NSGs to allow RDP/SSH from Azure Bastion only. This removes the hassle of managing NSGs each time you need to securely connect to your virtual machines. Create an Azure Bastion host and connect to a Windows VM
Customer Responsibility
•monitoring and controlling communications at and within the boundaries of the CUSTOMER-deployed system. 
•implementing subnetworks for CUSTOMER -deployed resources to logically separate publicly accessible resources from internal resources. 
•restricting connections to external networks or systems through managed interfaces, consisting of boundary protection devices arranged in accordance with the CUSTOMER 's security architecture.
•configuring all CUSTOMER -deployed resources to communicate through FIPS 140-2 validated encryption to protect the confidentiality and integrity of the information being transmitted.
•configuring their web browsers, mobile devices, etc., to enable communications through FIPS 140-2 validated encryption. CUSTOMER’s who enforce FDCC/USGCB settings will achieve FIPS 140-2 encryption for data transmitted to Microsoft Azure, and between their enablers and the Azure web services interface; strong encryption with FIPS-approved ciphers is still possible if workstations are not operating in FIPS mode.
</t>
  </si>
  <si>
    <t>You can configure a custom DNS server and enable DNS proxy for Azure Firewall. Configure these settings when you deploy the firewall or configure them later from the DNS settings page. A DNS server maintains and resolves domain names to IP addresses. By default, Azure Firewall uses Azure DNS for name resolution. The DNS server setting lets you configure your own DNS servers for Azure Firewall name resolution. You can configure a single server or multiple servers.
A fully qualified domain name (FQDN) represents a domain name of a host or IP address(es). You can use FQDNs in network rules based on DNS resolution in Azure Firewall and Firewall policy. This capability allows you to filter outbound traffic with any TCP/UDP protocol (including NTP, SSH, RDP, and more). You must enable DNS Proxy to use FQDNs in your network rules. 
You can configure DNS policy to create query filters that are based on criteria that you supply. Query filters in DNS policy allow you to configure the DNS server to respond in a custom manner based on the DNS query and DNS client that sends the DNS query.
Customer Responsibility
•	Implementing DNS Filtering services.</t>
  </si>
  <si>
    <t xml:space="preserve">No Microsoft Coverage.
Customer Responsibility
•	Receiving security alerts, advisories, and directives from customer-defined external organizations on an ongoing basis
</t>
  </si>
  <si>
    <t xml:space="preserve">Software updates in Azure Automation Update Management provides a set of tools and resources that can help manage the complex task of tracking and applying software updates to machines in Azure and hybrid cloud. An effective software update management process is necessary to maintain operational efficiency, overcome security issues, and reduce the risks of increased cyber security threats. Update Management supports the deployment of first-party updates and the pre-downloading of them. This support requires changes on the systems being updated. 
Customer Responsibility
•Updating malicious code protection mechanisms when new releases are available in accordance with organizational configuration management policy and procedures
</t>
  </si>
  <si>
    <t xml:space="preserve">Exchange Online Protection is the cloud-based filtering service that helps protect your organization against spam and malware. EOP is included in all Microsoft 365 organizations with Exchange Online mailboxes. Configure connection filtering to allow or block email source servers in the inbound email connection via the IP Allow List, IP Block List, and the safe list. Additionally, you can configure Mark as spam setting, such as SPF record: hard fail setting to mark messages sent from an IP address that isn't specified in the SPF Sender Policy Framework (SPF) record in DNS for the source email domain as high confidence spam. 
Customer Responsibility
•Employing spam protection at entry and exit points which detect and take action on unsolicited messages. Note: this control is only applicable to the customer if customer-deployed resources include an email server
</t>
  </si>
  <si>
    <t xml:space="preserve">Spoofed messages appear to originate from someone or somewhere other than the actual source. This technique is often used in phishing campaigns that are designed to obtain user credentials. The anti-spoofing technology in Exchange Online Protection (EOP) specifically examines forgery of the From header in the message body (used to display the message sender in email clients). When EOP has high confidence that the from header is forged, the message is identified as spoofed. Configure Spoof intelligence in Exchange Online Protection.
Customer Responsibility
•Configuring customer-deployed resources to request and perform data origin authentication and data integrity verification on name/address resolution responses received from authoritative sources.
</t>
  </si>
  <si>
    <t>Consider employing Microsoft’s Privileged Identity Management (PIM) solution to support dual authorization requirements. You can implement approval based dual authorization where privileged roles are required to access, modify or execute commands on  critical or sensitive systems and organizational operations by implementing PIM. PIM will reduce risk to accounts with the most privileged access, resources and data.  PIM enforces approval based, Just In Time access for these accounts which allows timed permission to be granted for specific resources. To protect the activation of a role, the service uses MFA. 
MFA is a security feature that requires more than one method of authentication. You can use it to add an additional layer of security to the signing in of users. It enables two-step verification, where the user first signs in using something, they know (such as a password), and then signs in with something they have (such as a smartphone), or some human characteristic (such as biometrics).</t>
  </si>
  <si>
    <t>Microsoft Defender for Office 365 not only provides advanced threat protection for email it also includes a phishing simulation tool to help test and train. Attack simulation training allows you to run realistic attack scenarios in your organization to identify vulnerabilities. Simulations of current types of attacks are available, including spear phishing credential harvest and attachment attacks, and password spray and brute force password attacks.
Microsoft Learn is a free, self-paced learning resource that provides a comprehensive overview of security concepts and technologies. Organizations can leverage this offering for personnel needing to build security awareness skills.  
Microsoft Defender XDR pilot environment is a test environment that you can set up to simulate attacks against your organizations systems and data, using the security features provided by Microsoft Defender XDR. This allows organizations to evaluate and improve their security defenses by identifying and addressing any gaps or vulnerabilities in their systems, policies, and procedures. The pilot environment includes a representative sample of users, devices, and data, and is used to plan and execute simulated attacks, monitor, and analyze the results, and refine and improve security policies and defenses.</t>
  </si>
  <si>
    <t xml:space="preserve">Microsoft Endpoint Configuration Manager (previously known as System Center Configuration Manager) - provides configuration management for endpoints such as PCs, laptops, and servers. It can detect and report configuration changes to help administrators maintain compliance and control over the configuration of devices.
Microsoft Defender for Cloud provides a unified security management solution for Azure workloads and on-premises systems. It can detect changes made to the configuration of Azure resources, such as virtual machines or storage accounts, and alert administrators if these changes pose a security risk.
Microsoft Defender for Endpoint's threat and vulnerability management tools discover vulnerabilities and misconfigurations in real time with sensors, and without the need of agents or periodic scans. It prioritizes vulnerabilities based on the threat landscape, detections in your organization, sensitive information on vulnerable devices, and business context. Microsoft Defender for Endpoint can be used to isolate the device, restricting access to data resources until a plan is identified and approved to bring the device into compliance. 
Azure Automation State Configuration enables scalability across thousands of machines quickly and easily from a central, secure location. You can easily enable machines, assign them declarative configurations, and view reports showing each machine's compliance with the desired state you specify.
</t>
  </si>
  <si>
    <t xml:space="preserve">Use Azure Resource Graph to query/discover all resources (such as compute, storage, network, ports, and protocols etc.) within your subscription(s). Ensure appropriate (read) permissions in your tenant and enumerate all Azure subscriptions as well as resources within your subscriptions. Use Azure Policy to put restrictions on the type of resources that can be created in your subscription(s).
Use Azure virtual machine Inventory to automate the collection of information about all software on Virtual Machines. Software Name, Version, Publisher, and Refresh time are available from the Azure portal. To get access to install date and other information, enable guest-level diagnostics and bring the Windows Event Logs into a Log Analytics Workspace.
Microsoft Endpoint Configuration Manager (previously known as System Center Configuration Manager) - provides configuration management for endpoints such as PCs, laptops, and servers. It can detect and report configuration changes to help administrators maintain compliance and control over the configuration of devices.
Defender for IoT's device inventory helps you identify details about specific devices, such as manufacturer, type, serial number, firmware, and more. Gathering details about your devices helps your teams proactively investigate vulnerabilities that can compromise your most critical assets.
Network discovery capabilities are available in the Device inventory section of the Microsoft Defender XDR portal and Microsoft Defender XDR consoles. A designated Microsoft Defender for Endpoint device will be used on each network segment to perform periodic authenticated scans of preconfigured network devices. Once discovered, Defender for Endpoint's Vulnerability Management capabilities provide integrated workflows to secure discovered switches, routers, WLAN controllers, firewalls, and VPN gateways.
</t>
  </si>
  <si>
    <t>Azure Key Vault is a cloud-based service that allows users to store and manage cryptographic keys, certificates, and secrets. Azure Key Vault can be integrated with various Azure services and other applications, making it easier for organizations to manage their secrets and keys across different systems and environments. For example, an organization can use Azure Key Vault to securely store passwords and other secrets used by their Azure Virtual Machines or other cloud services.</t>
  </si>
  <si>
    <t xml:space="preserve">Microsoft actively collaborates with various organizations to deliver an extensive range of services, including next-generation solutions such as Managed XDR (MXDR) and SOCaaS. Through strategic partnerships, Microsoft combines its expertise with industry-leading organizations to offer these services that empower businesses with advanced threat detection, incident response, and enhanced security postures. These collaborative efforts reflect Microsoft's commitment to delivering innovative solutions and enabling organizations to safeguard their digital assets effectively. Learn more about our partners: https://cloudpartners.transform.microsoft.com/mxdrpartners.
Microsoft Defender XDR is a unified pre- and post-breach enterprise defense suite that natively coordinates detection, prevention, investigation, and response across endpoints, identities, email, and applications to provide integrated protection against sophisticated attacks.
Microsoft Defender for Cloud is a unified security management and advanced threat protection solution that provides integrated security management and threat protection across hybrid cloud workloads, allowing organizations to reduce their exposure to threats and quickly respond to incidents.
Microsoft Sentinel delivers intelligent security analytics and threat intelligence across the enterprise. With Microsoft Sentinel, you get a single solution for attack detection, threat visibility, proactive hunting, and threat response. Sentinel has data connectors for services such as Microsoft Defender XDR and Microsoft Defender for Cloud, to deliver alerts and data into sentinel for a more in depth view across the enterprise for a SOC to see the broader picture of the landscape.
Use workflow automation features in Microsoft Defender for Cloud Apps and Microsoft Sentinel to automatically trigger actions or run a playbook to respond to incoming security alerts. The playbook takes actions, such as sending notifications, disabling accounts, and isolating problematic networks. 
</t>
  </si>
  <si>
    <t xml:space="preserve">Guidance:
A cyber incident response team (CIRT) is a team of experts that assesses, documents, and responds to cyber incidents so that organizational systems can recover quickly and implement the necessary controls to avoid future incidents. For some organizations, the CIRT can be implemented as a cross-organizational entity or as part of the Security Operations Center (SOC). [SP 800-61] provides guidance on incident handling. [SP 800-86] and [SP 800-101] provide guidance on integrating forensic techniques into incident response. [SP 800-150] provides guidance on cyber threat information sharing. [SP 800-184] provides guidance on cybersecurity event recovery.
The Microsoft Incident Response Retainer is now generally available. This service provides prepaid blocks of hours for highly specialized incident response services before, during, and after a cybersecurity crisis. For more information: https://www.microsoft.com/en-us/security/business/microsoft-incident-response
</t>
  </si>
  <si>
    <t xml:space="preserve">After you connect your data sources to Microsoft Sentinel, you can monitor the data using the Microsoft Sentinel integration with Azure Monitor Workbooks, such as automation workbooks to support CMMC. Azure Workbooks provides versatility in creating custom workbooks.
Microsoft Sentinel uses Fusion, a correlation engine based on scalable machine learning algorithms, to automatically detect multistage attacks (also known as advanced persistent threats or APT) by identifying combinations of anomalous behaviors and suspicious activities that are observed at various stages of the kill chain. 
Microsoft Sentinel provides hunting capabilities to align cyber defenders to threat tactics and facilitate building threat profiles. These profiles allow cyber defenders to target the phase of the attack lifecycle. Microsoft Sentinel hunting is aligned to the MITRE ATT&amp;CK™ (adversarial tactics, techniques, and common knowledge) framework. </t>
  </si>
  <si>
    <t>Guidance:
System security plans relate security requirements to a set of security controls and solutions. The plans describe how the controls and solutions meet the security requirements. For the enhanced security requirements selected when the APT is a concern, the security plan provides traceability between threat and risk assessments and the risk-based selection of a security solution, including discussion of relevant analyses of alternatives and rationale for key security-relevant architectural and design decisions. This level of detail is important as the threat changes, requiring reassessment of the risk and the basis for previous security decisions. When incorporating external service providers into the system security plan, organizations state the type of service provided (e.g., software as a service, platform as a service), the point and type of connections (including ports and protocols), the nature and type of the information flows to and from the service provider, and the security controls implemented by the service provider. For safety critical systems, organizations document situations for which safety is the primary reason for not implementing a security solution (i.e., the solution is appropriate to address the threat but causes a safety concern). [SP 800-18] provides guidance on the development of system security plans.</t>
  </si>
  <si>
    <t xml:space="preserve">Consider using Microsoft Sentinel as your Security Information and Event Management (SIEM) solution. Microsoft Sentinel uses Fusion, a correlation engine based on scalable machine learning algorithms, to automatically detect multistage attacks (also known as advanced persistent threats or APT) by identifying combinations of anomalous behaviors and suspicious activities that are observed at various stages of the kill chain. After you connect your data sources to Microsoft Sentinel, you can monitor the data using the Microsoft Sentinel integration with Azure Monitor Workbooks, which provides versatility in creating custom workbooks. While Workbooks are displayed differently in Microsoft Sentinel, it may be useful for you to see how to Create interactive reports with Azure Monitor Workbooks
Microsoft Sentinel provides hunting capabilities to align cyber defenders to threat tactics and facilitate building threat profiles. These profiles allow cyber defenders to target the phase of the attack lifecycle. Microsoft Sentinel hunting is aligned to the MITRE ATT&amp;CK™ (adversarial tactics, techniques, and common knowledge) framework. Microsoft Sentinel offers a rich set of out-of-the-box detections that are tagged with relevant MITRE techniques and tactics. Alternatively, organizations can create their own rules. When investigating an incident in Microsoft Sentinel, users can view details such as mapped MITRE ATT&amp;CK tactics and techniques.
Microsoft Defender XDR is a unified pre- and post-breach enterprise defense suite that natively coordinates detection, prevention, investigation, and response across endpoints, identities, email, and applications to provide integrated protection against sophisticated attacks.
To help assess risk, Microsoft Defender for Cloud provides the Secure Score calculation to provide a readily consumable assessment of your risk posture. Microsoft Defender for Cloud constantly reviews your active recommendations and calculates your Secure Score based on them, the score of a recommendation is derived from its severity and best security practices that will affect your workload security the most. </t>
  </si>
  <si>
    <t>Microsoft Dynamics 365 Supply Chain Management offers a comprehensive Supply Risk Assessment feature that enables organizations to identify potential risks in the supply chain. By utilizing this feature, businesses can take proactive measures to prevent disruptions and maintain smooth operations.</t>
  </si>
  <si>
    <t xml:space="preserve">One way to enhance the security of an organization's systems is by introducing unpredictability. This can be achieved through various means, such as making changes in seemingly random times or circumstances. For instance, by randomly shortening the time when the credentials are valid, adversaries will have a harder time predicting when they can exploit vulnerabilities.
Microsoft Entra ID and Azure Key Vault are two services that can help organizations achieve unpredictability in their security measures. Microsoft Entra ID provides identity and access management services that enable administrators to control user access to various resources in the organization. By configuring policies that enforce random password changes at seemingly random intervals, organizations can introduce unpredictability to their security protocols.
Azure Key Vault, on the other hand, is a cloud-based service that allows organizations to store and manage cryptographic keys, secrets, and certificates used in their applications and services. By utilizing Azure Key Vault, organizations can randomize the expiration dates of their certificates and rotate their cryptographic keys at seemingly random times, introducing increased levels of uncertainty for potential attackers.
In addition to introducing unpredictability through random changes in security measures, organizations can also use other techniques involving randomness to enhance their overall security posture. For example, performing routine actions at different times of day, using different suppliers for goods and services, and rotating the roles and responsibilities of personnel can introduce increased levels of uncertainty for potential attackers.
Employing different information technologies is another way organizations can introduce unpredictability. By using a variety of hardware and software solutions from different vendors, organizations can make it harder for attackers to predict which technologies are in use and develop targeted attacks.
Another effective technique is to rotate the timing of software updates. By performing updates at different times and intervals, organizations can introduce additional randomness into their security protocols. This makes it harder for attackers to anticipate when vulnerabilities may be introduced or patched, reducing the likelihood of successful attacks. Updates can include security patches, new features, and changes to system configurations. You can use Update Management in Azure Automation to manage operating system updates for your Windows and Linux virtual machines in Azure, physical or VMs in on-premises environments, and in other cloud environments. You can quickly assess the status of available updates and manage the process of installing required updates for your machines reporting to Update Management.
</t>
  </si>
  <si>
    <t>Azure Site Recovery helps ensure business continuity by keeping business apps and workloads running during outages. Site Recovery replicates workloads running on physical and virtual machines (VMs) from a primary site to a secondary location. When an outage occurs at your primary site, you fail over to secondary location, and access apps from there. After the primary location is running again, you can fail back to it. You can run a test failover to validate your replication and disaster recovery strategy, without any data loss or downtime. A test failover doesn't impact ongoing replication, or your production environment. You can run a test failover on a specific virtual machine (VM), or on a recovery plan containing multiple VMs. 
The Azure Storage platform is Microsoft's cloud storage solution for modern data storage scenarios. Azure Storage offers highly available, massively scalable, durable, and secure storage for a variety of data objects in the cloud. Redundancy ensures that your data is safe in the event of transient hardware failures. You can also opt to replicate data across data centers or geographical regions for additional protection from local catastrophe or natural disaster. Data replicated in this way remains highly available in the event of an unexpected outage.
Azure backup data is stored in Azure storage and the guest or attacker has no direct access to backup storage or its contents. With virtual machine backup, the backup snapshot creation and storage is done by Azure fabric where the guest or attacker has no involvement other than quiescing the workload for application consistent backups. With SQL and SAP HANA, the backup extension gets temporary access to write to specific blobs. In this way, even in a compromised environment, existing backups can't be tampered with or deleted by the attacker.
Consider placing multiple VMs behind a load balancer instead of using a single VM. If any VM becomes unavailable, the load balancer distributes traffic to the remaining healthy VMs. To learn how to deploy this configuration, see Multiple VMs for scalability and availability.</t>
  </si>
  <si>
    <t>Azure offers trusted launch as a seamless way to improve the security of generation 2 VMs. Trusted launch protects against advanced and persistent attack techniques. Trusted launch is composed of several, coordinated infrastructure technologies that can be enabled independently. Each technology provides another layer of defense against sophisticated threats.
Trusted launch also introduces vTPM for Azure VMs. This is a virtualized version of a hardware Trusted Platform Module, compliant with the TPM2.0 spec. It serves as a dedicated secure vault for keys and measurements. Trusted launch provides your VM with its own dedicated TPM instance, running in a secure environment outside the reach of any VM. The vTPM enables attestation by measuring the entire boot chain of your VM (UEFI, OS, system, and drivers).
Trusted launch uses the vTPM to perform remote attestation by the cloud. This is used for platform health checks and for making trust-based decisions. As a health check, trusted launch can cryptographically certify that your VM booted correctly. If the process fails, possibly because your VM is running an unauthorized component, Microsoft Defender for Cloud will issue integrity alerts. The alerts include details on which components failed to pass integrity checks.
Microsoft Defender for Cloud provides file integrity monitoring (FIM) capabilities, which can be used to monitor changes to critical files and directories. This can help detect any unauthorized modifications to software files, including those related to security-critical or essential software.
Microsoft Defender for Cloud also provides antivirus and antimalware protection for endpoints, which can help detect and block any malicious software that may have been introduced into the environment. This can help prevent attackers from tampering with security-critical or essential software.
Configuration Manager uses signing and encryption to help protect the management of the devices in the Configuration Manager hierarchy. With signing, if data has been altered in transit, it's discarded. All software updates must be signed by a trusted publisher to protect against tampering. On client computers, the Windows Update Agent (WUA) scans for the updates from the catalog. It won't install the update if it can't locate the digital certificate in the Trusted Publishers store on the local computer. 
When you publish software updates with System Center Updates Publisher, a digital certificate signs the software updates. You can either specify a PKI certificate or configure Updates Publisher to generate a self-signed certificate to sign the software update. If you use a self-signed certificate to publish the updates catalog, such as WSUS Publishers Self-signed, the certificate must also be in the Trusted Root Certification Authorities certificate store.
When you import configuration data, Configuration Manager verifies the file's digital signature. If the files aren't signed, or if the signature check fails, the console warns you to continue with the import. Only import the configuration data if you explicitly trust the publisher and the integrity of the files.</t>
  </si>
  <si>
    <t>Microsoft Defender for IoT offers agentless network detection and response (NDR) that is rapidly deployed, works with diverse IoT, OT, and industrial control system (ICS) devices, and interoperates with Microsoft Defender XDR, Microsoft Sentinel, and external security operations center (SOC) tools. Deploy on-premises or via cloud. For IoT device builders, Defender for IoT offers lightweight agents for stronger device-layer security.
Implement Zero Trust principles across your operational technology (OT) networks to help you with challenges, such as:
•	Controlling remote connections into your OT systems, securing your network jump posts, and preventing lateral movement across your network
•	Reviewing and reducing interconnections between dependent systems, simplifying identity processes, such as for contractors signing into your network
•	Finding single points of failure in your network, identifying issues in specific network segments, and reducing delays and bandwidth bottleneck</t>
  </si>
  <si>
    <t xml:space="preserve">To improve the security of an organization's systems and mitigate the risk of advanced persistent threats (APTs), virtual machines can be used to create a golden image fresh from a gold image on a scheduled basis. By automating the process of creating a new golden image, any potential vulnerabilities or compromises can be eliminated from the image, ensuring that the virtual machines deployed from it are secure and free from any APTs. This approach allows organizations to maintain a high level of security by regularly updating the image to include the latest security patches and configurations, reducing the risk of APTs penetrating their systems.
When creating a new VM for your golden image, make sure to choose an OS that's in the list of supported virtual machine OS images. First, create the base VM for your chosen image. After you've deployed the image, take a snapshot of the disk of your image VM. Snapshots are save states that will let you roll back any changes if you run into problems while building the image. Since you'll be taking many snapshots throughout the build process, make sure to give the snapshot a name you can easily identify.
Regular backups ensure continuity and availability in the event of a disaster. The Azure Backup service provides simple, secure, and cost-effective solutions to back up your data and recover it from the Microsoft Azure cloud. Azure Backup provides redundancy for on-premises systems/files, Azure VMs, Azure File shares and various databases.
Failure in a known secure state helps to prevent the loss of confidentiality, integrity, or availability of information in the event of failures of organizational information systems or system components. Failure in a known safe state helps to prevent systems from failing to a state that may cause injury to individuals or destruction to property. Preserving information system state information facilitates system restart and return to the operational mode of organizations with less disruption of mission/business processes.
Microsoft ensures high availability through advanced monitoring and incident response, service support, and backup failover capability. Geographically distributed Microsoft operations centers operate 24/7/365. 
</t>
  </si>
  <si>
    <t xml:space="preserve">Manage the lifecycle of documents that are stored in SharePoint by using automatically applied retention labels and event-based retention. Use the Disposition page from Records Management in the Microsoft Purview compliance portal to manage disposition reviews and view the metadata of records that have been automatically deleted at the end of their retention period. Implement capabilities from Microsoft Purview Information Protection to help you discover, classify, and protect sensitive information wherever it lives or travels. </t>
  </si>
  <si>
    <t>Microsoft Defender for Office 365 enables you to investigate activities that put people in your organization at risk, and to take action to protect your organization. For example, if you are part of your organization's security team, you can find and investigate suspicious email messages that were delivered. You can do this by using Threat Explorer (or real-time detections).
Admins of Microsoft Defender for Office 365 (or MDO) E5, and MDO P1 and P2 have a 360-degree view of email using the Email entity page. This go-to email page was created to enhance information delivered on the Threat Explorer 'email details' fly-out.
Customer Responsibility
•	Implementing email sandboxing to detect or block potentially malicious email.</t>
  </si>
  <si>
    <t>Azure Cloud</t>
  </si>
  <si>
    <t>Manual</t>
  </si>
  <si>
    <t>M365 E3</t>
  </si>
  <si>
    <t>M365 E5</t>
  </si>
  <si>
    <t>E5 Security Add-on</t>
  </si>
  <si>
    <t>E5 Compliance Add-on</t>
  </si>
  <si>
    <t>Enterprise Mobility + Security E3</t>
  </si>
  <si>
    <t>Enterprise Mobility + Security E5</t>
  </si>
  <si>
    <t>F1</t>
  </si>
  <si>
    <t>F3</t>
  </si>
  <si>
    <t>F5 Security Add-on</t>
  </si>
  <si>
    <t>F5 Compliance Add-on</t>
  </si>
  <si>
    <t>F5 Sec + Comp Add-on</t>
  </si>
  <si>
    <t>Information Protection</t>
  </si>
  <si>
    <t>Threat Protection</t>
  </si>
  <si>
    <t>Identity and Access Management</t>
  </si>
  <si>
    <t>No</t>
  </si>
  <si>
    <t>Primaries</t>
  </si>
  <si>
    <t>Secondaries</t>
  </si>
  <si>
    <t>Responsibility</t>
  </si>
  <si>
    <t>GCC High Responsibility</t>
  </si>
  <si>
    <t>NIST 800-171 Mapping</t>
  </si>
  <si>
    <t>NIST 800-53</t>
  </si>
  <si>
    <t>Clean NIST 800-53</t>
  </si>
  <si>
    <t>Limit information system access to authorized users, processes acting on behalf of authorized users or devices (including other information systems).</t>
  </si>
  <si>
    <t>Microsoft Information Protection
Conditional Access
Customer Lockbox
Privileged Identity Management (PIM)
Security and Compliance Center
Microsoft 365 Web Apps
Microsoft 365 Groups</t>
  </si>
  <si>
    <t>3.1.1</t>
  </si>
  <si>
    <t>AC-2
AC-3
AC-17</t>
  </si>
  <si>
    <t>Limit information system access to the types of transactions and functions that authorized users are permitted to execute.</t>
  </si>
  <si>
    <t xml:space="preserve">Microsoft Entra ID
Azure RBAC
Privileged Identity Management (PIM)  </t>
  </si>
  <si>
    <t>3.1.2</t>
  </si>
  <si>
    <t>Verify and control/limit connections to and use of external information systems.</t>
  </si>
  <si>
    <t>Microsoft Azure Portal
Microsoft Information Protection
Microsoft Defender for IoT</t>
  </si>
  <si>
    <t>3.1.20</t>
  </si>
  <si>
    <t>AC-20
AC-20(1)</t>
  </si>
  <si>
    <t>Control information posted or processed on publicly accessible information systems.</t>
  </si>
  <si>
    <t>Microsoft Information Protection
Network Access Control
Exchange Admin Center
Microsoft 365 Compliance Center
Defender for Cloud App</t>
  </si>
  <si>
    <t>3.1.22</t>
  </si>
  <si>
    <t>AC-22</t>
  </si>
  <si>
    <t>Provide privacy and security notices consistent with applicable Controlled Unclassified Information (CUI) rules.</t>
  </si>
  <si>
    <t>Conditional Access
Teams</t>
  </si>
  <si>
    <t>3.1.9</t>
  </si>
  <si>
    <t>AC-8</t>
  </si>
  <si>
    <t>Limit use of portable storage devices on external systems.</t>
  </si>
  <si>
    <t>Named Locations
Conditional Access
Microsoft Entra ID</t>
  </si>
  <si>
    <t>3.1.21</t>
  </si>
  <si>
    <t>AC-20(2)</t>
  </si>
  <si>
    <t>Employ the principle of least privilege, including for specific security functions and privileged accounts.</t>
  </si>
  <si>
    <t xml:space="preserve"> Privileged Identity Management (PIM)
Privileged Access Management 
Azure RBAC </t>
  </si>
  <si>
    <t xml:space="preserve">Microsoft Entra ID
GitHub Enterprise Cloud
GitHub AE
Microsoft 365 Admin Center </t>
  </si>
  <si>
    <t>3.1.5</t>
  </si>
  <si>
    <t>AC-6
AC-6(1)
AC-6(5)</t>
  </si>
  <si>
    <t>Use non-privileged accounts or roles when accessing nonsecurity functions.</t>
  </si>
  <si>
    <t xml:space="preserve">Microsoft Entra ID 
Azure RBAC </t>
  </si>
  <si>
    <t xml:space="preserve"> Privileged Identity Management (PIM)
Privileged Access Management                                                                                                                      Microsoft 365 Admin Center </t>
  </si>
  <si>
    <t>3.1.6</t>
  </si>
  <si>
    <t>AC-6(2)</t>
  </si>
  <si>
    <t>Limit unsuccessful logon attempts.</t>
  </si>
  <si>
    <t xml:space="preserve">Microsoft Entra ID 
</t>
  </si>
  <si>
    <t xml:space="preserve">Microsoft Entra Password Protection
Microsoft Entra Smart Lockout  </t>
  </si>
  <si>
    <t>3.1.8</t>
  </si>
  <si>
    <t>AC-7</t>
  </si>
  <si>
    <t>Use session lock with pattern-hiding displays to prevent access and viewing of data after a period of inactivity.</t>
  </si>
  <si>
    <t xml:space="preserve">Microsoft Entra ID 
Conditional Access </t>
  </si>
  <si>
    <t>3.1.10</t>
  </si>
  <si>
    <t>AC-11
AC-11(1)</t>
  </si>
  <si>
    <t>Authorize wireless access prior to allowing such connections.</t>
  </si>
  <si>
    <t xml:space="preserve">Conditional Access
Network Access Control (NAC) </t>
  </si>
  <si>
    <t>3.1.16</t>
  </si>
  <si>
    <t>AC-18</t>
  </si>
  <si>
    <t>Monitor and control remote access sessions.</t>
  </si>
  <si>
    <t xml:space="preserve">Microsoft Defender for IoT
Azure Bastion
Microsoft Sentinel 
Microsoft Entra ID
</t>
  </si>
  <si>
    <t>3.1.12</t>
  </si>
  <si>
    <t>AC-17(1)</t>
  </si>
  <si>
    <t>Route remote access via managed access control points.</t>
  </si>
  <si>
    <t xml:space="preserve">Azure ExpressRoute
Azure Front Door
Network Security Groups
Azure Web Application Firewall
Conditional Access
Azure Virtual Desktop                                                                                                                             Managed Windows Desktop </t>
  </si>
  <si>
    <t>3.1.14</t>
  </si>
  <si>
    <t>AC-17(3)</t>
  </si>
  <si>
    <t>Control the flow of CUI in accordance with approved authorizations.</t>
  </si>
  <si>
    <t xml:space="preserve">Azure Web Application Firewall
Microsoft Information Protection
Microsoft 365 DLP
	</t>
  </si>
  <si>
    <t>3.1.3</t>
  </si>
  <si>
    <t>AC-4</t>
  </si>
  <si>
    <t>Protect wireless access using authentication and encryption.</t>
  </si>
  <si>
    <t xml:space="preserve">Conditional Access
Network Access Control (NAC)  </t>
  </si>
  <si>
    <t>3.1.17</t>
  </si>
  <si>
    <t>AC-18(1)</t>
  </si>
  <si>
    <t>Employ cryptographic mechanisms to protect the confidentiality of remote access sessions.</t>
  </si>
  <si>
    <t xml:space="preserve">Microsoft Azure Portal
Microsoft Entra ID
</t>
  </si>
  <si>
    <t>3.1.13</t>
  </si>
  <si>
    <t>AC-17(2)</t>
  </si>
  <si>
    <t>Separate the duties of individuals to reduce the risk of malevolent activity without collusion.</t>
  </si>
  <si>
    <t>Microsoft Entra ID
Azure RBAC</t>
  </si>
  <si>
    <t xml:space="preserve"> Privileged Identity Management (PIM)</t>
  </si>
  <si>
    <t>3.1.4</t>
  </si>
  <si>
    <t>AC-5</t>
  </si>
  <si>
    <t>Prevent non-privileged users from executing privileged functions and capture the execution of such functions in audit logs.</t>
  </si>
  <si>
    <t xml:space="preserve">Microsoft Entra ID
Azure RBAC
 Privileged Identity Management (PIM)
Azure Monitor
Microsoft Sentinel
Privileged Access Management </t>
  </si>
  <si>
    <t>3.1.7</t>
  </si>
  <si>
    <t>AC-6(9)
AC-6(10)</t>
  </si>
  <si>
    <t>Terminate (automatically) user sessions after a defined condition.</t>
  </si>
  <si>
    <t>Application Security Groups
Azure Bastion
Conditional Access</t>
  </si>
  <si>
    <t>3.1.11</t>
  </si>
  <si>
    <t>AC-12</t>
  </si>
  <si>
    <t>Control connection of mobile devices.</t>
  </si>
  <si>
    <t>Microsoft 365 Admin Center
Microsoft Defender for Endpoint
conditional access
Network Access Control</t>
  </si>
  <si>
    <t>3.1.18</t>
  </si>
  <si>
    <t>AC-19</t>
  </si>
  <si>
    <t>Authorize remote execution of privileged commands and remote access to security-relevant information.</t>
  </si>
  <si>
    <t xml:space="preserve">Microsoft Entra ID
 Privileged Identity Management (PIM)
</t>
  </si>
  <si>
    <t>3.1.15</t>
  </si>
  <si>
    <t>AC-17(4)</t>
  </si>
  <si>
    <t>Encrypt CUI on mobile devices and mobile computing platforms.</t>
  </si>
  <si>
    <t>Conditional Access
Microsoft Defender for Endpoint</t>
  </si>
  <si>
    <t>3.1.19</t>
  </si>
  <si>
    <t>AC-19(5)</t>
  </si>
  <si>
    <t>AC.L3-1</t>
  </si>
  <si>
    <t>Control information flows between security domains on connected systems.</t>
  </si>
  <si>
    <t>No Mapping</t>
  </si>
  <si>
    <t>AC-4
AC- 4(1)
AC-4(6)
AC-4(8)
AC-4(12)
AC-4(13)
AC-4(15)
AC-4(20)
SC-46</t>
  </si>
  <si>
    <t>Periodically review and update CUI program access permissions.</t>
  </si>
  <si>
    <t>AC-6(7)</t>
  </si>
  <si>
    <t>Restrict remote network access based on organizational defined risk factors such as time of day, location of access, physical location, network connection state and measured properties of the current user and role.</t>
  </si>
  <si>
    <t>AC-17
AC-17(1)</t>
  </si>
  <si>
    <t>Identify and mitigate risk associated with unidentified wireless access points connected to the network.</t>
  </si>
  <si>
    <t>SI-4(14)</t>
  </si>
  <si>
    <t>Define procedures for the handling of CUI data.</t>
  </si>
  <si>
    <t>MP-2
MP-4
MP-5
MP-6
MP-7
PE-16
PE-18
PE- 20
SC-8
SC-28</t>
  </si>
  <si>
    <t>Employ automated capability to discover and identify systems with specific component attributes (e.g., firmware level, OS type) within your inventory.</t>
  </si>
  <si>
    <t>CM-8(2)</t>
  </si>
  <si>
    <t>Ensure that managers, system administrators and users of organizational systems are made aware of the security risks associated with their activities and of the applicable policies, standards and procedures related to the security of those systems.</t>
  </si>
  <si>
    <t>Microsoft Defender XDR
Microsoft Entra ID
Microsoft Defender for Cloud Apps
Microsoft Defender for Identity
Microsoft 365 Web Apps                                                                                                                                                                                                           Teams</t>
  </si>
  <si>
    <t>3.2.1</t>
  </si>
  <si>
    <t>AT-2
AT-3</t>
  </si>
  <si>
    <t>Ensure that personnel are trained to carry out their assigned information security- related duties and responsibilities.</t>
  </si>
  <si>
    <t>Microsoft Defender for Office 365                   Microsoft Learn
Microsoft Defender XDR portal (Learning Hub)</t>
  </si>
  <si>
    <t>3.2.2</t>
  </si>
  <si>
    <t>Provide security awareness training on recognizing and reporting potential indicators of insider threat.</t>
  </si>
  <si>
    <t>3.2.3</t>
  </si>
  <si>
    <t>AT-2(2)</t>
  </si>
  <si>
    <t>AT.L3-2</t>
  </si>
  <si>
    <t>Provide awareness training focused on recognizing and responding to threats from social engineering, advanced persistent threat actors, breaches and suspicious behaviors; update the training at least annually or when there are significant changes to the threat.</t>
  </si>
  <si>
    <t>AT-2
AT- 2(3)
AT-2(4)
AT-2(6)
AT-2(7)</t>
  </si>
  <si>
    <t>AT.L3-3</t>
  </si>
  <si>
    <t>Include practical exercises in awareness training that are aligned with current threat scenarios and provide feedback to individuals involved in the training.</t>
  </si>
  <si>
    <t>AT-2(1)
AT-2(8)</t>
  </si>
  <si>
    <t>Ensure that the actions of individual system users can be uniquely traced to those users so they can be held accountable for their actions.</t>
  </si>
  <si>
    <t>Microsoft Sentinel 
Microsoft 365 Compliance Center
Microsoft Entra ID</t>
  </si>
  <si>
    <t>3.3.2</t>
  </si>
  <si>
    <t>AU-2
AU-3
AU-3(1)
AU-6
AU-11
AU-12</t>
  </si>
  <si>
    <t>Create and retain system audit logs and records to the extent needed to enable the monitoring, analysis, investigation and reporting of unlawful or unauthorized system activity.</t>
  </si>
  <si>
    <t>Azure Firewall
Azure Web Application Firewall
Microsoft Defender for Office 365
GitHub Enterprise Cloud
GitHub AE</t>
  </si>
  <si>
    <t>3.3.1</t>
  </si>
  <si>
    <t>Provide a system capability that compares and synchronizes internal system clocks with an authoritative source to generate time stamps for audit records.</t>
  </si>
  <si>
    <t xml:space="preserve">Windows Time Service </t>
  </si>
  <si>
    <t>3.3.7</t>
  </si>
  <si>
    <t>Review audit logs.</t>
  </si>
  <si>
    <t>AU-6</t>
  </si>
  <si>
    <t>Review and update logged events.</t>
  </si>
  <si>
    <t xml:space="preserve">Microsoft Defender for Endpoint </t>
  </si>
  <si>
    <t>3.3.3</t>
  </si>
  <si>
    <t>Alert in the event of an audit logging process failure.</t>
  </si>
  <si>
    <t xml:space="preserve">Microsoft Sentinel 
</t>
  </si>
  <si>
    <t xml:space="preserve">Microsoft Entra ID
Microsoft Graph
Power Automate
Log Analytics
Azure Monitor </t>
  </si>
  <si>
    <t>3.3.4</t>
  </si>
  <si>
    <t>AU-5</t>
  </si>
  <si>
    <t xml:space="preserve">Collect audit information (e.g., logs) into one or more central repositories.
</t>
  </si>
  <si>
    <t>AU-6(4)</t>
  </si>
  <si>
    <t>Protect audit information and audit logging tools from unauthorized access, modification and deletion.</t>
  </si>
  <si>
    <t xml:space="preserve">Azure RBAC
</t>
  </si>
  <si>
    <t>Microsoft Sentinel 
Microsoft 365 Compliance Center
Azure Storage
Log Analytics Workspace
Conditional Access</t>
  </si>
  <si>
    <t>3.3.8</t>
  </si>
  <si>
    <t>AU-6(7)
AU-9</t>
  </si>
  <si>
    <t>Limit management of audit logging functionality to a subset of privileged users.</t>
  </si>
  <si>
    <t>3.3.9</t>
  </si>
  <si>
    <t>AU-6(7)
AU-9(4)</t>
  </si>
  <si>
    <t>Correlate audit record review, analysis and reporting processes for investigation and response to indications of unlawful, unauthorized, suspicious or unusual activity.</t>
  </si>
  <si>
    <t xml:space="preserve">Microsoft Sentinel
</t>
  </si>
  <si>
    <t>Log Analytics Workspace
Microsoft Defender for Cloud Apps
Microsoft Defender for Identity
Microsoft Defender for IoT
Microsoft 365 Compliance Center 
Microsoft Graph</t>
  </si>
  <si>
    <t>3.3.5</t>
  </si>
  <si>
    <t>AU-6(3)</t>
  </si>
  <si>
    <t>Provide audit record reduction and report generation to support on-demand analysis and reporting.</t>
  </si>
  <si>
    <t>Microsoft Defender for IoT
Microsoft Sentinel</t>
  </si>
  <si>
    <t>Log Analytics Workspace
Microsoft Entra ID
Microsoft 365 Compliance Center
Microsoft 365 Admin Center</t>
  </si>
  <si>
    <t>3.3.6</t>
  </si>
  <si>
    <t>AU-7</t>
  </si>
  <si>
    <t>Automate analysis of audit logs to identify and act on critical indicators (TTPs) and/or organizationally-defined suspicious activity.</t>
  </si>
  <si>
    <t>SI-4(2)</t>
  </si>
  <si>
    <t>Review audit information for broad activity in addition to per-machine activity.</t>
  </si>
  <si>
    <t>RA-5(6)
RA-5(8)
RA-5(10)</t>
  </si>
  <si>
    <t>Identify assets not reporting audit logs and assure appropriate organizationally defined systems are logging.</t>
  </si>
  <si>
    <t>AU-5
AU-12</t>
  </si>
  <si>
    <t>Develop, document and periodically update System Security Plans (SSPs) that describe system boundaries, system environments of operation, how security requirements are implemented and the relationships with or connections to other systems.</t>
  </si>
  <si>
    <t>Microsoft 365 Web Apps 
Power Automate
Microsoft Lists</t>
  </si>
  <si>
    <t>3.12.4</t>
  </si>
  <si>
    <t>CA-2
CA-5
CA-7
PL-2</t>
  </si>
  <si>
    <t>Periodically assess the security controls in organizational systems to determine if the controls are effective in their application.</t>
  </si>
  <si>
    <t>3.12.1</t>
  </si>
  <si>
    <t>Develop and implement plans of action (e.g., POA&amp;M) designed to correct deficiencies and reduce or eliminate vulnerabilities in organizational systems.</t>
  </si>
  <si>
    <t>Microsoft Defender for Endpoint
Threat and Vulnerability Management
Microsoft Sentinel
Microsoft Secure Score 
Microsoft 365 Web Apps</t>
  </si>
  <si>
    <t>3.12.2</t>
  </si>
  <si>
    <t>Monitor security controls on an ongoing basis to ensure the continued effectiveness of the controls.</t>
  </si>
  <si>
    <t>3.12.3</t>
  </si>
  <si>
    <t>Employ a security assessment of enterprise software that has been developed internally, for internal use, and that has been organizationally-defined as an area of risk.</t>
  </si>
  <si>
    <t>SA-11
SA-11(8)</t>
  </si>
  <si>
    <t>Create, maintain and leverage a security strategy and roadmap for organizational cybersecurity improvement.</t>
  </si>
  <si>
    <t>PL-1</t>
  </si>
  <si>
    <t>CA.L3-4</t>
  </si>
  <si>
    <t>Conduct penetration testing periodically, leveraging automated scanning tools and ad hoc tests using human experts.</t>
  </si>
  <si>
    <t>CA-8</t>
  </si>
  <si>
    <t>Periodically perform red teaming against organizational assets in order to validate defensive capabilities</t>
  </si>
  <si>
    <t>CA-8(2)</t>
  </si>
  <si>
    <t>Establish and maintain baseline configurations and inventories of organizational systems (including hardware, software, firmware and documentation) throughout the respective system development life cycles.</t>
  </si>
  <si>
    <t xml:space="preserve">Azure Virtual Machines 
Microsoft 365 Lighthouse
Azure Lighthouse </t>
  </si>
  <si>
    <t>3.4.1</t>
  </si>
  <si>
    <t>CM-2
CM-6
CM-8
CM-8(1)</t>
  </si>
  <si>
    <t>Employ the principle of least functionality by configuring organizational systems to provide only essential capabilities.</t>
  </si>
  <si>
    <t xml:space="preserve">Microsoft Defender XDR
Conditional Access </t>
  </si>
  <si>
    <t>3.4.6</t>
  </si>
  <si>
    <t>CM-7</t>
  </si>
  <si>
    <t>Control and monitor user-installed software.</t>
  </si>
  <si>
    <t>Microsoft Defender for Endpoint
Microsoft Defender for Identity
Microsoft 365 Admin Center
Windows Defender Application Control
AppLocker
GitHub Enterprise Cloud
GitHub AE</t>
  </si>
  <si>
    <t>3.4.9</t>
  </si>
  <si>
    <t>CM-11</t>
  </si>
  <si>
    <t>Establish and enforce security configuration settings for information technology products employed in organizational systems.</t>
  </si>
  <si>
    <t>Log Analytics
App Locker
Windows Defender for Application Control
Microsoft 365 Admin Center
Conditional Access</t>
  </si>
  <si>
    <t>3.4.2</t>
  </si>
  <si>
    <t>Track, review, approve or disapprove and log changes to organizational systems.</t>
  </si>
  <si>
    <t>Microsoft Defender for Cloud Apps
Power Automate
Change Tracking and Inventory
GitHub Enterprise Cloud
GitHub AE</t>
  </si>
  <si>
    <t>3.4.3</t>
  </si>
  <si>
    <t>CM-3</t>
  </si>
  <si>
    <t>Analyze the security impact of changes prior to implementation.</t>
  </si>
  <si>
    <t>GitHub Enterprise Cloud
GitHub AE
Azure DevTest Labs
Microsoft 365 for enterprise Test Lab</t>
  </si>
  <si>
    <t>3.4.4</t>
  </si>
  <si>
    <t>CM-4</t>
  </si>
  <si>
    <t>Define, document, approve and enforce physical and logical access restrictions associated with changes to organizational systems.</t>
  </si>
  <si>
    <t>Microsoft Entra ID
Azure RBAC
Change Tracking and Inventory
Power Automate
GitHub Enterprise Cloud 
GitHub AE</t>
  </si>
  <si>
    <t>3.4.5</t>
  </si>
  <si>
    <t>CM-5</t>
  </si>
  <si>
    <t>Restrict, disable or prevent the use of nonessential programs, functions, ports, protocols and services.</t>
  </si>
  <si>
    <t xml:space="preserve">Microsoft Defender for IoT
Windows Defender Application Control 
App Locker 
Microsoft Defender for Cloud
Microsoft Defender XDR
Conditional Access </t>
  </si>
  <si>
    <t>3.4.7</t>
  </si>
  <si>
    <t>CM-7(1)
CM-7(2)</t>
  </si>
  <si>
    <t>Apply deny-by-exception (blacklisting) policy to prevent the use of unauthorized software or deny-all, permit-by-exception (whitelisting) policy to allow the execution of authorized software.</t>
  </si>
  <si>
    <t>Azure Firewall
Network Security Groups
Azure Web Application Firewall
Conditional Access
Microsoft Defender for Endpoint
GitHub Enterprise Cloud 
GitHub AE</t>
  </si>
  <si>
    <t>3.4.8</t>
  </si>
  <si>
    <t>CM-7(4)
CM-7(5)</t>
  </si>
  <si>
    <t>CM.L3-3.4.8</t>
  </si>
  <si>
    <t>Employ application whitelisting and an application vetting process for systems identified by the organization.</t>
  </si>
  <si>
    <t>CM.L3-5</t>
  </si>
  <si>
    <t>Verify the integrity and correctness of security critical or essential software as defined by the organization (e.g., roots of trust, formal verification or cryptographic signatures).</t>
  </si>
  <si>
    <t>SI-7(1)
SI-7(6)
SI-7(9)
SI-7(10)
SA-17
SC-13</t>
  </si>
  <si>
    <t>Identify information system users, processes acting on behalf of users or devices.</t>
  </si>
  <si>
    <t>Network Security Groups
Privileged Identity Management (PIM) 
Microsoft Graph</t>
  </si>
  <si>
    <t>3.5.1</t>
  </si>
  <si>
    <t>IA-2
IA-3
IA-5</t>
  </si>
  <si>
    <t>Authenticate (or verify) the identities of those users, processes or devices, as a prerequisite to allowing access to organizational information systems.</t>
  </si>
  <si>
    <t>Customer Lockbox
Privileged Identity Management (PIM) 
Microsoft 365 Admin Center</t>
  </si>
  <si>
    <t>3.5.2</t>
  </si>
  <si>
    <t>Enforce a minimum password complexity and change of characters when new passwords are created.</t>
  </si>
  <si>
    <t>3.5.7</t>
  </si>
  <si>
    <t>IA-5(1)</t>
  </si>
  <si>
    <t>Prohibit password reuse for a specified number of generations.</t>
  </si>
  <si>
    <t xml:space="preserve">Microsoft Entra ID
</t>
  </si>
  <si>
    <t>3.5.8</t>
  </si>
  <si>
    <t>Allow temporary password use for system logons with an immediate change to a permanent password.</t>
  </si>
  <si>
    <t xml:space="preserve">Microsoft Entra ID </t>
  </si>
  <si>
    <t>3.5.9</t>
  </si>
  <si>
    <t>Store and transmit only cryptographically- protected passwords.</t>
  </si>
  <si>
    <t xml:space="preserve">Microsoft Entra ID
Conditional Access 
Microsoft Defender for Endpoint 
Microsoft Defender for Cloud Apps </t>
  </si>
  <si>
    <t>3.5.10</t>
  </si>
  <si>
    <t>Obscure feedback of authentication information.</t>
  </si>
  <si>
    <t>3.5.11</t>
  </si>
  <si>
    <t>IA-6</t>
  </si>
  <si>
    <t>Use multi-factor authentication for local and network access to privileged accounts and for network access to non-privileged accounts.</t>
  </si>
  <si>
    <t xml:space="preserve">Microsoft Entra Multifactor Authentication
</t>
  </si>
  <si>
    <t>3.5.3</t>
  </si>
  <si>
    <t>Employ replay-resistant authentication mechanisms for network access to privileged and non-privileged accounts.</t>
  </si>
  <si>
    <t>Conditional Access 
Privileged Identity Management (PIM)</t>
  </si>
  <si>
    <t>3.5.4</t>
  </si>
  <si>
    <t>Prevent the reuse of identifiers for a defined period.</t>
  </si>
  <si>
    <t>Microsoft Entra ID
Entitlement Management</t>
  </si>
  <si>
    <t>3.5.5</t>
  </si>
  <si>
    <t>IA-4</t>
  </si>
  <si>
    <t>Disable identifiers after a defined period of inactivity.</t>
  </si>
  <si>
    <t>Microsoft Entra ID
Microsoft Defender for Identity
Entitlement Management</t>
  </si>
  <si>
    <t>3.5.6</t>
  </si>
  <si>
    <t>Establish an operational incident-handling capability for organizational systems that includes preparation, detection, analysis, containment, recovery and user response activities.</t>
  </si>
  <si>
    <t xml:space="preserve">Microsoft Defender for Cloud Apps 
Microsoft Sentinel </t>
  </si>
  <si>
    <t>Microsoft Defender for Endpoint
Microsoft Defender for Office 365
Microsoft Defender for IoT
Microsoft Defender XDR 
Insider Risk Management 
Microsoft Entra ID
Microsoft Graph</t>
  </si>
  <si>
    <t>3.6.1</t>
  </si>
  <si>
    <t>IR-2
IR-4
IR-5
IR-6
IR-7</t>
  </si>
  <si>
    <t>Detect and report events.</t>
  </si>
  <si>
    <t>AR-4
AU-13
IA-10
IR-4
IR-5
IR-6
PE-6
RA-6</t>
  </si>
  <si>
    <t>Analyze and triage events to support event resolution and incident declaration.</t>
  </si>
  <si>
    <t>IR-4(3)</t>
  </si>
  <si>
    <t>Develop and implement responses to declared incidents according to pre- defined procedures.</t>
  </si>
  <si>
    <t>IR-4
IR-9
SE-2</t>
  </si>
  <si>
    <t>Perform root cause analysis on incidents to determine underlying causes.</t>
  </si>
  <si>
    <t>AU-2
IR-4</t>
  </si>
  <si>
    <t>Track, document and report incidents to designated officials and/or authorities both internal and external to the organization.</t>
  </si>
  <si>
    <t xml:space="preserve">Microsoft Sentinel
Dynamics 365
Microsoft Entra ID </t>
  </si>
  <si>
    <t>3.6.2</t>
  </si>
  <si>
    <t>Test the organizational incident response capability.</t>
  </si>
  <si>
    <t>Microsoft Sentinel
Microsoft Defender XDR for Office 365
Microsoft Defender XDR for Endpoint</t>
  </si>
  <si>
    <t>3.6.3</t>
  </si>
  <si>
    <t>IR-3</t>
  </si>
  <si>
    <t>Use knowledge of attacker tactics, techniques and procedures in incident response planning and execution.</t>
  </si>
  <si>
    <t>IR-1
IR-6
PM-15</t>
  </si>
  <si>
    <t>IR.L3-6</t>
  </si>
  <si>
    <t>Establish and maintain a Security Operations Center (SOC) capability that facilitates a 24/7 response capability.</t>
  </si>
  <si>
    <t>SC-38</t>
  </si>
  <si>
    <t>Use a combination of manual and automated, real-time response to anomalous activities that match incident patterns.</t>
  </si>
  <si>
    <t>IR-4(1)</t>
  </si>
  <si>
    <t>In response to cyber incidents, utilize forensic data gathering across impacted systems, ensuring the secure transfer and protection of forensic data.</t>
  </si>
  <si>
    <t>AU-10(3)
AU-12</t>
  </si>
  <si>
    <t>IR.L3-7</t>
  </si>
  <si>
    <t>Establish and maintain a Cyber Incident Response Team (CIRT) that can investigate an issue physically or virtually at any location within 24 hours.</t>
  </si>
  <si>
    <t>IR-10</t>
  </si>
  <si>
    <t>IR.L3-8</t>
  </si>
  <si>
    <t>Perform unannounced operational exercises to demonstrate technical and procedural responses.</t>
  </si>
  <si>
    <t>IR-2</t>
  </si>
  <si>
    <t>Perform maintenance on organizational systems.</t>
  </si>
  <si>
    <t>3.7.1</t>
  </si>
  <si>
    <t>MA-2
MA-3
MA-3(1)
MA-3(2)</t>
  </si>
  <si>
    <t>Provide controls on the tools, techniques, mechanisms and personnel used to conduct system maintenance.</t>
  </si>
  <si>
    <t>Microsoft Entra ID
Azure RBAC
Privileged Identity Management (PIM)</t>
  </si>
  <si>
    <t>3.7.2</t>
  </si>
  <si>
    <t>Require multifactor authentication to establish nonlocal maintenance sessions via external network connections and terminate such connections when nonlocal maintenance is complete.</t>
  </si>
  <si>
    <t>Privileged Identity Management (PIM)
Azure RBAC
Microsoft Azure Portal</t>
  </si>
  <si>
    <t>3.7.5</t>
  </si>
  <si>
    <t>MA-4</t>
  </si>
  <si>
    <t>Supervise the maintenance activities of personnel without required access authorization.</t>
  </si>
  <si>
    <t>Azure Bastion 
Privileged Identity Management (PIM)</t>
  </si>
  <si>
    <t>3.7.6</t>
  </si>
  <si>
    <t>MA-5</t>
  </si>
  <si>
    <t>Ensure equipment removed for off-site maintenance is sanitized of any CUI.</t>
  </si>
  <si>
    <t xml:space="preserve">Microsoft Information Protection </t>
  </si>
  <si>
    <t>3.7.3</t>
  </si>
  <si>
    <t>MA-2</t>
  </si>
  <si>
    <t>Check media containing diagnostic and test programs for malicious code before the media are used in organizational systems.</t>
  </si>
  <si>
    <t>3.7.4</t>
  </si>
  <si>
    <t>MA-3(2)</t>
  </si>
  <si>
    <t>Sanitize or destroy information system media containing Federal Contract Information (FCI) before disposal or release for reuse.</t>
  </si>
  <si>
    <t>Azure Key Vault
Microsoft Information Protection</t>
  </si>
  <si>
    <t>3.8.3</t>
  </si>
  <si>
    <t>MP-2
MP-4
MP-6</t>
  </si>
  <si>
    <t>Protect (i.e., physically control and securely store) system media containing CUI, both paper and digital.</t>
  </si>
  <si>
    <t xml:space="preserve">Azure Virtual Machines 
Conditional Access
Azure RBAC
Bitlocker </t>
  </si>
  <si>
    <t>3.8.1</t>
  </si>
  <si>
    <t>Limit access to CUI on system media to authorized users.</t>
  </si>
  <si>
    <t>Network Security Groups
Microsoft Entra Multifactor Authentication
Microsoft 365 Compliance Center
Microsoft Defender for Endpoint
Microsoft 365 Compliance Center</t>
  </si>
  <si>
    <t>3.8.2</t>
  </si>
  <si>
    <t>Control the use of removable media on system components.</t>
  </si>
  <si>
    <t>3.8.7</t>
  </si>
  <si>
    <t>MP-7</t>
  </si>
  <si>
    <t>Mark media with necessary CUI markings and distribution limitations.</t>
  </si>
  <si>
    <t>3.8.4</t>
  </si>
  <si>
    <t>MP-3</t>
  </si>
  <si>
    <t>Prohibit the use of portable storage devices when such devices have no identifiable owner.</t>
  </si>
  <si>
    <t xml:space="preserve">Conditional Access
</t>
  </si>
  <si>
    <t>3.8.8</t>
  </si>
  <si>
    <t>MP-7(1)</t>
  </si>
  <si>
    <t>Control access to media containing CUI and maintain accountability for media during transport outside of controlled areas.</t>
  </si>
  <si>
    <t>3.8.5</t>
  </si>
  <si>
    <t>MP-5</t>
  </si>
  <si>
    <t>Implement cryptographic mechanisms to protect the confidentiality of CUI stored on digital media during transport unless otherwise protected by alternative physical safeguards.</t>
  </si>
  <si>
    <t>Bitlocker
Azure RBAC</t>
  </si>
  <si>
    <t>3.8.6</t>
  </si>
  <si>
    <t>Limit physical access to organizational information systems, equipment and the respective operating environments to authorized individuals.</t>
  </si>
  <si>
    <t>3.10.1</t>
  </si>
  <si>
    <t>PE-2
PE-4
PE-5
PE-6</t>
  </si>
  <si>
    <t>Escort visitors and monitor visitor activity.</t>
  </si>
  <si>
    <t xml:space="preserve">Microsoft Information Protection
</t>
  </si>
  <si>
    <t>3.10.3</t>
  </si>
  <si>
    <t>PE-3</t>
  </si>
  <si>
    <t>Maintain audit logs of physical access.</t>
  </si>
  <si>
    <t xml:space="preserve">Azure Datacenter
Microsoft Information Protection
</t>
  </si>
  <si>
    <t>3.10.4</t>
  </si>
  <si>
    <t>Control and manage physical access devices.</t>
  </si>
  <si>
    <t>3.10.5</t>
  </si>
  <si>
    <t>Protect and monitor the physical facility and support infrastructure for organizational systems.</t>
  </si>
  <si>
    <t xml:space="preserve">Azure Datacenter
</t>
  </si>
  <si>
    <t>3.10.2</t>
  </si>
  <si>
    <t>Enforce safeguarding measures for CUI at alternate work sites.</t>
  </si>
  <si>
    <t xml:space="preserve">Named Locations
Microsoft Information Protection
Conditional Access
Microsoft 365 DLP </t>
  </si>
  <si>
    <t>3.10.6</t>
  </si>
  <si>
    <t>PE-17</t>
  </si>
  <si>
    <t>Screen individuals prior to authorizing access to organizational systems containing CUI.</t>
  </si>
  <si>
    <t>3.9.1</t>
  </si>
  <si>
    <t>PS-3
PS-4
PS-5</t>
  </si>
  <si>
    <t>Ensure that organizational systems containing CUI are protected during and after personnel actions such as terminations and transfers.</t>
  </si>
  <si>
    <t>3.9.2</t>
  </si>
  <si>
    <t>Regularly perform and test data back-ups.</t>
  </si>
  <si>
    <t>CP-9
CP-9(1)</t>
  </si>
  <si>
    <t>Protect the confidentiality of backup CUI at storage locations.</t>
  </si>
  <si>
    <t>Microsoft Entra ID 
Azure RBAC</t>
  </si>
  <si>
    <t>Azure Key Vault
Azure Backup 
Azure Virtual Network 
Microsoft Information Protection
Microsoft Entra Multifactor Authentication</t>
  </si>
  <si>
    <t>3.8.9</t>
  </si>
  <si>
    <t>CP-9</t>
  </si>
  <si>
    <t>Regularly perform complete, comprehensive and resilient data backups as organizationally-defined.</t>
  </si>
  <si>
    <t>CP-9
CP-9(3)
CP-9(5)</t>
  </si>
  <si>
    <t>Ensure information processing facilities meet organizationally-defined information security continuity, redundancy and availability requirements.</t>
  </si>
  <si>
    <t>CP-10</t>
  </si>
  <si>
    <t>Periodically assess the risk to organizational operations (including mission, functions, image or reputation), organizational assets and individuals, resulting from the operation of organizational systems and the associated processing, storage or transmission of CUI.</t>
  </si>
  <si>
    <t xml:space="preserve">Microsoft Defender for IoT
</t>
  </si>
  <si>
    <t>3.11.1</t>
  </si>
  <si>
    <t>RA-3</t>
  </si>
  <si>
    <t>Scan for vulnerabilities in organizational systems and applications periodically and when new vulnerabilities affecting those systems and applications are identified.</t>
  </si>
  <si>
    <t xml:space="preserve">Microsoft Defender XDR
Microsoft Defender for IoT
Microsoft Defender for Endpoint
Microsoft Defender for Office 365
Threat and Vulnerability Management
</t>
  </si>
  <si>
    <t>3.11.2</t>
  </si>
  <si>
    <t>RA-5
RA-5(5)</t>
  </si>
  <si>
    <t>Remediate vulnerabilities in accordance with risk assessments.</t>
  </si>
  <si>
    <t xml:space="preserve">Microsoft Defender XDR
Microsoft Defender for Endpoint
Microsoft Defender for IoT
Microsoft Defender for Cloud </t>
  </si>
  <si>
    <t>3.11.3</t>
  </si>
  <si>
    <t>RA-5</t>
  </si>
  <si>
    <t>Periodically perform risk assessments to identify and prioritize risks according to the defined risk categories, risk sources and risk measurement criteria.</t>
  </si>
  <si>
    <t>CA-2
PM-9
RA-3
SA-20</t>
  </si>
  <si>
    <t>Develop and implement risk mitigation plans.</t>
  </si>
  <si>
    <t>AR-2
CA-5
PM-4
PM-9
RA-3</t>
  </si>
  <si>
    <t>Manage non-vendor-supported products (e.g., end of life) separately and restrict as necessary to reduce risk.</t>
  </si>
  <si>
    <t>SA-22
SA-22(1)</t>
  </si>
  <si>
    <t>RA.L3-9</t>
  </si>
  <si>
    <t>Develop and update as required, a plan for managing supply chain risks associated with the IT supply chain.</t>
  </si>
  <si>
    <t>SA-12</t>
  </si>
  <si>
    <t>Catalog and periodically update threat profiles and adversary Tactics, Techniques &amp; Procedures (TTPs).</t>
  </si>
  <si>
    <t>IR-4
SI-4(22)</t>
  </si>
  <si>
    <t>RA.L3-10</t>
  </si>
  <si>
    <t>Employ threat intelligence to inform the development of the system and security architectures, selection of security solutions, monitoring, threat hunting and response and recovery activities.</t>
  </si>
  <si>
    <t>PM-16</t>
  </si>
  <si>
    <t>Perform scans for unauthorized ports available across perimeter network boundaries, over the organization's Internet boundaries and other organization-defined boundaries.</t>
  </si>
  <si>
    <t>RA-5
RA-5(4)</t>
  </si>
  <si>
    <t>Utilize an exception process for non-whitelisted software that includes mitigation techniques.</t>
  </si>
  <si>
    <t>CM-6</t>
  </si>
  <si>
    <t>RA.L3-11</t>
  </si>
  <si>
    <t>Analyze the effectiveness of security solutions at least annually to address anticipated risk to the system and the organization based on current and accumulated threat intelligence.</t>
  </si>
  <si>
    <t>CA-2
RA-3</t>
  </si>
  <si>
    <t>Receive and respond to cyber threat intelligence from information sharing forums and sources and communicate to stakeholders.</t>
  </si>
  <si>
    <t>Establish and maintain a cyber threat hunting capability to search for Indicators of Compromise (IoC) in organizational systems and detect, track and disrupt threats that evade existing controls.</t>
  </si>
  <si>
    <t>Design network and system security capabilities to leverage, integrate and share Indicators of Compromise (IoC).</t>
  </si>
  <si>
    <t>SI-4(24)</t>
  </si>
  <si>
    <t>Monitor, control and protect organizational communications (e.g., information transmitted or received by organizational information systems) at the external boundaries and key internal boundaries of the information systems.</t>
  </si>
  <si>
    <t>Microsoft Sentinel 
Microsoft Information Protection
Azure Firewall</t>
  </si>
  <si>
    <t>3.13.1</t>
  </si>
  <si>
    <t>SC-7
SA-8</t>
  </si>
  <si>
    <t>Implement subnetworks for publicly accessible system components that are physically or logically separated from internal networks.</t>
  </si>
  <si>
    <t>Azure Bastion
Azure Firewall
Load Balancer
Network Security Groups
Azure Web Application Firewall
Virtual Network</t>
  </si>
  <si>
    <t>3.13.5</t>
  </si>
  <si>
    <t>SC-7</t>
  </si>
  <si>
    <t>Prohibit remote activation of collaborative computing devices and provide indication of devices in use to users present at the device.</t>
  </si>
  <si>
    <t xml:space="preserve">Microsoft Defender for Endpoint 
Teams
Windows Hello for Business
Microsoft Entra ID </t>
  </si>
  <si>
    <t>3.13.12</t>
  </si>
  <si>
    <t>SC-15</t>
  </si>
  <si>
    <t>Use encrypted sessions for the management of network devices.</t>
  </si>
  <si>
    <t>Employ FIPS-validated cryptography when used to protect the confidentiality of CUI.</t>
  </si>
  <si>
    <t xml:space="preserve">Azure Key Vault
Bitlocker </t>
  </si>
  <si>
    <t>3.13.11</t>
  </si>
  <si>
    <t>SC-13</t>
  </si>
  <si>
    <t>Employ architectural designs, software development techniques and systems engineering principles that promote effective information security within organizational systems.</t>
  </si>
  <si>
    <t>3.13.2</t>
  </si>
  <si>
    <t>Separate user functionality from system management functionality.</t>
  </si>
  <si>
    <t>Conditional Access
Privileged Identity Management (PIM) </t>
  </si>
  <si>
    <t>3.13.3</t>
  </si>
  <si>
    <t>SC-2</t>
  </si>
  <si>
    <t>Prevent unauthorized and unintended information transfer via shared system
resources.</t>
  </si>
  <si>
    <t>Microsoft Information Protection
Microsoft 365 DLP</t>
  </si>
  <si>
    <t>3.13.4</t>
  </si>
  <si>
    <t>SC-4</t>
  </si>
  <si>
    <t>Deny network communications traffic by default and allow network communications traffic by exception (e.g., deny all, permit by exception).</t>
  </si>
  <si>
    <t>3.13.6</t>
  </si>
  <si>
    <t>SC-7(5)</t>
  </si>
  <si>
    <t>Prevent remote devices from simultaneously establishing non-remote connections with organizational systems and communicating via some other connection to resources in external networks (e.g., split tunneling).</t>
  </si>
  <si>
    <t>Azure VPN
Azure Firewall</t>
  </si>
  <si>
    <t>Azure ExpressRoute
Azure Virtual Desktop
Microsoft Entra ID</t>
  </si>
  <si>
    <t>3.13.7</t>
  </si>
  <si>
    <t>SC-7(7)</t>
  </si>
  <si>
    <t>Implement cryptographic mechanisms to prevent unauthorized disclosure of CUI during transmission unless otherwise protected by alternative physical safeguards.</t>
  </si>
  <si>
    <t>Microsoft Information Protection
Office 365 Message Encryption (OME)</t>
  </si>
  <si>
    <t>3.13.8</t>
  </si>
  <si>
    <t>SC-8
SC-8(1)</t>
  </si>
  <si>
    <t>Terminate network connections associated with communications sessions at the end of the sessions or after a defined period of inactivity.</t>
  </si>
  <si>
    <t>3.13.9</t>
  </si>
  <si>
    <t>SC-10</t>
  </si>
  <si>
    <t>Establish and manage cryptographic keys for cryptography employed in organizational systems.</t>
  </si>
  <si>
    <t xml:space="preserve">Azure Key Vault
GitHub AE
</t>
  </si>
  <si>
    <t>Microsoft Information Protection
GitHub Enterprise Cloud
Bitlocker
Distributed Key Manager
Customer Key</t>
  </si>
  <si>
    <t>3.13.10</t>
  </si>
  <si>
    <t>SC-12</t>
  </si>
  <si>
    <t>Control and monitor the use of mobile code.</t>
  </si>
  <si>
    <t>Azure Web Application Firewall
Microsoft Sentinel</t>
  </si>
  <si>
    <t>3.13.13</t>
  </si>
  <si>
    <t>SC-18</t>
  </si>
  <si>
    <t>Control and monitor the use of Voice over Internet Protocol (VoIP) technologies.</t>
  </si>
  <si>
    <t xml:space="preserve">Teams
Microsoft Sentinel </t>
  </si>
  <si>
    <t>3.13.14</t>
  </si>
  <si>
    <t>Protect the authenticity of communications sessions.</t>
  </si>
  <si>
    <t>3.13.15</t>
  </si>
  <si>
    <t>SC-23</t>
  </si>
  <si>
    <t>Protect the confidentiality of CUI at rest.</t>
  </si>
  <si>
    <t>Azure Key Vault
Bitlocker</t>
  </si>
  <si>
    <t>3.13.16</t>
  </si>
  <si>
    <t>SC-28</t>
  </si>
  <si>
    <t>Implement Domain Name System (DNS) filtering services.</t>
  </si>
  <si>
    <t>AC-4(8)
SC-20</t>
  </si>
  <si>
    <t>Implement a policy restricting the publication of CUI on externally-owned, publicly-accessible websites (e.g., forums, LinkedIn, Facebook, Twitter, etc.).</t>
  </si>
  <si>
    <t>PL-4(1)</t>
  </si>
  <si>
    <t>SC.L3-12</t>
  </si>
  <si>
    <t>Employ physical and logical isolation techniques in the system and security architecture and/or and where deemed appropriate by the organization.</t>
  </si>
  <si>
    <t>Utilize threat intelligence to proactively block DNS requests from reaching malicious domains.</t>
  </si>
  <si>
    <t>SI-2
SI-3
SI-5</t>
  </si>
  <si>
    <t>Employ mechanisms to analyze executable code and scripts (e.g., sandbox) traversing Internet network boundaries or other organizationally-defined boundaries.</t>
  </si>
  <si>
    <t>SC-44</t>
  </si>
  <si>
    <t>SC.L3-3.13.2</t>
  </si>
  <si>
    <t>Isolate administration of organizationally-defined high-value critical network infrastructure components and servers.</t>
  </si>
  <si>
    <t>SA-8</t>
  </si>
  <si>
    <t>Utilize a URL categorization service and implement techniques to enforce URL filtering of websites that are not approved by the organization.</t>
  </si>
  <si>
    <t>SC-7(8)
SC-18(3)</t>
  </si>
  <si>
    <t>Configure monitoring systems to record packets passing through the organization's Internet network boundaries and other organizational-defined boundaries.</t>
  </si>
  <si>
    <t>SC-7(8)</t>
  </si>
  <si>
    <t>Employ organizationally-defined and tailored boundary protections in addition to commercially-available solutions.</t>
  </si>
  <si>
    <t>SC-7
SC-7(9)
SC-7(11)</t>
  </si>
  <si>
    <t>Enforce port and protocol compliance.</t>
  </si>
  <si>
    <t>CM-2
CM-6
CM-7
SA-4(9)
SA-8
SC-7(17)</t>
  </si>
  <si>
    <t>Identify, report and correct information and information system flaws in a timely manner.</t>
  </si>
  <si>
    <t>3.14.1</t>
  </si>
  <si>
    <t>Provide protection from malicious code at appropriate locations within organizational information systems.</t>
  </si>
  <si>
    <t>Azure Web Application Firewall
App Locker</t>
  </si>
  <si>
    <t>3.14.2</t>
  </si>
  <si>
    <t>Update malicious code protection mechanisms when new releases are available.</t>
  </si>
  <si>
    <t>Microsoft Defender for Endpoint
Microsoft Defender for Office 365
Microsoft Defender for Cloud Apps
Microsoft Defender Antivirus cloud protection
Microsoft Defender for Cloud 
Microsoft Defender XDR 
Azure Automation</t>
  </si>
  <si>
    <t>3.14.4</t>
  </si>
  <si>
    <t>SI-3</t>
  </si>
  <si>
    <t>Perform periodic scans of the information system and real-time scans of files from external sources as files are downloaded, opened or executed.</t>
  </si>
  <si>
    <t>Microsoft Defender for Endpoint
Microsoft Defender for Office 365
Microsoft Defender SmartScreen
Microsoft Defender for Cloud Apps
Microsoft Defender Antivirus cloud protection</t>
  </si>
  <si>
    <t>3.14.5</t>
  </si>
  <si>
    <t>Monitor system security alerts and advisories and take action in response.</t>
  </si>
  <si>
    <t>Microsoft Sentinel
Microsoft Entra ID
Microsoft Defender for Cloud Apps
Microsoft Defender for Endpoint
Microsoft Defender for Cloud
Microsoft Defender XDR
Microsoft Defender for IoT</t>
  </si>
  <si>
    <t>3.14.3</t>
  </si>
  <si>
    <t>Monitor organizational systems, including inbound and outbound communications traffic, to detect attacks and indicators of potential attacks.</t>
  </si>
  <si>
    <t>Azure Firewall
Microsoft Sentinel 
Microsoft Defender for IoT
Microsoft Defender for Identity</t>
  </si>
  <si>
    <t>Azure DNS
Azure Key Vault
Network Security Groups
Azure Web Application Firewall
Virtual Network
Conditional Access
Microsoft Defender for Endpoint
Microsoft Defender for Office 365
Microsoft Defender for Cloud Apps</t>
  </si>
  <si>
    <t>3.14.6</t>
  </si>
  <si>
    <t>Identify unauthorized use of organizational systems.</t>
  </si>
  <si>
    <t>Azure Bastion
Load Balancer
Network Security Groups
Azure Virtual Machines 
VPN Gateway
Privileged Identity Management (PIM)
Microsoft Defender for Office 365
Microsoft Entra ID
Microsoft Defender for Cloud Apps
Microsoft Defender for Endpoint
Azure Firewall</t>
  </si>
  <si>
    <t>3.14.7</t>
  </si>
  <si>
    <t>SI-4</t>
  </si>
  <si>
    <t>Employ spam protection mechanisms at information system access entry and exit points.</t>
  </si>
  <si>
    <t>SI-8</t>
  </si>
  <si>
    <t>Implement email forgery protections</t>
  </si>
  <si>
    <t>SC-8
SC-20
SC-21</t>
  </si>
  <si>
    <t>Utilize email sandboxing to detect or block potentially malicious email.</t>
  </si>
  <si>
    <t>SI.L3-13</t>
  </si>
  <si>
    <t>Use threat indicator information relevant to the information and systems being protected and effective mitigations obtained from external organizations to inform intrusion detection and threat hunting.</t>
  </si>
  <si>
    <t>SI-5
SI-5(1)</t>
  </si>
  <si>
    <t>Employ dual authorization to execute critical or sensitive system and organizational operations.</t>
  </si>
  <si>
    <t>Restrict access to systems and system components to only those information resources that are owned, provisioned, or issued by the organization.</t>
  </si>
  <si>
    <t>Employ [Assignment: organization-defined secure information transfer solutions] to control information flows between security domains on connected systems.</t>
  </si>
  <si>
    <t>Provide awareness training [Assignment: organization-defined frequency] focused on recognizing and responding to threats from social engineering, advanced persistent threat actors, breaches, and suspicious behaviors; update the training [Assignment: organization-defined frequency] or when there are significant changes to the threat.</t>
  </si>
  <si>
    <t>Include practical exercises in awareness training for [Assignment: organization-defined roles] that are aligned with current threat scenarios and provide feedback to individuals involved in the training and their supervisors.</t>
  </si>
  <si>
    <t xml:space="preserve">Establish and maintain an authoritative source and repository to provide a trusted source and accountability for approved and implemented system components. </t>
  </si>
  <si>
    <t>Employ automated mechanisms to detect misconfigured or unauthorized system components; after detection, [Selection (one or more): remove the components; place the components in a quarantine or remediation network] to facilitate patching, re-configuration, or other mitigations.</t>
  </si>
  <si>
    <t xml:space="preserve">Employ automated discovery and management tools to maintain an up-to-date, complete, accurate, and readily available inventory of system components. </t>
  </si>
  <si>
    <t>Identify and authenticate [Assignment: organization-defined systems and system components] before establishing a network connection using bidirectional authentication that is cryptographically based and replay resistant.</t>
  </si>
  <si>
    <t>Employ automated mechanisms for the generation, protection, rotation, and management of passwords for systems and system components that do not support multifactor authentication or complex account management.</t>
  </si>
  <si>
    <t>Employ automated or manual/procedural mechanisms to prohibit system components from connecting to organizational systems unless the components are known, authenticated, in a properly configured state, or in a trust profile.</t>
  </si>
  <si>
    <t>Establish and maintain a security operations center capability that operates [Assignment: organization-defined time period].</t>
  </si>
  <si>
    <t>Establish and maintain a cyber incident response team that can be deployed by the organization within [Assignment: organization-defined time period].</t>
  </si>
  <si>
    <t>Conduct [Assignment: organization-defined enhanced personnel screening] for individuals and reassess individual positions and access to CUI [Assignment: organization-defined frequency].</t>
  </si>
  <si>
    <t>Ensure that organizational systems are protected if adverse information develops or is obtained about individuals with access to CUI.</t>
  </si>
  <si>
    <t>Employ [Assignment: organization-defined sources of threat intelligence] as part of a risk assessment to guide and inform the development of organizational systems, security architectures, selection of security solutions, monitoring, threat hunting, and response and recovery activities.</t>
  </si>
  <si>
    <t>Conduct cyber threat hunting activities [Selection (one or more): [Assignment: organization-defined frequency]; [Assignment: organization-defined event]] to search for indicators of compromise in [Assignment: organization-defined systems] and detect, track, and disrupt threats that evade existing controls.</t>
  </si>
  <si>
    <t>Employ advanced automation and analytics capabilities in support of analysts to predict and identify risks to organizations, systems, and system components.</t>
  </si>
  <si>
    <t>Document or reference in the system security plan the security solution selected, the rationale for the security solution, and the risk determination.</t>
  </si>
  <si>
    <t>Assess the effectiveness of security solutions [Assignment: organization-defined frequency] to address anticipated risk to organizational systems and the organization based on current and accumulated threat intelligence.</t>
  </si>
  <si>
    <t>Assess, respond to, and monitor supply chain risks associated with organizational systems and system components.</t>
  </si>
  <si>
    <t>Develop a plan for managing supply chain risks associated with organizational systems and system components; update the plan [Assignment: organization-defined frequency].</t>
  </si>
  <si>
    <t>Conduct penetration testing [Assignment: organization-defined frequency], leveraging automated scanning tools and ad hoc tests using subject matter experts.</t>
  </si>
  <si>
    <t>Create diversity in [Assignment: organization-defined system components] to reduce the extent of malicious code propagation.</t>
  </si>
  <si>
    <t>Implement the following changes to organizational systems and system components to introduce a degree of unpredictability into operations: [Assignment: organization-defined changes and frequency of changes by system and system component].</t>
  </si>
  <si>
    <t>Employ [Assignment: organization-defined technical and procedural means] to confuse and mislead adversaries.</t>
  </si>
  <si>
    <t>Employ [Selection: (one or more): [Assignment: organization-defined physical isolation techniques]; [Assignment: organization-defined logical isolation techniques]] in organizational systems and system components.</t>
  </si>
  <si>
    <t>Distribute and relocate the following system functions or resources [Assignment: organization-defined frequency]: [Assignment: organization-defined system functions or resources].</t>
  </si>
  <si>
    <t>Verify the integrity of [Assignment: organization-defined security critical or essential software] using root of trust mechanisms or cryptographic signatures.</t>
  </si>
  <si>
    <t>Monitor organizational systems and system components on an ongoing basis for anomalous or suspicious behavior.</t>
  </si>
  <si>
    <t>Ensure that [Assignment: organization-defined systems and system components] are included in the scope of the specified enhanced security requirements or are segregated in purpose-specific networks.</t>
  </si>
  <si>
    <t>Refresh [Assignment: organization-defined systems and system components] from a known, trusted state [Assignment: organization-defined frequency].</t>
  </si>
  <si>
    <t>Conduct reviews of persistent organizational storage locations [Assignment: organization-defined frequency] and remove CUI that is no longer needed.</t>
  </si>
  <si>
    <t>Use threat indicator information and effective mitigations obtained from [Assignment: organization-defined external organizations] to guide and inform intrusion detection and threat hunting.</t>
  </si>
  <si>
    <t>Verify the correctness of [Assignment: organization-defined security critical or essential software, firmware, and hardware components] using [Assignment: organization-defined verification methods or techniques].</t>
  </si>
  <si>
    <t>Analyze system behavior to detect and mitigate execution of normal system commands and scripts that indicate malicious actions.</t>
  </si>
  <si>
    <t>SI-4
SI-4(4)</t>
  </si>
  <si>
    <t>SI.L3-14</t>
  </si>
  <si>
    <t>Monitor individuals and system components on an ongoing basis for anomalous or suspicious behavior.</t>
  </si>
  <si>
    <t>VLOOKUP(F6,'Selection Pane Data'!$B$4:$C$175,2,FALSE)=$L$25</t>
  </si>
  <si>
    <t>All Practices</t>
  </si>
  <si>
    <t>Service Not Applicable</t>
  </si>
  <si>
    <t>s</t>
  </si>
  <si>
    <t>p</t>
  </si>
  <si>
    <t>Teams/Teams Premium</t>
  </si>
  <si>
    <t xml:space="preserve">Use Microsoft Entra ID  to configure a custom password policy and Microsoft Entra ID Password Protection. To meet this requirement, the policy should enforce complexity requirements. The passwords must meet complexity requirements policy setting determines whether passwords must meet a series of strong-password guidelines.
Customer Responsibility
•Enforcing password complexity requirements (i.e., case sensitivity; number of characters; and the mix of upper-case letters, lower-case letters, numbers, and special characters, including minimum requirements for each type).
</t>
  </si>
  <si>
    <t>Use Microsoft Entra ID  to configure a custom password policy and Microsoft Entra ID Password Protection. To meet this requirement, use a combination of security settings; the policy should enforce password history and have a minimum password age. For example, if you configure the Enforce password history policy setting to ensure that users cannot reuse any of their last 12 passwords, but you do not configure the Minimum password age policy setting to a number that is greater than 0, users could change their password 13 times in a few minutes and reuse their original password.
Customer Responsibility
•Employing password-based authentication to customer-deployed resources and defining the number of password generations that are prohibited from reuse (e.g., 10 most recent passwords may not be reused when creating a new password).</t>
  </si>
  <si>
    <t>When creating a new user or resetting their password using Microsoft Entra ID , a temporary password is auto-generated for the user. The temporary password never expires. The user will be required to change the password during the next sign-in process. 
The time a user must wait to change the password is determined by password policy settings, specifically the minimum password age. The Minimum password age policy setting determines the period of time (in days) that a password must be used before the user can change it. You can set a value between 1 and 998 days, or you can allow password changes immediately by setting the number of days to 0. 
Customer Responsibility
•Employing password-based authentication to customer-deployed resources, including the ability to issue users a temporary password with the requirement to immediately change to a permanent password upon login</t>
  </si>
  <si>
    <t xml:space="preserve">By default, Microsoft Entra ID  obscures all passwords. Microsoft’s Password boxes conceal the characters typed into it for purposes of privacy. By default, the password box provides a way for the user to view their password by holding down a reveal button. 
You can disable this feature for Windows 10 using policy as an added security measure to ensure your password can not be displayed on the login screen. 
Customer Responsibility
•Obscuring authentication feedback information during the authentication process for any customer-deployed resources.
</t>
  </si>
  <si>
    <t>Intune/Intune Suite</t>
  </si>
  <si>
    <t>Microsoft Entra ID
Azure RBAC
Intune/Intune Suite</t>
  </si>
  <si>
    <t>Network Security Groups
Conditional Access
GitHub Enterprise Cloud                  GitHub AE
Microsoft Entra Multifactor Authentication
Intune/Intune Suite
Microsoft 365 Web Apps
Microsoft 365 admin center 
Microsoft Defender for Cloud Apps</t>
  </si>
  <si>
    <t>Microsoft Entra ID
Microsoft Defender for Cloud Apps
Conditional Access
Intune/Intune Suite
Azure Firewall
Network Security Groups</t>
  </si>
  <si>
    <t>Intune/Intune Suite
Conditional Access 
Microsoft Information Protection 
Microsoft 365 DLP</t>
  </si>
  <si>
    <t xml:space="preserve">Intune/Intune Suite
Microsoft Entra ID </t>
  </si>
  <si>
    <t xml:space="preserve">Intune/Intune Suite
Microsoft Defender for Endpoint </t>
  </si>
  <si>
    <t>Microsoft Azure Portal
Azure Virtual Machines
Microsoft 365 Web Apps
Intune/Intune Suite</t>
  </si>
  <si>
    <t xml:space="preserve">Microsoft Azure Portal
Azure ExpressRoute
Network Security Groups
Intune/Intune Suite
Microsoft Defender for Office 365
Conditional Access                                                                                                                                               Direct Access </t>
  </si>
  <si>
    <t xml:space="preserve">Azure Bastion
VPN Gateway
Intune/Intune Suite
</t>
  </si>
  <si>
    <t>Network Security Groups
Intune/Intune Suite
Microsoft Defender for Cloud Apps
Microsoft Defender for Identity
Exchange Admin Center 
Microsoft 365 Compliance Center 
Power Automate</t>
  </si>
  <si>
    <t xml:space="preserve">Intune/Intune Suite
</t>
  </si>
  <si>
    <t xml:space="preserve">Load Balancer
Intune/Intune Suite                                                                                                                        Office 365 Advanced Message Encryption                                                                                                                  Microsoft Entra Multifactor Authentication                                                                                                                     Azure VPN                                                                                                                                                        Azure Bastion                                                                                                                                                     Azure Firewall                                                                                                                                               Azure Virtual Desktop </t>
  </si>
  <si>
    <t xml:space="preserve">Conditional Access
Intune/Intune Suite
Microsoft Defender for Office 365
Microsoft 365 Compliance Center
</t>
  </si>
  <si>
    <t>Microsoft Defender for Cloud Apps 
Microsoft Defender for Endpoint
Microsoft Azure Portal
Intune/Intune Suite
Microsoft Entra Smart Lockout
Microsoft Entra ID
Continuous Access Evaluation</t>
  </si>
  <si>
    <t>Named Locations
Azure Virtual Machines 
Conditional Access
Intune/Intune Suite
Microsoft Information Protection                                                                                                                                  Microsoft Information Governance</t>
  </si>
  <si>
    <t>Intune/Intune Suite
Microsoft Information Protection</t>
  </si>
  <si>
    <t xml:space="preserve">Microsoft Sentinel 
Microsoft Defender for Cloud 
Log Analytics Workspace
Microsoft Entra ID
Intune/Intune Suite
Microsoft 365 compliance center
Azure Storage
</t>
  </si>
  <si>
    <t>Microsoft Sentinel 
Microsoft Entra ID
Intune/Intune Suite
Microsoft Defender for Cloud Apps
Microsoft 365 compliance center
Exchange admin center</t>
  </si>
  <si>
    <t>Conditional Access
Microsoft 365 Security Center
Log Analytics Workspace
Intune/Intune Suite
Microsoft Defender for Cloud Apps
 Privileged Identity Management (PIM)</t>
  </si>
  <si>
    <t>Microsoft Sentinel 
Azure Monitor
Intune/Intune Suite
Microsoft Defender for Cloud Apps
Microsoft Defender for Endpoint
Microsoft Defender for IoT
Microsoft Secure Score</t>
  </si>
  <si>
    <t>Microsoft Sentinel 
Microsoft Defender XDR
Microsoft Secure Score 
Intune/Intune Suite
Microsoft Defender for Cloud Apps
Microsoft Defender for Endpoint
Microsoft 365  Compliance Center
Azure Monitor</t>
  </si>
  <si>
    <t>Azure Automation
Change Tracking and Inventory
Microsoft Defender for IoT
Intune/Intune Suite
Microsoft Defender for Endpoint
GitHub Enterprise Cloud
GitHub AE</t>
  </si>
  <si>
    <t>Microsoft Sentinel
Intune/Intune Suite
Microsoft Defender for Cloud Apps
Microsoft Entra ID
Log Analytics
Azure Monitor</t>
  </si>
  <si>
    <t>Microsoft Entra ID
Intune/Intune Suite
Azure Automation
Microsoft Defender for Endpoint</t>
  </si>
  <si>
    <t>Log Analytics Workspace
Microsoft Entra ID
Intune/Intune Suite
Microsoft Defender XDR</t>
  </si>
  <si>
    <t>Intune/Intune Suite
Microsoft Defender Endpoint                                 Windows Virtual Desktop</t>
  </si>
  <si>
    <t xml:space="preserve">Azure Firewall
Network Security Groups
Azure Web Application Firewall
Virtual Network
Conditional Access
Intune/Intune Suite
Microsoft 365 admin center
Teams
</t>
  </si>
  <si>
    <t>Network Security Groups
Azure Firewall
Azure Web Application Firewall
Microsoft Entra ID
Intune/Intune Suite</t>
  </si>
  <si>
    <t>Azure Virtual Machines 
Intune/Intune Suite
Microsoft Defender for Cloud Apps
Microsoft Defender SmartScreen</t>
  </si>
  <si>
    <t xml:space="preserve">Microsoft Entra ID
Intune/Intune Suite
</t>
  </si>
  <si>
    <t>Microsoft Entra ID
Microsoft Entra Multifactor Authentication
Conditional Access
Intune/Intune Suite</t>
  </si>
  <si>
    <t xml:space="preserve">Intune/Intune Suite                                                                                                                                                                                        Microsoft Entra Password Protection
Conditional Access        </t>
  </si>
  <si>
    <t>Intune/Intune Suite
Microsoft Entra Password Protection
Conditional Access</t>
  </si>
  <si>
    <t>Microsoft Azure Portal
Azure Key Vault
Azure Virtual Machines 
Intune/Intune Suite</t>
  </si>
  <si>
    <t>Azure Bastion
Azure Virtual Machines 
Microsoft Azure Portal
Intune/Intune Suite</t>
  </si>
  <si>
    <t>Microsoft Entra ID
Microsoft Azure Portal
Azure Bastion
Conditional Access
VPN Gateway
Intune/Intune Suite
Privileged Identity Management (PIM)
GitHub Enterprise Cloud
GitHub AE</t>
  </si>
  <si>
    <t>Microsoft Entra Multifactor Authentication
Intune/Intune Suite
Windows Hello for Business 
Microsoft Azure Portal
Microsoft Entra ID</t>
  </si>
  <si>
    <t xml:space="preserve">Intune/Intune Suite
Microsoft 365  Compliance Center 
Conditional Access </t>
  </si>
  <si>
    <t xml:space="preserve">Microsoft Defender for Cloud Apps
Intune/Intune Suite 
Conditional Access </t>
  </si>
  <si>
    <t>Microsoft Defender for Cloud Apps
Microsoft 365 security center
Intune/Intune Suite
Microsoft Defender XDR</t>
  </si>
  <si>
    <t>Azure Bastion
Intune/Intune Suite
Conditional Access
Network Security Groups</t>
  </si>
  <si>
    <t>Microsoft Entra ID
Microsoft Entra Multifactor Authentication
Intune/Intune Suite
Conditional Access</t>
  </si>
  <si>
    <t>Azure Key Vault
Microsoft Information Protection
Intune/Intune Suite</t>
  </si>
  <si>
    <t>Azure RBAC
Microsoft Information Protection
Conditional Access
Intune/Intune Suite</t>
  </si>
  <si>
    <t>Intune/Intune Suite
Microsoft Defender for Endpoint</t>
  </si>
  <si>
    <t>Microsoft Information Protection
Azure Key Vault
Intune/Intune Suite
Azure RBAC
Bitlocker                                                                                                                                                             Microsoft Entra Multifactor Authentication</t>
  </si>
  <si>
    <t xml:space="preserve">Microsoft Defender for Endpoint
Azure Key Vault
Intune/Intune Suite
Microsoft Information Protection
Conditional Access
</t>
  </si>
  <si>
    <t xml:space="preserve">Azure Datacenter
Microsoft Entra ID
Microsoft Information Protection
Conditional Access
Intune/Intune Suite
</t>
  </si>
  <si>
    <t xml:space="preserve">Azure Datacenter
Intune/Intune Suite
</t>
  </si>
  <si>
    <t xml:space="preserve">Microsoft Information Protection
Intune/Intune Suite
</t>
  </si>
  <si>
    <t xml:space="preserve">Microsoft Entra Multifactor Authentication
Intune/Intune Suite
Azure RBAC
Azure VPN
Azure Firewall
Bitlocker </t>
  </si>
  <si>
    <t>Microsoft Information Protection
Conditional Access
Microsoft Defender for Endpoint
Intune/Intune Suite
Microsoft Defender for Cloud Apps</t>
  </si>
  <si>
    <t>Microsoft Sentinel 
Intune/Intune Suite
Microsoft Defender for Cloud 
Microsoft Defender for Endpoint
Insider Risk Management</t>
  </si>
  <si>
    <t xml:space="preserve">
Intune/Intune Suite
GitHub Enterprise Cloud
GitHub AE
GitHub Advanced Security (Add-On)</t>
  </si>
  <si>
    <t xml:space="preserve"> Intune/Intune Suite
GitHub Enterprise Cloud
Microsoft Secure Score
GitHub AE
GitHub Advanced Security (Add-On)
Insider Risk Management
Threat and Vulnerability Management</t>
  </si>
  <si>
    <t xml:space="preserve">Microsoft Azure Portal
Azure Monitor
Azure Bastion
Azure ExpressRoute  
VPN Gateway
Load Balancer
Log Analytics Workspace
Network Security Groups
Azure Web Application Firewall
Azure Virtual Machines 
Virtual Network
Conditional Access
Customer Lockbox
Intune/Intune Suite
Conditional Access
Microsoft Defender for Cloud Apps
Microsoft Defender for Endpoint
Microsoft Defender for Office 365
Microsoft 365 DLP
Microsoft Defender for IoT
</t>
  </si>
  <si>
    <t>Microsoft Azure Portal
Azure Firewall
Azure Virtual Machines 
Microsoft Information Protection
Intune/Intune Suite
Conditional Access
GitHub AE</t>
  </si>
  <si>
    <t xml:space="preserve">Network Security Groups
Azure Web Application Firewall
Azure Virtual Machines 
Virtual Network
Intune/Intune Suite
Azure RBAC
Microsoft Defender for Office 365
Privileged Identity Management (PIM)
Microsoft Entra Multifactor Authentication
Conditional Access </t>
  </si>
  <si>
    <t xml:space="preserve">Microsoft Defender for IoT
Load Balancer
Network Security Groups
Azure Web Application Firewall
Virtual Network
Conditional Access
Intune/Intune Suite
</t>
  </si>
  <si>
    <t>Azure ExpressRoute 
Azure Key Vault
Load Balancer
Network Security Groups
Azure Virtual Machines 
Virtual Network
VPN Gateway
Intune/Intune Suite
Conditional Access
Bitlocker
Microsoft Defender for Cloud Apps
Microsoft Azure Portal</t>
  </si>
  <si>
    <t xml:space="preserve">Microsoft Azure Portal
Azure Virtual Machines 
VPN Gateway
Microsoft Entra ID
Intune/Intune Suite
Microsoft 365  Web Apps
Conditional Access </t>
  </si>
  <si>
    <t>Azure Virtual Machines
Intune/Intune Suite
Conditional Access
GitHub Advanced Security (Add-On)
Microsoft Defender for Endpoint</t>
  </si>
  <si>
    <t>Microsoft Defender for IoT
Intune/Intune Suite
Conditional Access
Microsoft Entra ID</t>
  </si>
  <si>
    <t>Azure ExpressRoute 
Azure Key Vault
Load Balancer
Network Security Groups
Azure Virtual Machines 
Virtual Network
VPN Gateway
Microsoft Information Protection
Intune/Intune Suite
Microsoft Defender for Cloud Apps
Microsoft Entra Multifactor Authentication
Teams</t>
  </si>
  <si>
    <t>Log Analytics Workspace
Microsoft Sentinel 
Azure Virtual Machines 
Microsoft Information Protection
Intune/Intune Suite
Microsoft Defender for Cloud Apps
Microsoft Defender for Endpoint
Microsoft Defender for Office 365	
Distributed Key Manager
Customer Key</t>
  </si>
  <si>
    <t>Intune/Intune Suite
Microsoft Defender for Endpoint
Microsoft Defender for Cloud
Power Automate</t>
  </si>
  <si>
    <t>Azure DNS
Azure Virtual Machines 
Microsoft Defender for Office 365
Microsoft Defender for Cloud Apps
Microsoft Defender for Endpoint
Intune/Intune Suite</t>
  </si>
  <si>
    <t xml:space="preserve">Intune/Intune Suite
Azure Virtual Machines </t>
  </si>
  <si>
    <t>Using Intune, you can apply device configuration policies to Microsoft Entra ID user and/or device groups. The policies can also be set through the Device Installation CSP settings and the Device Installation GPOs. To protect your devices and corporate resources, you can use Microsoft Entra ID Conditional Access policies with Intune. 
Intune passes the results of your device compliance policies to Microsoft Entra ID, which then uses conditional access policies to enforce which devices and apps can access your corporate resources. 
Additionally, when managing devices in your organization, you want to create groups of settings that apply to different device groups. To prevent malware infections or data loss in your organization, you may want to block certain kinds of USB devices, such as a USB flash drive or camera, and allow other kinds of USB devices, such as a keyboard or mouse. Further, you may want to allow USB devices by specific device IDs. You can complete this task using Administrative Templates in Intune. The templates are built into Intune and do not require customization. 
No customer responsibility.</t>
  </si>
  <si>
    <t>Block access by location with Microsoft Entra ID Conditional access to control and limit connections to and use of external information systems.
Customer Responsibility 
•Responsible for establishing terms and conditions allowing authorized individuals to access the customer-deployed resources from external information systems.</t>
  </si>
  <si>
    <t>Assign and manage individual account identifiers and status in Microsoft Entra ID  in accordance with existing organizational policies. Take appropriate action on those user accounts by removing their privileged access rights or by deleting the account. 
Govern access for external users in Microsoft Entra ID entitlement management You can manage the lifecycle of external users by blocking their access after a defined period. Ensure that organizational policy maintains all accounts that remain in the disabled state for a defined period, after which they can be removed.
Customer Responsibility
•Preventing identifier reuse for the customer-defined time period.</t>
  </si>
  <si>
    <t>Use activity filters and create action policies with Microsoft Defender for Identity in Microsoft Cloud App Security. Assess dormant sensitive entities as part of your organizations security policy. Organizations that fail to secure their dormant user accounts leave the door unlocked to their sensitive data safe. 
Assign and manage individual account identifiers and status in Microsoft Entra ID  in accordance with existing organizational policies. Take appropriate action on those user accounts by removing their privileged access rights or by deleting the account. 
Govern access for external users in Microsoft Entra ID entitlement management You can manage the lifecycle of external users by blocking their access after a defined period. Ensure that organizational policy maintains all accounts that remain in the disabled state for a defined period, after which they can be removed.
Customer Responsibility
•Disabling identifiers after a customer-defined time period of inactivity.</t>
  </si>
  <si>
    <t>Azure role-based access control (Azure RBAC) is the authorization system you use to manage access to Azure resources. To grant access, you assign roles to users, groups, service principals, or managed identities at a particular scope. This article describes how to assign roles using the Azure portal. If you need to assign administrator roles in Microsoft Entra ID, see Assign Microsoft Entra ID roles to users.
Role-based access control (RBAC) helps you manage who has access to your organization's resources and what they can do with those resources. By assigning roles to your Intune users, you can limit what they can see and change. Each role has a set of permissions that determine what users with that role can access and change within your organization.
Use Conditional Access with Microsoft Intune to control the devices and apps that can connect to your email and company resources. When integrated, you can gate access to keep your corporate data secure, while giving users an experience that allows them to do their best work from any device, and from any location.
Conditional Access is an Microsoft Entra ID capability that is included with an Microsoft Entra ID Premium license. Through Microsoft Entra ID, Conditional Access brings signals together to make decisions, and enforce organizational policies. Intune enhances this capability by adding mobile device compliance and mobile app management data to the solution.
Use device compliance policy to establish the conditions by which devices and users are allowed to access your network and company resources such as requiring a device to be marked as compliant, require multi-factor authentication, require approved client app and trusted network locations. 
Customer Responsibility 
•Identifying CUI to ensure the controls are applied to the applicable data.
•Limiting access to CUI on system media to authorized users only.</t>
  </si>
  <si>
    <t>Microsoft Defender for Endpoint
End-of-support (EOS), otherwise known as end-of-life (EOL), for software or software versions means that they will no longer be supported or serviced, and will not receive security updates. When you use software or software versions with ended support, you are exposing your organization to security vulnerabilities, legal, and financial risks. Microsoft Defender for Endpoint threat and vulnerability management can identify software or software versions that are no longer supported via the threat and vulnerability management menu. 
Microsoft Entra ID and Intune/Intune Suite
Enroll company devices in Intune/Intune Suite. Once a device is enrolled in MDM, the MDM can enforce compliance with corporate policies, add or remove apps, and more. Additionally, the MDM can report a device’s compliance Microsoft Entra ID. This enables Microsoft Entra ID to allow access to corporate resources or applications secured by Microsoft Entra ID only to devices that comply with policies. To support these rich experiences with their MDM product, MDM vendors can integrate with Microsoft Entra ID.
Create a Windows 10 device restrictions profile that will prevents users from accessing the app store on mobile devices. When set to Not configured (default), Intune does not change or update this setting. By default, the OS might allow users access to the app store. Only allow trusted apps by preventing developer mode and sideloading which prevents non-Microsoft store apps from being installed. 
Azure Virtual Machines
Microsoft supports server software that runs in the Microsoft Azure Virtual Machine environments, as described in the "Supported software" section. This support is subject to the Microsoft Support Lifecycle policy.
All Microsoft, software that is installed in the Azure virtual machine environment must be licensed correctly. By default, Azure virtual machines include a license for using Windows Server in the Microsoft Azure environment. Certain Azure virtual machine offerings may also include additional Microsoft software on a per-hour or evaluation basis. Licenses for other software must be obtained separately. 
Microsoft does not support an upgrade of the operating system of a Microsoft Azure Virtual Machine. Instead, you should create a new Azure virtual machine that is running the supported version of the operating system that is required and then migrate the workload. 
Customer Responsibility
•	Maintaining a list of products and/or solutions the organization has that are no longer supported by the vendor
•	Isolating unsupported products within your organization’s network (isolation techniques could include firewalls, Virtual Local Area Network (VLAN) separation, or air gapped networks)
•	Performing an upgrade, replacement, or retirement of non-vendor supported products.</t>
  </si>
  <si>
    <t xml:space="preserve">Implement automatic user session re-evaluation with Microsoft Entra ID features such as Risk-Based Conditional Access and Continuous Access Evaluation. Inactivity conditions can be implemented at a device level as described in:
•	Sign-in risk-based Conditional Access
•	User risk-based Conditional Access
•	Continuous Access Evaluation
Additionally, having a lockout threshold limiting the number of unsuccessful login attempts will protect against threats such as, Brute Force Attacks by automatically locking the account after a specified number of attempts. Default lockout threshold is set to 10 failed sign-ins before the first lockout occurs. It is important to customize the lockout threshold to fit your business requirements using Microsoft Entra ID smart lockout . 
Customer Responsibility
•implementing a network disconnect for CUSTOMER-deployed resources at the end of a communication session or after a CUSTOMER-defined time period of inactivity.
</t>
  </si>
  <si>
    <t xml:space="preserve">Microsoft Entra ID organizations can use External Identities cross-tenant access settings to manage how they collaborate with other Microsoft Entra ID organizations and other Microsoft Azure clouds through B2B collaboration and B2B direct connect. Cross-tenant access settings give you granular control over how external Microsoft Entra ID organizations collaborate with you (inbound access) and how your users collaborate with external Microsoft Entra ID organizations (outbound access). These settings also let you trust multi-factor authentication (MFA) and device claims (compliant claims and hybrid Microsoft Entra ID joined claims) from other Microsoft Entra ID organizations.
Azure Firewall is a cloud-based firewall service that provides network traffic filtering and security. It provides centralized management of network security rules and can be used to control incoming and outgoing traffic to and from Azure resources. Azure Firewall supports fully-stateful inspection and is integrated with Microsoft Entra ID for enhanced security and policy management.
Azure Network Security Groups (NSGs) are a network security solution that enables you to control incoming and outgoing network traffic to virtual machines in an Azure virtual network. NSGs use access control lists (ACLs) to specify the traffic rules that allow or deny traffic based on source and destination IP addresses, port, and protocol.
Azure ExpressRoute is a dedicated private connection between Azure datacenters and your on-premises infrastructure. This helps to ensure secure and reliable connectivity to Azure resources. With ExpressRoute, traffic between your on-premises infrastructure and Azure resources doesn't traverse the public internet, which can help to enhance security and reduce the risk of data breaches. ExpressRoute also provides higher bandwidth and lower latency compared to VPN connections, making it suitable for large-scale and latency-sensitive workloads.
</t>
  </si>
  <si>
    <t>To protect organizational system containing CUI it is important to have controls in place that can identify users and remove access when needed. Microsoft Entra ID  is the cornerstone of identity in Azure. Microsoft Entra ID enables hybrid identities through Microsoft Entra ID Connect, an on-premises solution that is used to synchronize Active Directory identities with Microsoft Entra ID, as well as to deploy Active Directory Federation Services (ADFS).
RBAC helps in the creation and assignment of different permissions to different identities. This helps in segregating duties within teams, rather than everyone having all permissions. It is good practice to assign permissions using the principle of least permissions; this involves giving users the exact permissions they need to do their jobs properly. Users, groups, and applications are added to roles in Azure, and those roles have certain permissions. You can use the built-in roles that Azure offers, or you can create custom roles in RBAC.
Conditional Access allows you to set up access policies to prohibit a specific activity, as well as to trigger MFA according to rules that you define). You may target conditional access policies toward specific users or groups, or to specific apps.
Customer Responsibility
•	Appropriately terminating customer personnel within a customer-defined time period.
•	Appropriately transferring personnel and reviewing current logical and physical access authorizations to customer-deployed resources/facilities when individuals are reassigned or transferred.</t>
  </si>
  <si>
    <t>Microsoft Entra ID is a cloud-based identity and access management service that provides authentication and authorization for Microsoft services, including Azure. Microsoft Entra ID uses OAuth 2.0 and OpenID Connect protocols to provide cryptographically based and replay-resistant authentication. These protocols use various encryption algorithms, including AES and RSA, to protect the integrity and confidentiality of the data being transmitted.
Kerberos is the primary authentication protocol used by Active Directory to authenticate clients and servers and to issue and validate tickets for access to resources. In both Active Directory and Azure, Kerberos provides a secure, cryptographically based mechanism for mutual authentication between clients and servers, and for the issuance and validation of tickets that provide access to resources. Kerberos helps to protect against various security threats, including replay attacks, man-in-the-middle attacks, and eavesdropping. 
Windows Hello is a biometric authentication feature that allows users to log in to their Windows devices using facial recognition, fingerprints, or a PIN. Windows Hello uses asymmetric key cryptography to protect the user's credentials, making it replay-resistant.
Azure Key Vault is a cloud-based service that allows users to store and manage cryptographic keys, certificates, and secrets. It provides replay-resistant mechanisms to ensure the integrity and confidentiality of the stored data. Azure Key Vault uses various encryption algorithms, including RSA, AES, and HMAC, to protect cryptographic keys, certificates, and secrets.</t>
  </si>
  <si>
    <t>GitHub AE (GitHub Enterprise) is a self-hosted version of the online code collaboration and version control platform, GitHub. It provides organizations with a secure, flexible, and customizable environment for hosting their source code, managing issues, and collaborating on software development projects. Some of the key features of GitHub AE include enterprise-grade security controls, access controls, and compliance tools, high availability and disaster recovery options, and integration with existing workflows and tools. GitHub AE can integrate with Microsoft Azure in a variety of ways. Here are some of the key integration points:
•	Integrates with Azure Boards to enable seamless tracking of work items across the development process. This integration enables developers to link GitHub issues and pull requests to Azure Boards work items, and to track progress and report on status across both platforms.
•	Integrates with Azure DevOps server to enable continuous integration and delivery (CI/CD) workflows. This integration enables developers to use Azure DevOps Server pipelines to build, test, and deploy their code, with triggers that can automatically kick off builds when code is pushed to GitHub AE. It is important to note, that Azure DevOps server is not currently a FedRAMP Authorized offering. Azure DevOps Server is an on-prem hosted version of Azure DevOps. 
•	Integrates with Azure Container Registry to enable storage and management of Docker images within Azure. This integration enables developers to use GitHub AE workflows to build Docker images, which can then be stored in Azure Container Registry and deployed to Azure Kubernetes Service (AKS) clusters.
•	Integrates with Azure Policy to enable enforcement of compliance policies on GitHub repositories. This integration enables organizations to use Azure Policy to ensure that their GitHub repositories comply with regulatory requirements or internal policies.
Azure Automation State Configuration provides several advantages over the use of DSC outside of Azure. This service enables scalability across thousands of machines quickly and easily from a central, secure location. You can easily enable machines, assign them declarative configurations, and view reports showing each machine's compliance with the desired state you specify.
Microsoft Endpoint Configuration Manager (previously known as System Center Configuration Manager) - provides configuration management for endpoints such as PCs, laptops, and servers. It can detect and report configuration changes to help administrators maintain compliance and control over the configuration of devices. You can use Configuration Manager to manage data centers, apps, software updates, and operating systems.
To benefit from all that's happening in Microsoft Intune/Intune Suite, connect to the cloud with co-management. Co-management combines your existing on-premises Configuration Manager investment with some of the cloud-based features in Intune/Intune Suite, including using the web-based Endpoint Manager admin center.
Azure CMMC Blueprints sample provides governance guardrails using Azure Policy that help you assess specific CMMC controls. This blueprint helps customers deploy a core set of policies for any Azure-deployed architecture that must implement controls for CMMC 2.0.</t>
  </si>
  <si>
    <t>Intune/Intune Suite and Microsoft Entra ID work together to make sure only managed and compliant devices can access email, Microsoft 365 services, Software as a service (SaaS) apps, and on-premises apps. Additionally, you can set a policy in Microsoft Entra ID to only enable domain-joined computers or mobile devices that are enrolled in Intune to access Microsoft 365 services. Learn more about requiring managed devices with Conditional Access in Microsoft Entra ID
Configure Conditional Access policies to require MFA for all users using the Azure portal. Configure device management policies using Intune/Intune Suite to enforce Microsoft Entra Multifactor Authentication (MFA) for devices. Creating a compliance policy will define the rules and settings that a user’s device must meet to be compliant. Combine this with Conditional Access to enable the ability to block users and devices that do not meet the rules.  
Azure CMMC Blueprints sample provides governance guardrails using Azure Policy that help you assess specific CMMC controls. This blueprint helps customers deploy a core set of policies for any Azure-deployed architecture that must implement controls for CMMC 2.0.</t>
  </si>
  <si>
    <t>To protect organizational systems containing CUI it is important to have controls in place that can identify users and remove access when needed.  Microsoft Entra ID  is the cornerstone of identity in Azure. Azure RBAC helps in the creation and assignment of different permissions to different identities. It is good practice to assign permissions using the principle of least privilege; this involves giving users the exact permissions they need to do their jobs properly. Users, groups, and applications are added to roles in Azure, and those roles have certain permissions. You can use the built-in roles that Azure offers, or you can create custom roles in RBAC.
Intune passes the results of your device compliance policies to Microsoft Entra ID, which then uses conditional access policies to enforce which devices and apps can access your corporate resources. Conditional access policies also help to gate access for devices that aren’t managed by Intune and can use compliance details from Mobile Threat Defense partners you integrate with Intune. To protect your devices and corporate resources, you can use Microsoft Entra ID Conditional Access policies with Intune.
Microsoft Purview Insider Risk Management uses the full breadth of service and 3rd-party indicators to help you quickly identify, triage, and act on potentially risky activity. By using logs from Microsoft 365 and Microsoft Graph, insider risk management allows you to define specific policies to identify risk indicators. After identifying the risks, you can take action to mitigate these risks, and if necessary open investigation cases and take appropriate legal action.
Microsoft Sentinel delivers intelligent security analytics and threat intelligence across the enterprise. With Microsoft Sentinel, you get a single solution for attack detection, threat visibility, proactive hunting, and threat response. Use workflow automation features in Microsoft Defender for Cloud Apps and Microsoft Sentinel to automatically trigger actions or run a playbook to respond to incoming security alerts. The playbook takes actions, such as sending notifications, disabling accounts, and isolating problematic networks. 
Microsoft Copilot for Security integrates with products like Microsoft Entra to support concepts like least privilege and RBAC while limiting exposure of privileged accounts or roles. Microsoft Entra ID Protection applies the capabilities of Copilot for Security to summarize a user's risk level, provide insights relevant to the incident at hand, and provide recommendations for rapid mitigation. Risky user summarization provides admins and responders quick access to the most critical information in context to aid their investigation.</t>
  </si>
  <si>
    <t xml:space="preserve">Microsoft Sentinel provides hunting capabilities to align cyber defenders to threat tactics and facilitate building threat profiles. These profiles allow cyber defenders to target the phase of the attack lifecycle. Microsoft Sentinel hunting is aligned to the MITRE ATT&amp;CK™ (adversarial tactics, techniques, and common knowledge) framework. 
Microsoft Defender for Endpoint is an endpoint security solution that includes risk-based vulnerability management and assessment; attack surface reduction capabilities; behavioral based and cloud-powered next generation protection; endpoint detection and response (EDR); automatic investigation and remediation; and managed hunting services.
Generated by Microsoft hunters, security teams, and augmented by threat intelligence provided by partners, threat intelligence enables Defender for Endpoint to identify attacker tools, techniques, and procedures, and generate alerts when they are observed in collected sensor data.
Microsoft Defender XDR is a unified pre- and post-breach enterprise defense suite that natively coordinates detection, prevention, investigation, and response across endpoints, identities, email, and applications to provide integrated protection against sophisticated attacks.
Copilot for Security works with Microsoft Purview by providing multiple capabilities summarizing alerts, triaging alerts, and drilling down into Purview data. These capabilities can be used to gain insight into Purview data and make connections between datapoints, and help understand your information security and compliance posture. Copilot for Security delivers information about threat actors, indicators of compromise (IOCs), tools, vulnerabilities, and contextual threat intelligence. </t>
  </si>
  <si>
    <t xml:space="preserve">With Microsoft Sentinel you can also enable built-in connectors to the broader security ecosystem for non-Microsoft products. For example, you can use Syslog, Common Event Format (CEF), or REST APIs to connect your data sources with Microsoft Sentinel. Additionally, Microsoft Defender XDR allows for end-user-to-cloud XDR, with the application supporting native integrations for multicloud alerts, signals, and asset information for Azure, AWS, and GCP, as well as unifited API experience and comprehensive support for third-party SIEM solutions. Users can easily pivot from incident experience into the Defender for Cloud portal to take actions against any of your cloud or hybrid resources.
Active Directory Domain Services (AD DS) is a centralized identity and access management solution that provides authentication and authorization services for Windows-based resources. Deploying multiple domain controllers in different locations can help ensure redundancy and availability of AD DS services.
Azure Site Recovery is a disaster recovery solution that replicates virtual machines and physical servers to a secondary site or to Azure. It provides near-continuous replication and failover capabilities, which can help ensure business continuity in the event of a disaster or outage. Deploying resources across multiple Azure regions can help ensure that there is redundancy in case of a regional outage or other disruption. It can also help ensure that resources are geographically dispersed, which can help mitigate the impact of attacks that target specific regions.
</t>
  </si>
  <si>
    <t xml:space="preserve">In cybersecurity, a honeypot is a security system that acts as a decoy and lures in hackers. Honeypots are created to act as a trap for hackers to either help companies or systems determine their own vulnerabilities and how they can fix them, or they can be used to distract hackers from gaining access to more important assets. 
Your honeypot should resemble a legitimate network. If your network is too easy to hack into, this is a dead giveaway to hackers that they are in a honeypot. 
Expand your honeypot into a honeynet using a virtual network involves deploying multiple honeypots across a network and connecting them through Azure virtual network. This enables the collection of data from multiple sources and allows for more sophisticated analysis of attacker behavior.
Consider participating in the Microsoft Sentinel Deception Solution, which is offered in a community supported model by the Microsoft SIEM &amp; XDR Community. Any support required can be raised as an issue on GitHub where the Microsoft Sentinel community can assist. This solution moves away from traditional approaches and uses the concept of ‘honeytokens’ by injecting decoy objects into existing workloads. Detection principles remains the same, because there is no legitimate reason to access a honeytoken, any activity indicates the presence of a user who is not familiar with the environment, and could potentially be an attacker. 
Microsoft Defender XDR has built-in deception capabilities that can automatically generate and deploy authentic deception decoys and lures built on Open AI's ChatGPT 4.0 model. As adversaries interact with any deception asset, it triggers high-fidelity, early-stage signal for the SOC and will also trigger automatic attack disruption,  responding and shutting out attackers at machine speed.
</t>
  </si>
  <si>
    <t>It is good practice to assign permissions using the principle of least permissions; this involves giving users the exact permissions they need to do their jobs properly. Users, groups, and applications are added to roles in Azure, and those roles have certain permissions. You can use the built-in roles that Azure offers, or you can create custom roles in RBAC.
RBAC helps in the creation and assignment of different permissions to different identities. This helps in segregating duties within teams, rather than everyone having all permissions. RBAC helps in making people responsible for their job because others might not even have the necessary access to perform it. It should be noted that providing permissions at a greater scope automatically ensures that child resources inherit those permissions. For example, providing an identity with read access for a resource group means that the identity will have read access to all the resources within that group, too.
Intune Suite's Endpoint Privilege Management requires Intune role-based access control roles with the correct permissions and sufficient rights to complete the desired tasks. Endpoint Privilege Management comes with pre-built roles and permissions, and allows users to set up their own custom built roles and permissions as well. 
Customer Responsibility:
•	Responsible for authorizing access to the customer system.</t>
  </si>
  <si>
    <t xml:space="preserve">You can secure confidential data and control information flows with Azure Information Protection. Azure Information Protection (AIP) is a cloud-based solution that helps an organization to classify and optionally, protect its documents and emails by applying labels. Labels can be applied automatically by administrators who define rules and conditions, manually by users, or a combination where users are given recommendations.
Microsoft Defender for Endpoint and Microsoft Intune/Intune Suite, which can be integrated with Microsoft Copilot for Security, offer various capabilities for managing and securing devices and their data. However, Microsoft Copilot for Security itself focuses on providing recommendations and insights rather than directly controlling or blocking actions like isolating machines or managing data flows​. While Microsoft Copilot for Security enhances the capabilities of security teams by providing AI-driven insights and automation, the practical implementation of limiting access to authorized transactions and functions is achieved through the configuration of the integrated security and management tools.
Customer Responsibility 
•Responsible for controlling the flow of information within customer-deployed resources and between interconnected systems.
</t>
  </si>
  <si>
    <t xml:space="preserve">Microsoft Azure offers a robust security set for enforcing the use of non-privileged accounts or roles when accessing non-security functions. Best practice recommendation is to segregate duties within your team by setting up Role Based Access (RBAC) which will help you manage who has access to Azure resources. More granularity, you can restrict what the users can do with the resources and what areas they have access to. 
Additionally, you can secure privileged access within your organization using Privileged Identity Management (PIM). PIM will reduce risk to accounts with the most privileged access, resources and data. PIM enforces Just In Time access for these accounts which allows timed permission to be granted for specific resources.
Microsoft Copilot for Security does not have the ability to change roles or permissions, as these actions would be strictly limited to the administrator. When it integrates with applications such as Microsoft Intune and Microsoft Entra, it only has access to the RBAC permissions that are assigned to the administrator, ensuring that least privilege is maintained. Using the native features of Microsoft Copilot for Security, an administrator can review insights about users permissions, roles to make determinations if any adjustments needed to be made, including the ability for any non-privileged actions to occur.  Microsoft Copilot in Microsoft Entra gets insights from your Microsoft Entra users, groups, sign-in logs, and audit logs.
Customer Responsibility
•Responsible for requiring the use of non-privileged accounts/roles when accessing non-security functions for customer-deployed resources. 
</t>
  </si>
  <si>
    <t xml:space="preserve">Microsoft Azure offers a robust security set for preventing the use of non-privileged accounts from executing privileged functions. Best practice recommendation is to segregate duties within your team by setting up Role Based Access (RBAC) which will help you manage who has access to Azure resources. More granularity, you can restrict what the users can do with the resources and what areas they have access to. 
Additionally, you can secure privileged access within your organization using Privileged Identity Management (PIM). PIM will reduce risk to accounts with the most privileged access, resources and data. PIM enforces Just In Time access for these accounts which allows timed permission to be granted for specific resources.
Microsoft Copilot for Security integrates with products like Microsoft Entra to support concepts like least privilege and RBAC while limiting exposure of privileged accounts or roles. Microsoft Entra ID Protection applies the capabilities of Copilot for Security to summarize a user's risk level, provide insights relevant to the incident at hand, and provide recommendations for rapid mitigation. Risky user summarization provides admins and responders quick access to the most critical information in context to aid their investigation.
Customer Responsibility 
•Responsible for auditing the execution of privileged functions on customer-deployed resources.
•Responsible for ensuring that non-privileged users cannot execute privileged functions on customer-deployed resources
</t>
  </si>
  <si>
    <t>There are two ways to create your company terms and conditions:
•	by using Intune/Intune Suite
•	by using the Microsoft Entra ID terms of use feature
Customer Responsibility 
•	Responsible for implementing a compliant system use notification for all customer-deployed resources.</t>
  </si>
  <si>
    <t>Use Microsoft Entra ID to manage and secure identities by requiring single sign-on and multifactor authentication to protect your users. The recommended way to enable and use Microsoft Entra Multifactor Authentication is with Conditional Access Policies. 
Intune/Intune Suite integrates with Compliance Retrieval service (NAC 2.0) with network access control to allow companies to make access control decisions, such as; what devices are allowed to access corporate Wi-Fi or VPN resources. Using Compliance Retrieval service with network access control and conditional access, Intune/Intune Suite, users can create access control decisions. The controls will determine if users will be allowed or denied access to corporate Wi-Fi or VPN resources based on whether the device they are using is managed and compliant with Intune device compliance policies.
Explore using Azure ExpressRoute to create private connections between Azure datacenters and infrastructure on your premises or in a colocation environment. ExpressRoute connection restricts public internet providing a private connection to Azure. 
Customer Responsibility
•Responsible for monitoring and controlling remote access methods for customer-deployed resources.</t>
  </si>
  <si>
    <t>Intune/Intune Suite integrates with Compliance Retrieval service (NAC 2.0) with network access control to allow companies to make access control decisions, such as; what devices are allowed to access corporate Wi-Fi or VPN resources. Using Compliance Retrieval service with network access control and conditional access, Intune/Intune Suite, users can create access control decisions. The controls will determine if users will be allowed or denied access to corporate Wi-Fi or VPN resources based on whether the device they are using is managed and compliant with Intune device compliance policies.
No customer responsibility.</t>
  </si>
  <si>
    <t xml:space="preserve">Intune/Intune Suite integrates with Compliance Retrieval service (NAC 2.0) with network access control to allow companies to make access control decisions, such as; what devices are allowed to access corporate Wi-Fi or VPN resources. Using Compliance Retrieval service with network access control and conditional access, Intune/Intune Suite, users can create access control decisions. The controls will determine if users will be allowed or denied access to corporate Wi-Fi or VPN resources based on whether the device they are using is managed and compliant with Intune device compliance policies.
Additionally, using Microsoft Intune built-in Wi-Fi settings called a “profile”, you can deploy specific Wi-Fi connection requirements to users with supported devices in your organization. Intune/Intune Suite offers many features, including authenticating to your network, using a pre-shared key for encryption and more. 
Customer Responsibility
•Responsible for the separation of duties across customer-controlled accounts.
</t>
  </si>
  <si>
    <t>Use Microsoft Entra ID to manage and secure identities by requiring single sign-on and multifactor authentication to protect your users. The recommended way to enable and use Microsoft Entra Multifactor Authentication is with Conditional Access Policies. Learn how to Create a Conditional Access Policy. 
Intune/Intune Suite integrates with Compliance Retrieval service (NAC 2.0) with network access control to allow companies to make access control decisions, such as; what devices are allowed to access corporate Wi-Fi or VPN resources. Using Compliance Retrieval service with network access control and conditional access, Intune/Intune Suite, users can create access control decisions. The controls will determine if users will be allowed or denied access to corporate Wi-Fi or VPN resources based on whether the device they are using is managed and compliant with Intune device compliance policies
Customer Responsibility 
•Responsible for implementing cryptographic mechanisms (e.g., TLS) to protect remote access sessions to customer-deployed resources.</t>
  </si>
  <si>
    <t xml:space="preserve">Using Azure Bastion protects your virtual machines from exposing RDP/SSH ports to the outside world, while still providing secure access using RDP/SSH. Using Azure Bastion, you can securely and seamlessly connect to your virtual machines over SSL directly in the Azure portal. To set up an Azure Bastion host, see Create a bastion host
Create a VPN Gateway that lets you connect to your virtual network from a remote location. There are different configurations available for VPN gateway connections.
Intune/Intune Suite integrates with Compliance Retrieval service (NAC 2.0) with network access control to allow companies to make access control decisions, such as; what devices are allowed to access corporate Wi-Fi or VPN resources. Using Compliance Retrieval service with network access control and conditional access, Intune/Intune Suite, users can create access control decisions. The controls will determine if users will be allowed or denied access to corporate Wi-Fi or VPN resources based on whether the device they are using is managed and compliant with Intune device compliance policies.
Customer Responsibility
•Responsible for routing remote access connections to customer-deployed resources through managed network access control points.
</t>
  </si>
  <si>
    <t>Attack surfaces are all the places where your organization is vulnerable to cyberthreats and attacks. Reducing your attack surface means protecting your organization's devices and network, which leaves attackers with fewer ways to attack. Configuring Microsoft Defender for Endpoint (MDE) attack surface reduction (ASR) rules can help.
When you have identified an unmanaged device that is compromised or potentially compromised, you might want to contain that device from the network. When you contain a device any Microsoft Defender for Endpoint onboarded device will block incoming and outgoing communication with that device. This action can help prevent neighboring devices from becoming compromised while the security operations analyst locates, identifies, and remediates the threat on the compromised device.
Intune/Intune Suite integrates with Compliance Retrieval service (NAC 2.0) with network access control to allow companies to make access control decisions, such as; what devices are allowed to access corporate Wi-Fi or VPN resources. Using NAC with Conditional Access and Intune/Intune Suite you can create access control decisions. The controls will determine if users will be allowed or denied access to corporate Wi-Fi or VPN resources based on whether the device they are using is managed and compliant with Intune device compliance policies.
Physically separate subnetworks with managed interfaces are useful, for example, in isolating computer network defenses from critical operational processing networks to prevent adversaries from discovering the analysis and forensics techniques of organizations. Azure allows you to run applications and virtual machines (VMs) on shared Azure Platform physical infrastructure. A virtual network is the traffic isolation boundary on the Azure platform. Virtual machines (VMs) in one virtual network cannot communicate directly to VMs in a different virtual network, even if both virtual networks are created by the same customer. Isolation is a critical property that ensures customer VMs and communication remains private within a virtual network.
Subnet offers an additional layer of isolation with in virtual network based on IP range. IP addresses in the virtual network, you can divide a virtual network into multiple subnets for organization and security. VMs and PaaS role instances deployed to subnets (same or different) within a VNet can communicate with each other without any extra configuration. You can also configure network security group (NSGs) to allow or deny network traffic to a VM instance based on rules configured in access control list (ACL) of NSG. NSGs can be associated with either subnets or individual VM instances within that subnet. When an NSG is associated with a subnet, the ACL rules apply to all the VM instances in that subnet.</t>
  </si>
  <si>
    <t>Microsoft Azure offers a robust security set for employing the principle of least privilege. Best practice recommendation is to segregate duties within your team by setting up Role Based Access (RBAC) which will help you manage who has access to Azure resources. More granularity, you can restrict what the users can do with the resources and what areas they have access to. 
Additionally, you can secure privileged access within your organization using Privileged Identity Management (PIM). PIM will reduce risk to accounts with access to the most privileged access, resources and data. PIM enforces Just In Time access for these accounts which allows timed permission to be granted for specific resources.
In the context of Microsoft Copilot for Security and the broader Microsoft security ecosystem, the principle of least privilege and RBAC are applied through various integrated products and services, such as Microsoft Defender, Microsoft Intune, and Microsoft Entra. These tools offer comprehensive capabilities for defining and enforcing granular access controls based on user roles and conditions.
Customer Responsibility 
•Responsible for authorizing privileged commands and access to security-relevant information via remote access for customer-deployed resources.</t>
  </si>
  <si>
    <t>Encrypt CUI on mobile devices and mobile computing platforms using  Intune/Intune Suite with conditional access to require encryption, such as BitLocker for Windows 10 and later. Require app protection policy and approved client for cloud app access. Create and assign Microsoft Intune app protection policies to ensure that apps are protected with a PIN and Encrypted.
With Teams Premium, Teams admins can enable end-to-end meeting encryption for Teams meeting, ensuring that audio, video, and screen sharing features are encrypted.  
Via the embedded integration of Microsoft Copilot for Security allows users to review specific device configuration settings and provide information about the settings, enabling users to utilize secure and tested app protection policies for their devices.
Customer Responsibility
•	Developing processes and procedures for handling of CUI.</t>
  </si>
  <si>
    <t>Consider using Azure Sentinel as your Security Information and Event Management (SIEM) solution. Connect your data sources to Azure Sentinel. Once Azure Sentinel is enabled on your Azure Monitor Log Analytics workspace, every GB of data ingested into the workspace can be retained at no charge for a default retention limit.
Retain the audit and sign-in activity data for longer than the default retention period outlined here by routing it to an Azure storage account using Azure Monitor.
Microsoft Copilot for Security can access data from Microsoft Sentinel to increase the effectiveness and efficiency of security professionals using those solutions. Microsoft Defender XDR and Microsoft Sentinel become even more powerful when security professionals use Copilot for Security. Copilot for Security delivers an experience that enriches and builds on the security data, signals, and existing incidents and insights sourced from Microsoft Defender XDR and Microsoft Sentinel.
Customer Responsibility
•Retaining audit records for customer-deployed resources to support security investigations and meet regulatory requirements. Audit records must be retained for the defined frequency.
•Ensuring all customer-deployed resources have the ability to generate records for the auditable events</t>
  </si>
  <si>
    <t>Visualize and monitor log data using Azure Sentinel which allows you to create custom workbooks across your data, and also comes with built-in workbook templates to allow you to quickly gain insights across your data as soon as you connect a data source. Connect logs from sources such as, Microsoft Entra ID, Microsoft Defender for Endpoint, O365 and Intune/Intune Suite to Sentinel for optimal visibility of your users’ activities. 
Microsoft Copilot for Security can access data from Microsoft Sentinel to increase the effectiveness and efficiency of security professionals using those solutions. Microsoft Defender XDR and Microsoft Sentinel become even more powerful when security professionals use Copilot for Security. Copilot for Security delivers an experience that enriches and builds on the security data, signals, and existing incidents and insights sourced from Microsoft Defender XDR and Microsoft Sentinel.
Customer Responsibility
•Configuring Azure auditing capabilities on customer-deployed resources to generate audit records containing the following: what type of event occurred, when the event occurred, where the event occurred, the source of the event, the outcome of the event, and the identity of any subjects associated with the event.</t>
  </si>
  <si>
    <t xml:space="preserve">Visualize and monitor log data using Azure Sentinel which allows you to create custom workbooks across your data, and also comes with built-in workbook templates to allow you to quickly gain insights across your data as soon as you connect a data source. 
Centralize sources to one place, such as Azure Sentinel SIEM solution. Connect logs from sources such as, Microsoft Entra ID, O365, Azure Defender, Microsoft Defender XDR, Microsoft Cloud App Security and Intune to Sentinel for optimal visibility to support analysis and reporting. 
Microsoft Copilot for Security can access data from Microsoft Sentinel to increase the effectiveness and efficiency of security professionals using those solutions. Microsoft Defender XDR and Microsoft Sentinel become even more powerful when security professionals use Copilot for Security. Copilot for Security delivers an experience that enriches and builds on the security data, signals, and existing incidents and insights sourced from Microsoft Defender XDR and Microsoft Sentinel.
Customer Responsibility
•Providing an audit reduction and report generation capability for customer-deployed resources, including the support of on-demand audit review, analysis, and reporting requirements, and after-the-fact investigations of security incidents.
</t>
  </si>
  <si>
    <t xml:space="preserve">Security baselines for Azure focus on cloud-centric control areas. These controls are consistent with well-known security benchmarks, such as those described by the Center for Internet Security (CIS). Our baselines provide guidance for the control areas listed in the Azure Security Benchmark. The content is grouped by the security controls defined by the Azure Security Benchmark and the related guidance applicable to Azure Defender for IoT
Microsoft Intune reports allows you to monitor the health and activity of endpoints more effectively and proactively across your organization, and also provides other reporting data across Intune such as inventory. For example, you will be able to see reports about device compliance, device health, and device trends. In addition, you can create custom reports to obtain more specific data.
Microsoft Intune Suite can help enforce and maintain baseline configurations for devices and applications managed within an organization. It can ensure that all managed devices comply with pre-established security policies and configurations.
Microsoft Copilot for Security uses Intune's capabilities to gain more information about devices such as checking the compliance status of a device, determining if it is noncompliant and why it is noncompliant. When this data is integrated with Microsoft Defender, along with the device type, it assists the security administrator in making a determination of the best course of action for next steps. 
Customer Responsibility
•Developing, documenting, and maintaining a baseline configuration of customer-deployed resources.
•Developing and documenting an inventory of customer-deployed resources, that supports tracking and reporting, and includes any information the customer has deemed necessary to achieve effective accountability
</t>
  </si>
  <si>
    <t>Intune/Intune Suite and Microsoft Entra ID work together to make sure only managed and compliant devices can access email, Microsoft 365 services, Software as a service (SaaS) apps, and on-premises apps. Additionally, you can set a policy in Microsoft Entra ID to only enable domain-joined computers or mobile devices that are enrolled in Intune/Intune Suite to access Microsoft 365 services.
Intune/Intune Suite via applications such as Enterprise App Management and Advanced Analytics allow administrators to configure and enforce security settings across various devices, including mobile phones, tablets, and laptops. These settings can include password requirements, encryption settings, and application permissions.
Microsoft Copilot for Security works with Intune/Intune Suite to enforce security configuration settings by analyzing current device configurations, policies and recommending enhancements or changings to improve the security posture of the devices. 
Customer Responsibility 
•Developing, documenting, and maintaining a baseline configuration of customer-deployed resources.</t>
  </si>
  <si>
    <t>Enable Change Tracking and Inventory to track changes in virtual machines hosted in Azure, on-premises, and other cloud environments. To track Azure Resource Manager property changes, see the Azure Resource Graph change history.
Changes made through Intune and Intune Suite can be tracked and audited, as tools are provided for reviewing configuration changes, and integrates with other Microsoft services such as Microsoft Entra ID and Azure Monitor for comprehensive monitoring, auditing and logging capabilities. 
Customer Responsibility 
•Reviewing proposed configuration-controlled changes to customer-deployed resources. 
•Documenting configuration-controlled changes associated with customer-deployed resources
•Implementing configuration-controlled changes approved
•Retaining a record of configuration-controlled changes to customer-deployed resources.</t>
  </si>
  <si>
    <t xml:space="preserve">Intune/Intune Suite and Microsoft Entra ID work together to make sure only managed and compliant devices can access email, Microsoft 365 services, Software as a service (SaaS) apps, and on-premises apps. Additionally, you can set a policy in Microsoft Entra ID to only enable domain-joined computers or mobile devices that are enrolled in Intune to access Microsoft 365 services.
Intune/Intune Suite can limit the software and functionalities available on each device to minimize security risks and ensure that devices only have the necessary capabilities for their intended roles via Endpoint Privilege Management, Enterprise App Management, and Advanced Analytics. 
Copilot for Security integrates with Microsoft Entra ID, with Copilot required to use the roles and permissions that an administrator has configured for a specific application. Copilot for Security can identify risky users in Microsoft Entra, and identify incorrect or conflicting policy/configuration settings for devices with Intune/Intune Suite. 
Customer Responsibility
•Configuring customer-deployed resources to only provide essential capabilities (e.g., disabling extraneous services that may be provided by default, using a system for a single function rather than a system supporting multiple functions, restricting or prohibiting unused or unnecessary functions, ports, protocols, or services).
</t>
  </si>
  <si>
    <t>Network security group contains security rules that allow or deny inbound network traffic to, or outbound network traffic from, several types of Azure resources. For each rule, you can specify source and destination, port, and protocol.
Intune and Microsoft Entra ID work together to make sure only managed and compliant devices can access email, Microsoft 365 services, Software as a service (SaaS) apps, and on-premises apps. Additionally, you can set a policy in Microsoft Entra ID to only enable domain-joined computers or mobile devices that are enrolled in Intune to access Microsoft 365 services.
Intune/Intune Suite can limit the software and functionalities available on each device to minimize security risks and ensure that devices only have the necessary capabilities for their intended roles via Endpoint Privilege Management, Enterprise App Management, and Advanced Analytics. 
Consider exploring Azure Security Center’s adaptive application controls. Security Center uses machine learning to analyze the applications running on your machines and create a list of the known-safe software. Allow lists are based on your specific Azure workloads that you can customize. When you have enabled and configured adaptive application controls, you will get security alerts if any application runs other than the ones you have defined as safe.
Requirements include Azure Defender for servers. 
While Copilot for Security does not implement rules and restrictions for functions, ports, protocols or devices, it can identify incorrect or conflicting policy/configuration settings for devices with Intune/Intune Suite, and provide device analysis and assist in device troubleshooting. 
Customer Responsibility
•Configuring customer-deployed resources to only provide essential capabilities (e.g., disabling extraneous services that may be provided by default, using a system for a single function rather than a system supporting multiple functions). 
•Prohibiting or restricting the use of specific functions, ports, protocols, and/or services to provide least functionality.
•Organizational processes for reviewing and disabling nonessential programs, functions, ports, protocols, or services to include a defined frequency of reviews.</t>
  </si>
  <si>
    <t xml:space="preserve">Consider exploring Azure Security Center’s adaptive application controls. Security Center uses machine learning to analyze the applications running on your machines and create a list of the known-safe software. Allow lists are based on your specific Azure workloads that you can customize. When you have enabled and configured adaptive application controls, you will get security alerts if any application runs other than the ones you have defined as safe. Requirements include Azure Defender for servers.
Intune Suite has applications such as Enterprise App Management that can be configured for app specific rules used to detect the presence of the Enterprise App Catalog  where users can choose to either manually configure the detection rules or use a custom script to detect the presence of the app before installing the app. The Enterprise App Catalog includes apps that self update, Intune ensures that the app is at least a target minimum version and considers the app installed if the detected version of the app is at or above the minimum version. The apps contained within the Enterprise App Catalog are Win32 apps. However, it is important to note that Microsoft does not provide security around the content provided in the Enterprise App Catalog  and it is up to the user to ensure it meets security and compliance requirements.
Customer Responsibility 
•Establishing a policy governing the installation of software on customer-deployed resources by users. 
</t>
  </si>
  <si>
    <t>Incident Response covers controls in the incident response life cycle - preparation, detection and analysis, containment, and post-incident activities. This includes using Azure services such as Azure Security Center and Sentinel to automate the incident response process.
Ensure your organization has processes to respond to security incidents, has updated these processes for Azure, and is regularly exercising them to ensure readiness. If enabled, Microsoft Defender XDR can automatically investigate and resolve alerts through automation and artificial intelligence. You can also perform additional remediation steps to resolve the attack including isolating the device from the network to allow for contained investigations. Additionally, Microsoft Defender for Endpoint automatically investigates all the incidents' supported events and suspicious entities in the alerts, providing you with auto response and information about the important files, processes, services, and more. Connect your data resources to Azure Sentinel for a centralized incident handling capability.
Set up security incident contact information in Azure Security Center. This contact information is used by Microsoft to contact you if the Microsoft Security Response Center (MSRC) discovers that your data has been accessed by an unlawful or unauthorized party. You also have options to customize incident alert and notification in different Azure services based on your incident response needs.
Azure Security Center provides high quality alerts across many Azure assets. You can use the ASC data connector to stream the alerts to Azure Sentinel. Azure Sentinel lets you create advanced alert rules to generate incidents automatically for an investigation.
Export your Azure Security Center alerts and recommendations using the export feature to help identify risks to Azure resources. Export alerts and recommendations either manually or in an ongoing, continuous fashion.
Azure Sentinel provides extensive data analytics across virtually any log source and a case management portal to manage the full lifecycle of incidents. Intelligence information during an investigation can be associated with an incident for tracking and reporting purposes.
Additionally, mark resources using tags and create a naming system to identify and categorize Azure resources, especially those processing sensitive data. It is your responsibility to prioritize the remediation of alerts based on the criticality of the Azure resources and environment where the incident occurred.
Use workflow automation features in Azure Security Center and Azure Sentinel to automatically trigger actions or run a playbook to respond to incoming security alerts. The playbook takes actions, such as sending notifications, disabling accounts, and isolating problematic networks. 
Microsoft Copilot for Security works with Microsoft Defender XDR, Microsoft Sentinel, Microsoft Intune, Microsoft Defender Threat Intelligence, Microsoft Purview, and Microsoft Defender Attack Surface Management. Copilot for Security can access data from these products and provide an assistive Copilot experience to increase the effectiveness and efficiency of security professionals using those solutions. Copilot for Security helps security professionals discover risks earlier, respond to them with greater guidance, and remain on top of vulnerabilities in the evolving threat landscape. Microsoft Entra is one of the Microsoft plugins that enable the Copilot for Security platform to generate accurate and relevant information. Through the Microsoft Entra plugin, the Copilot for Security portal can provide more context to incidents and generate more accurate results.
Copilot for Security works with Microsoft Purview by providing multiple capabilities summarizing alerts, triaging alerts, and drilling down into Purview data. These capabilities can be used to gain insight into Purview data and make connections between datapoints, and help understand your information security and compliance posture. Copilot for Security delivers information about threat actors, indicators of compromise (IOCs), tools, vulnerabilities, and contextual threat intelligence. 
Customer Responsibility 
•Implementing key incident handling capabilities including preparation, detection and analysis, containment, eradication, and recovery.
•Providing incident response support resources that are integral to the organizational incident response capability, providing advice and assistance to users handling security incidents.</t>
  </si>
  <si>
    <t xml:space="preserve">
Tracking and documenting system security incidents includes maintaining records about each incident, the status of the incident, and other pertinent information necessary for forensics, evaluating incident details, trends, and handling incident information can be obtained from a variety of sources including incident reports, incident response teams, audit monitoring, network monitoring, physical access monitoring, and user/administrator reports. 
Reporting incidents addresses specific incident reporting requirements within an organization and the formal incident reporting requirements for the organization. Suspected security incidents may also be reported and include the receipt of suspicious email communications that can potentially contain malicious code. The types of security incidents reported, the content and timeliness of the reports, and the designated reporting authorities reflect applicable laws, Executive Orders, directives, regulations, and policies. Azure Sentinel supports the tracking, documenting and reporting of incidents. Connect your sources to Azure Sentinel for one centralized location to manage incidents in your organization. 
Connect your data sources such as Azure Defender for IoT, O365 Security and Compliance, Azure Firewall and Microsoft Defender for Endpoint to Azure Sentinel for a centralized source of detection and reporting. Azure Sentinel provides out-of-the-box, built-in templates to help you create threat detection rules. These templates were designed by Microsoft's team of security experts and analysts based on known threats, common attack vectors, and suspicious activity escalation chains. Rules created from these templates will automatically search across your environment for any activity that looks suspicious. Many of the templates can be customized to search for activities, or filter them out, according to your needs. The alerts generated by these rules will create incidents that you can assign and investigate in your environment. To learn how to automate your responses to threats, Set up automated threat responses in Azure Sentinel.
Incident reporting is a formal part of the incident closure process. In Azure Sentinel you can use workbooks, Workbooks provide a dashboard to summarize security data visually. Azure Sentinel includes numerous default dashboards and customizable templates to facilitate incident analysis. 
Azure Sentinel provides extensive data analytics across virtually any log source and a case management portal to manage the full lifecycle of incidents. Intelligence information during an investigation can be associated with an incident for tracking and reporting purposes. 
Additionally, mark resources using tags and create a naming system to identify and categorize Azure resources, especially those processing sensitive data. It is your responsibility to prioritize the remediation of alerts based on the criticality of the Azure resources and environment where the incident occurred.
Use workflow automation features in Azure Security Center and Azure Sentinel to automatically trigger actions or run a playbook to respond to incoming security alerts. The playbook takes actions, such as sending notifications, disabling accounts, and isolating problematic networks.
Microsoft Security Response Center
Set up security incident contact information in Azure Security Center. This contact information is used by Microsoft to contact you if the Microsoft Security Response Center (MSRC) discovers that your data has been accessed by an unlawful or unauthorized party. You also have options to customize incident alert and notification in different Azure services based on your incident response needs. Additionally, if you are a security researcher and believe you have found a Microsoft security vulnerability, Microsoft would like to work with you to investigate it. Please note that the Microsoft Security Response Center does not provide technical support for Microsoft products.
Microsoft Copilot for Security responds to threats at the speed of AI with assisted incident investigation and response via the embedded experience in Microsoft Defender XDR, Copilot for Security provides summaries for active incidents and actionable step-by-step guidance for incident response, creating complete post-response activity. With Copilot for Security, users can gain structured and contextualized insights into emerging threats, attack techniques, and whether an organization is exposed to a specific threat. Copilot for Security helps prevent exposure to activity group campaigns and respond to incidents with greater guidance. Copilot for Security delivers information about threat actors, indicators of compromise (IOCs), tools, and vulnerabilities, as well as contextual threat intelligence from Microsoft Defender Threat Intelligence. Users can use prompts and promptbooks to investigate incidents, enrich their hunting flows with threat intelligence information, or gain more knowledge about their organization's or the global threat landscape.
Customer Responsibility 
•providing incident response training to users of customer-deployed resources in accordance with assigned roles and responsibilities.
•implementing key incident handling capabilities including preparation, detection and analysis, containment, eradication, and recovery.
•for incident monitoring of customer-deployed resources.
•for requiring personnel to report suspected security incidents to the organizational incident response capability.</t>
  </si>
  <si>
    <t xml:space="preserve">
Organizations are required to test incident response capabilities to determine the effectiveness of the capabilities and to identify potential weaknesses or deficiencies. Incident response testing includes the use of checklists, walk-through or tabletop exercises, simulations (both parallel and full interrupt), and comprehensive exercises. Incident response testing can also include a determination of the effects on organizational operations (e.g., reduction in mission capabilities), organizational assets, and individuals due to incident response. 
Microsoft Defender XDR has attack simulation capabilities that can be deployed to users. If your organization has Microsoft Defender for Office 365 Plan 2, which includes Threat Investigation and Response capabilities, you can use Attack Simulator in the Security &amp; Compliance Center to run realistic attack scenarios in your organization. These simulated attacks can help you identify and find vulnerable users before a real attack impacts your bottom line. 
You can use Azure Sentinel to review incidents in your organization to create a walk-through or tabletop exercise simulating common threats among the organization. Dashboards and graphs are customizable for high level visibility of incidents and can be used to create incident response training presentations. Azure Sentinel provides extensive data analytics across virtually any log source and a case management portal to manage the full lifecycle of incidents. Intelligence information during an investigation can be associated with an incident for tracking and reporting purposes. 
Microsoft Copilot for Security does not perform the incident response exercises on behalf of organizations, however the information provided through its integrations with Microsoft Defender XDR, Microsoft Sentinel, Microsoft Intune, Microsoft Defender Threat Intelligence, Microsoft Purview, and Microsoft Defender Attack Surface Management can be used to re-create incidents that form the basis of incident response exercises, walkthroughs and testing the capability of your team's incident response. 
Customer Responsibility 
•Testing the incident response capability of customer-deployed resources.</t>
  </si>
  <si>
    <t>To help assess risk, Azure Security Center provides the Secure Score calculation to provide a readily consumable assessment of your risk posture. Security Center mimics the work of a security analyst, reviewing your security recommendations and applying advanced algorithms to determine how crucial each recommendation is. Azure Security center constantly reviews your active recommendations and calculates your Secure Score based on them, the score of a recommendation is derived from its severity and security best practices that will affect your workload security the most. Security Center also provides you with an Overall Secure Score.
Overall Secure Score is an accumulation of all your recommendation scores. You can view your overall Secure Score across your subscriptions or management groups, depending on what you select. The score will vary based on subscription selected and the active recommendations on these subscriptions. To check which recommendations impact your Secure Score most, you can view the top three most impactful recommendations in the Security Center dashboard or you can sort the recommendations in the recommendations list blade using the Secure Score impact column.
Additionally, Microsoft Defender for Endpoint is an endpoint security solution that includes risk-based vulnerability management and assessment; attack surface reduction capabilities; behavioral based and cloud-powered next generation protection; endpoint detection and response (EDR); automatic investigation and remediation; and managed hunting services. 
Intune/Intune Suite has applications such as Advanced Analytics which monitor for health anomalies of devices, query devices to get real time access to data about their health and configuration data, information which can be used to determine if devices pose specific risks to an organization's environment or require updates, patching or further review depending upon the type of risk they may pose.
Copilot for Security  for Microsoft Entra helps reduce the time to resolution by providing IT admins and SOC analysts the right context to investigate and remediate identity risk and identity-based incidents. Risky user summarization provides admins and responders quick access to the most critical information in context to aid their investigation. Microsoft Purview can use Microsoft Copilot for Security to investigate insider risk management activities and data loss prevention alerts, while Defender Threat Intelligence uses Copilot for Security to further enhance its threat intelligence capability to assess the risk landscape of the environment. Copilot for Security can be used with Intune/Intune Suite to determine device policy and configuration settings, and make determinations on which settings are noncompliant, reducing an organizxation's security risk posture. 
Customer Responsibility
•	Responsible for conducting a risk assessment that addresses the likelihood and magnitude of harm from the unauthorized access, use, disclosure, disruption, modification, or destruction of CUSTOMER-deployed resources and processed, stored, or transmitted information.
•	Responsible for reviewing the Microsoft Azure Security Authorization package and performing a risk assessment for any controls deferred to CUSTOMER relating to shared touch points as identified in the Microsoft Azure CUSTOMER Responsibility Matrix.
•	Responsible for conducting a risk assessment and documenting the risk assessment results in the security plan, risk assessment report, and/or other CUSTOMER-defined document.
•	Responsible for conducting a risk assessment and reviewing its results at a CUSTOMER-defined frequency.
•	Responsible for conducting a risk assessment and disseminating its results to CUSTOMER-defined personnel/roles. 
•	Responsible for updating the risk assessment at the CUSTOMER-defined frequency when there are significant changes to CUSTOMER-deployed resources (including the identification of new threats and vulnerabilities) or other conditions that may impact the security state of the system.</t>
  </si>
  <si>
    <t>Remote activation of collaborative computing devices can be restricted by enforcing authentication mechanisms such as, Windows Hello for Business, Intune/Intune Suite and Microsoft Entra ID. Windows Hello for Business Windows stores biometric data that is used to implement Windows Hello securely on the local device only. The biometric data does not roam and is never sent to external devices or servers. Configure Windows Hello for Business is by Group Policy or Intune/Intune Suite policy. Because Windows Hello only stores biometric identification data on the device, there is no single collection point an attacker can compromise to steal biometric data.
Microsoft Intune Suite's add-on service, Remote Help, uses Intune RBAC to set the level of access a user helper is allowed and the level of help they can provide. Remote Help must be enabled, as it is not enabled by default in Intune tenants. If organizations choose to turn on Remote Help, its use is enabled tenant-wide, and requires users to be authenticated to your tenant when using Remote Help. To use Remote Help, both the helper and the sharer must sign in with a Microsoft Entra account from your organization, and the device must be enrolled in Remote Help. Before a helper connects to a user's device, the helper will see a non-compliance warning about that device if it's not compliant with its assigned policies. Permissions for Remote Help app can include privilege elevation, viewing screen, take full control, take unattended control, and offer remote assistance, these permissions would be set by Intune RBAC permissions. 
Customer Responsibility
•	Prohibiting remote activation for any collaborative computing devices within or controlled from customer-deployed resources and defining exceptions where remote activation is allowed (if any).</t>
  </si>
  <si>
    <t xml:space="preserve">Manage and control Mobile code that can run on multiple systems such as customer-developed mobile code, Java, Flash, ActiveX, PDF, Shockwave, Postscript, VBScripts via policies to allow only trusted sites. One option is to block the execution of mobile code in the browser but grant the user the liberty to allow mobile code to run. This can be accomplished via group policy settings. Granting users the ability to allow mobile code does expose them to more threats however training users on mobile code threats can help reduce this risk. If you have plenty of IT staff then only allowing mobile code when there is a business need is the best approach. This should be done in line with your change control procedures.
Microsoft Defender protection may be deployed based on the needs of application workloads, with either basic secure-by-default or advanced custom configuration, including antimalware monitoring. The solution can remediate threats such as malicious code as it scans for vulnerabilities. See code samples to enable and configure Microsoft Antimalware for Azure Resource Manager (ARM) virtual machines. 
Intune/Intune Suite can integrate data from a Mobile Threat Defense (MTD) vendor as an information source for device compliance policies and device Conditional Access rules. You can use this information to help protect corporate resources like Exchange and SharePoint, by blocking access from compromised mobile devices. Enforce compliance for Microsoft Defender for Endpoint with Conditional Access in Intune. You can integrate Microsoft Defender for Endpoint with Microsoft Intune as a Mobile Threat Defense solution. Integration can help you prevent security breaches and limit the impact of breaches within an organization. 
Help protect your web apps from malicious attacks and common web vulnerabilities, such as SQL injection and cross-site scripting. Configure and enable Azure Web Application Firewall on your web application. Then, centrally define your rules and reuse them across all the web apps that you need to protect.
While Microsoft Copilot for Security does not have the ability to control and manage the types of mobile code in an organization's system. Microsoft Copilot for Security works with Microsoft Defender which can be used to analyze scripts and codes, set policy and settings management, and troubleshoot devices. The script analysis capability with Microsoft Defender provides security teams added capacity to inspect scripts without using external tools. This capability also reduces complexity of analysis, minimizing challenges and allowing security teams to quickly assess and identify a script as malicious or benign. Script analysis is also available in the Copilot for Security standalone experience through the Microsoft Defender XDR plugin.
Customer Responsibility
•The customer is responsible for defining acceptable and unacceptable mobile code technologies.
•The customer is responsible for establishing usage restrictions and implementation guidance for acceptable mobile code and mobile code technologies.
•The customer is responsible for establishing usage restrictions and implementation guidance for acceptable mobile code and mobile code technologies.
</t>
  </si>
  <si>
    <t>Microsoft Azure Government provides the same ways to build applications and manage identities as Azure Public. Azure Government customers may already have an Microsoft Entra ID Public tenant or may create a tenant in Microsoft Entra ID Government. Integrating Applications with Microsoft Entra ID shows how you can use Microsoft Entra ID to provide secure sign-in and authorization to your applications. This process is the same for Azure Public and Azure Government once you choose your identity authority.
Users and groups can be enabled for Microsoft Entra Multifactor Authentication to prompt for additional verification during the sign-in event. Security defaults are available for all Microsoft Entra ID tenants to quickly enable the use of the Microsoft Authenticator app for all users.
For more granular controls, Conditional Access policies can be used to define events or applications that require MFA. These policies can allow regular sign-in events when the user is on the corporate network or a registered device, but prompt for additional verification factors when remote or on a personal device.
Improve the security of Windows virtual machines (VMs) in Azure by integrating with Microsoft Entra ID authentication. You can use Microsoft Entra ID as a core authentication platform to RDP into your VM. To use Microsoft Entra ID login in for Windows VM in Azure, you need to first enable Microsoft Entra ID login option for your Windows VM and then you need to configure Azure role assignments for users who are authorized to login in to the VM. You can centrally control and enforce Azure RBAC and Conditional Access policies that allow or deny access to the VMs. 
Authentication with Key Vault works in conjunction with Microsoft Entra ID, which is responsible for authenticating the identity of any given security principal. By default, Key Vault allows access to resources through public IP addresses. For greater security, you can also restrict access to specific IP ranges, service endpoints, virtual networks, or private endpoints. 
With Teams Premium, Teams admins can enable end-to-end meeting encryption for Teams meeting, ensuring that audio, video, and screen sharing features are encrypted. This feature is only available via Teams Premium. 
Customer Responsibility
•	Protecting the authenticity of communications sessions involving customer-deployed resources.</t>
  </si>
  <si>
    <t>You can use Microsoft Intune, Microsoft Endpoint Configuration Manager, the Update Compliance add-in for Microsoft Operations Management Suite, or Azure Sentinel SIEM (by consuming Windows event logs) to monitor protection status and create reports about endpoint protection.
Review usage reports for Microsoft Entra ID in the Azure portal to determine suspicious activity, including the possibly of infected devices report. Configure Microsoft Defender for Endpoint to report on Microsoft Defender Antivirus events and connect your resources such as the Microsoft Defender for Endpoint connector to Azure Sentinel SIEM tool to have a centralized location for security alerts and advisories. Connect data sources to visualize and monitor your data in Sentinel. 
Additionally, you can use the Azure Defender alert connector to ingest Azure Defender alerts from Azure Security Center and stream them into Azure Sentinel. Azure Sentinel allows you to create custom workbooks across your data, and also comes with built-in workbook templates to allow you to quickly gain insights across your data as soon as you connect a data source.
Microsoft Copilot for Security can access data from Microsoft Sentinel to increase the effectiveness and efficiency of security professionals using those solutions. Microsoft Defender XDR and Microsoft Sentinel become even more powerful when security professionals use Copilot for Security. Copilot for Security delivers an experience that enriches and builds on the security data, signals, and existing incidents and insights sourced from Microsoft Defender XDR and Microsoft Sentinel.
Customer Responsibility
•	Flaw remediation on customer-deployed resources, including the identification, reporting, and correction of flaws.</t>
  </si>
  <si>
    <t xml:space="preserve">Help protect your web apps from malicious attacks and common web vulnerabilities, such as SQL injection and cross-site scripting. Configure and enable Azure Web Application Firewall on your web application. Then, centrally define your rules and reuse them across all the web apps that you need to protect. 
Microsoft Antimalware for Azure is a single-agent solution for applications and tenant environments, designed to run in the background without human intervention. Protection may be deployed based on the needs of application workloads, with either basic secure-by-default or advanced custom configuration, including antimalware monitoring. The solution can remediate threats such as malicious code as it scans for vulnerabilities. 
When you integrate Intune with Microsoft Defender for Endpoint, you can take advantage of Microsoft Defender for Endpoints Threat &amp; Vulnerability Management (TVM) and use Intune to remediate endpoint weakness identified by TVM. Integration can help you prevent security breaches and limit the impact of breaches within an organization. Turn tamper protection on (or off) for all or part of your organization using Intune/Intune Suite Fine-tune tamper protection settings in your organization. Manage tamper protection for your organization using Intune/Intune Suite. Bad actors like to disable your security features to get easier access to your data, to install malware, or to otherwise exploit your data, identity, and devices.
Customer Responsibility
•	Protecting customer-deployed resources against malicious code by using code protection mechanisms at entry and exit points to detect and eradicate malicious code (e.g., viruses, malware, rootkits, worms, and scripts).
</t>
  </si>
  <si>
    <t xml:space="preserve">Enable and configure Microsoft Defender Antivirus always-on protection in Group Policy. Always-on protection consists of real-time protection, behavior monitoring, and heuristics to identify malware based on known suspicious and malicious activities. The feature allows you to scan all downloaded files and attachments automatically. Downloaded files and attachments are automatically scanned. This operates in addition to the Windows Defender SmartScreen filter, which scans files before and during downloading.
Intune/Intune Suite allows you to perform a Quick Scan – This will have Defender run a quick scan of the device for malware and then submit the results to Intune/Intune Suite. A quick scan looks at common locations where there could be malware registered, such as registry keys and known Windows startup folders.
Additionally, you can run a Full scan – Having Defender run a scan of the device for malware and then submit the results to Intune/Intune Suite. A full scan looks at common locations where there could be malware registered, and also scans every file and folder on the device.
Customer Responsibility
•Protecting customer-deployed resources against malicious code by configuring mechanisms to: perform periodic scans at a customer-defined frequency and real-time scans of files from external sources at endpoint and/or network entry/exit points as the files are downloaded, opened, or executed in accordance with organizational security policy; block malicious code, quarantine malicious code, and/or send an alert to an administrator; and take any customer-defined action(s) in response to malicious code detection.
</t>
  </si>
  <si>
    <t xml:space="preserve">Connect your sources such as, Microsoft Defender for Endpoint to Sentinel for monitoring your organization. Enable Fusion technology based on machine learning, allowing Azure Sentinel to automatically detect multistage attacks by identifying combinations of anomalous behaviors and suspicious activities that are observed at various stages of the kill-chain. Based on these discoveries, Azure Sentinel generates incidents that would otherwise be difficult to catch. 
Customized for your environment, this detection technology not only reduces false positive rates but can also detect attacks with limited or missing information.
Microsoft Copilot for Security can access data from Microsoft Sentinel to increase the effectiveness and efficiency of security professionals using those solutions. Microsoft Defender XDR and Microsoft Sentinel become even more powerful when security professionals use Copilot for Security. Copilot for Security delivers an experience that enriches and builds on the security data, signals, and existing incidents and insights sourced from Microsoft Defender XDR and Microsoft Sentinel.
Customer Responsibility
•Monitoring customer-deployed resources to detect attacks and indicators of potential attacks in accordance with customer-defined monitoring objectives; and unauthorized local, network, and remote connections.
•Monitoring customer-deployed resources, including the monitoring of inbound and outbound communications traffic at the customer-defined frequency, for unusual or unauthorized activities/conditions.
</t>
  </si>
  <si>
    <t xml:space="preserve">Connect your sources such as, Microsoft Defender for Endpoint to Sentinel for monitoring your organization. Enable Fusion technology based on machine learning, allowing Azure Sentinel to automatically detect multistage attacks by identifying combinations of anomalous behaviors and suspicious activities that are observed at various stages of the kill-chain. Based on these discoveries, Azure Sentinel generates incidents that would otherwise be difficult to catch. Customized for your environment, this detection technology not only reduces false positive rates but can also detect attacks with limited or missing information.
Microsoft Copilot for Security can access data from Microsoft Sentinel to increase the effectiveness and efficiency of security professionals using those solutions. Microsoft Defender XDR and Microsoft Sentinel become even more powerful when security professionals use Copilot for Security. Copilot for Security delivers an experience that enriches and builds on the security data, signals, and existing incidents and insights sourced from Microsoft Defender XDR and Microsoft Sentinel.
Customer Responsibility
•Monitoring customer-deployed resources to identify unauthorized use through customer-defined techniques and methods.
</t>
  </si>
  <si>
    <t>Using Azure role-based access control (Azure RBAC), users, groups, and applications from that directory can be granted access to resources in the Azure subscription. For example, a storage account can be placed in a resource group to control access to that specific storage account using Microsoft Entra ID. Access to Azure Storage can be controlled by Microsoft Entra ID , which enforces tenant isolation and implements robust measures to prevent access by unauthorized parties, including Microsoft insiders.
Copilot for Security must adhere to the RBAC roles and least privilege that is in place for an application. With Intune and Intune Suite, Copilot would only be able to access the data that an administrator has access to which includes the RBAC roles and Intune scope tags assigned to them. 
Customer Responsibility 	
•Enforcing logical access restrictions when making changes to customer-deployed resources.</t>
  </si>
  <si>
    <t>Organizations can employ technical and nontechnical controls (e.g., policies, procedures, and rules of behavior) to control the use of system media. Organizations may control the use of portable storage devices, for example, by using physical cages on workstations to prohibit access to certain external ports, or disabling or removing the ability to insert, read, or write to such devices. Organizations may also limit the use of portable storage devices to only approved devices including devices provided by the organization, devices provided by other approved organizations, and devices that are not personally owned.
 Finally, organizations may control the use of portable storage devices based on the type of device, prohibiting the use of writeable, portable devices, and implementing this restriction by disabling or removing the capability to write to such devices.
Microsoft recommends a layered approach to securing removable media, and Microsoft Defender for Endpoint provides multiple monitoring and control features to help prevent threats in unauthorized peripherals from compromising your devices. Discover plug and play connected events for peripherals in Microsoft Defender for Endpoint advanced hunting.
 To prevent malware infections or data loss, an organization may restrict USB drives and other peripherals. Allow or block removable devices based on granular configuration to deny write access to removable disks and approve or deny devices by using USB device IDs. Flexible policy assignment of device installation settings based on an individual or group of Microsoft Entra ID  users and devices. The controls can be set through the Intune Administrative Templates. Using Intune, you can apply device configuration policies to Microsoft Entra ID user and/or device groups. The above policies can also be set through the Device Installation CSP settings and the Device Installation GPOs.
No customer responsibility.</t>
  </si>
  <si>
    <t>Requiring identifiable owners (e.g., individuals, organizations, or projects) for portable storage devices reduces the overall risk of using such technologies by allowing organizations to assign responsibility and accountability for addressing known vulnerabilities in the devices (e.g., insertion of malicious code). 
Microsoft recommends a layered approach to securing removable media, and Microsoft Defender for Endpoint provides multiple monitoring and control features to help prevent threats in unauthorized peripherals from compromising your devices. Discover plug and play connected events for peripherals in Microsoft Defender for Endpoint advanced hunting.
 To prevent malware infections or data loss, an organization may restrict USB drives and other peripherals. Allow or block removable devices based on granular configuration to deny write access to removable disks and approve or deny devices by using USB device IDs. Flexible policy assignment of device installation settings based on an individual or group of Microsoft Entra ID  users and devices. The controls can be set through the Intune Administrative Templates. Using Intune, you can apply device configuration policies to Microsoft Entra ID user and/or device groups. The above policies can also be set through the Device Installation CSP settings and the Device Installation GPOs.
No customer responsibility.</t>
  </si>
  <si>
    <t>This control is primarily an administrative procedural control. However, designing your system to provide role-based access to ensure that only authorized personnel have access to sensitive data will aid in organizational reviews of data access by allowing administrators to easily identify who has access to what information. 
Azure role-based access control (Azure RBAC) is a system that provides fine-grained access management of Azure resources. Using Azure RBAC, you can segregate duties within your team and grant only the amount of access to users that they need to perform their jobs.
Microsoft Entra ID  lets you target Microsoft Entra ID groups for role assignments. Assigning roles to groups can simplify the management of role assignments in Microsoft Entra ID with minimal effort from your Global Administrators and Privileged Role Administrators.</t>
  </si>
  <si>
    <t>Microsoft Sentinel delivers intelligent security analytics and threat intelligence across the enterprise. Connect all your log sources such as, Microsoft Defender for Cloud, Microsoft Defender XDR and Microsoft Entra ID to Microsoft Sentinel. With Microsoft Sentinel, you get a single solution for attack detection, threat visibility, proactive hunting, and threat response. 
Use workflow automation features in Microsoft Defender for Cloud Apps and Microsoft Sentinel to automatically trigger actions or run a playbook to respond to incoming security alerts. The playbook takes actions, such as sending notifications, disabling accounts, and isolating problematic networks. 
The data in your Microsoft Entra ID logs enables you to assess many aspects of your Microsoft Entra ID tenant. To cover a broad range of scenarios, Microsoft Entra ID provides you with various options to access your activity log data. As an IT administrator, you need to understand the intended uses cases for these options, so that you can select the right access method for your scenario.
Microsoft Purview Insider Risk Management uses the full breadth of service and 3rd-party indicators to help you quickly identify, triage, and act on potentially risky activity. By using logs from Microsoft 365 and Microsoft Graph, insider risk management allows you to define specific policies to identify risk indicators. After identifying the risks, you can take action to mitigate these risks, and if necessary open investigation cases and take appropriate legal action.
Microsoft Defender XDR is a unified pre- and post-breach enterprise defense suite that natively coordinates detection, prevention, investigation, and response across endpoints, identities, email, and applications to provide integrated protection against sophisticated attacks.
Microsoft Defender for Cloud is a unified security management and advanced threat protection solution that provides integrated security management and threat protection across hybrid cloud workloads, allowing organizations to reduce their exposure to threats and quickly respond to incidents.</t>
  </si>
  <si>
    <t xml:space="preserve">Intune/Intune Suite can be configured to restrict the copying of data to publicly accessible information systems. Configure Intune to prevent data leaks on non-managed devices and setup app protection policies to secure company data on user-owned devices. 
Controlling data usage and posting information to publicly accessible systems requires information discovery, classification and labeling. Azure Information Protection unified labeling scanner can inspect any files that Windows can index. If you have configured sensitivity labels to apply automatic classification, the scanner can label discovered files to apply that classification, and optionally apply or remove protection.
Microsoft Cloud App Security lets you apply Azure Information Protection classification labels automatically, with or without protection, to files as a file policy governance action. You can also investigate files by filtering for the applied classification label within the Cloud App Security portal. Using classifications enables greater visibility and control of your sensitive data in the cloud. Authorized individuals to access the customer-deployed resources from external information systems.
Customer Responsibility 
•	Responsible for designating authorized personnel to post publicly accessible information on customer-deployed resources.
</t>
  </si>
  <si>
    <t>Microsoft Entra ID offers a robust security set for enforcing the types of transactions and functions that authorized users are permitted to execute. Best practice recommendation is to segregate duties within your team by setting up Role Based Access Control (RBAC) which will help you manage who has access to Azure resources. More granularity, you can restrict what the users can do with the resources and what areas they have access to. 
Ensure that the right users have the right access to the right resources by using intelligent cloud identity governance. Monitor and audit access to all resources while managing employee productivity.
Additionally, you can secure privileged access within your organization using Privileged Identity Management (PIM). PIM will reduce risk to accounts with the most privileged access, resources and data. PIM enforces Just In Time access for these accounts which allows timed permission to be granted for specific resources.
Customer Responsibility 
•Responsible for authorizing access to the customer system</t>
  </si>
  <si>
    <t xml:space="preserve">Microsoft Entra ID offers a robust security set for employing the principle of least privileged access. Best practice recommendation is to segregate duties within your team by setting up Role Based Access Control (RBAC) which will help you manage who has access to Azure resources. More granularly, you can restrict what the users can do with the resources and what areas they have access to. 
Additionally, you can secure privileged access within your organization using Privileged Identity Management (PIM). PIM will reduce risk to accounts with access to the most privileged access, resources and data. PIM enforces Just In Time access for these accounts which allows timed permission to be granted for specific resources.
Microsoft Copilot for Security, being part of the broader Microsoft security ecosystem, is designed to enhance the security posture of organizations through AI-driven insights and recommendations. While Copilot itself serves as a powerful tool for analyzing security data and generating actionable insights, the enforcement of the principle of least privilege is managed through the integration with other Microsoft security and administration products, such as Microsoft Defender, Microsoft Intune/Intune Suite, and Microsoft Entra. Although Microsoft Copilot for Security itself does not directly manage user privileges, its integration with these Microsoft security products means that it supports a security operations ecosystem where the principle of least privilege can be effectively implemented and managed. 
Customer Responsibility
•	Responsible for enforcing least privilege across customer-controlled accounts. 
</t>
  </si>
  <si>
    <t>Microsoft Entra ID  offers a robust security set for Identifying information system users, processes acting on behalf of users or devices, such as; configuring identification and authentication controls.
Use Microsoft Entra ID  to manage and secure identities by requiring single sign-on and multifactor authentication to protect your users. 
Intune/Intune Suite can be configured to ensure that all devices are registered and authenticated before they can access organizational resources, as well as assist in identifying users, and associate device actions with specific user actions, via policy and device configurations. 
Microsoft Copilot for Security integrates with Microsoft Entra ID, as Copilot is required to use the established identifiers, roles and their permissions configured within Entra ID to perform specific functions and actions within the applications enhanced by Copilot. 
Customer Responsibility
•Uniquely identifying and authenticating organizational users
Federal user entities are responsible for properly identifying and authenticating federal users via ADFS</t>
  </si>
  <si>
    <t>Microsoft Entra ID  offers a robust security set for verifying the identities of users, processes or devices before allowing access to organizational information systems by configuring identification and authentication controls.
Use Microsoft Entra ID  to manage and secure identities by requiring single sign-on and Azure Multi-Factor Authentication to protect your users. The recommended way to enable and use Microsoft Entra Multifactor Authentication is with Conditional Access Policies.
Copilot for Security must adhere to the RBAC roles and least privilege that is in place for an application. With Intune and Intune Suite, Copilot would only be able to access the data that an administrator has access to which includes the RBAC roles and Intune scope tags assigned to them.
Customer Responsibility
•Implementing device identification and authentication prior to establishing a connection.
•Federal user entities, as well as other customers using identity federation, are responsible for federal/customer user authenticator management and content.</t>
  </si>
  <si>
    <t xml:space="preserve">Microsoft Entra ID  offers a robust security set for enforcing the separation of user functionality from system management functionality. Best practice recommendation is to segregate duties within your team by setting up Role Based Access Control (RBAC) which will help you manage who has access to Azure resources. 
Microsoft Entra ID roles allow you to grant granular permissions to your admins, abiding by the principle of least privilege. Microsoft Entra ID built-in and custom roles operate on concepts similar to those you will find in the role-based access control system for Azure resources (Azure roles).
Ensure that the right users have the right access to the right resources by using intelligent cloud identity governance. Monitor and audit access to all resources while managing employee productivity.
Customer Responsibility
•Separating system functionality into two separate categories: user functionality and management functionality. 
</t>
  </si>
  <si>
    <t xml:space="preserve">Azure Information Protection (AIP) is a cloud-based solution that enables organizations to discover, classify, and protect documents and emails by applying labels to content. AIP is part of the Microsoft Information Protection (MIP) solution, and extends the labeling and classification functionality provided by Microsoft 365. 
By default, built-in labeling is turned off in Office apps when the Azure Information Protection client is installed. Labels can be applied automatically by administrators who define rules and conditions, manually by users, or a combination where users are given recommendations. 
Microsoft Entra ID  offers a robust security set for preventing unauthorized and unintended information transfer via shared system resources. A good practice is to segregate duties within your team by setting up Role Based Access Control (RBAC) which will help you manage who has access to Azure resources. 
Ensure that the right users have the right access to the right resources by using intelligent cloud identity governance. Monitor and audit access to all resources while managing employee productivity.
Customer Responsibility
•preventing unauthorized and unintended information transfer between CUSTOMER-deployed resources.
</t>
  </si>
  <si>
    <t>Azure Information Protection (AIP)
With AIP you can control and secure emails, documents, and sensitive date inside and outside your organization. Enhance data protection with API, from easy classification to embedded labels and permissions, no matter where it is stored or who it is shared with.
After you have installed and configured AIP clients, you might need to learn more about how the client interprets the different usage rights that can be used to protect documents and emails. 
Intune/Intune Suite
Intune helps protect devices and your corporate data with tools like security baselines, Microsoft Entra ID conditional access, and partners for Mobile Threat Defense. Use Conditional Access with Microsoft Intune to control the devices and apps that can connect to your email and company resources. When integrated, you can gate access to keep your corporate data secure, while giving users an experience that allows them to do their best work from any device, and from any location. Conditional Access is an Microsoft Entra ID capability that is included with an Microsoft Entra ID Premium license. Through Microsoft Entra ID, Conditional Access brings signals together to make decisions, and enforce organizational policies. Intune enhances this capability by adding mobile device compliance and mobile app management data to the solution. 
Azure Key Vault
Azure Key Vault is a cloud service that safeguards encryption keys and secrets like certificates, connection strings, and passwords. Because this data is sensitive and business critical, you need to secure access to your key vaults by allowing only authorized applications and users. 
Microsoft Entra Multifactor Authentication
Multi-factor authentication helps safeguard access to data and applications. It provides an additional layer of security using a second form of authentication. Organizations can use Conditional Access to make the solution fit their specific needs. Microsoft Entra Multifactor Authentication is deployed by enforcing policies with Conditional Access. Administrators can choose the authentication methods that they want to make available for users. It is important to allow more than a single authentication method so that users have a backup method available in case their primary method is unavailable.
Customer Responsibility 
•Physically control paper media containing CUI
•Physically control digital media such as, diskettes, magnetic tapes, external and removable hard disk drives, flash drives, compact disks, and digital video disks. containing CUI
•Securely store paper media and digital media containing CUI</t>
  </si>
  <si>
    <t xml:space="preserve">Configure Conditional Access policies to require MFA for all users using the Azure portal. Configure device management policies using Intune/Intune Suite to enforce Microsoft Entra Multifactor Authentication for devices. Creating a compliance policy will define the rules and settings that a user’s device must meet to be compliant. Combine this with Conditional Access to enable the ability to block users and devices that do not meet the rules. 
Customer Responsibility
•Implementing multifactor authentication for network access to privileged accounts.
•Implementing multifactor authentication for network access to non-privileged accounts.
</t>
  </si>
  <si>
    <t xml:space="preserve">All Microsoft Entra ID authentication methods at Authentication Assurance Level 2 &amp; 3 use either nonce or challenges and are resistant to replay attacks. Configure Conditional Access policies to require MFA for all users using the Azure portal. Configure device management policies using Intune/Intune Suite to enforce Microsoft Entra Multifactor Authentication for devices. Creating a compliance policy will define the rules and settings that a user’s device must meet to be compliant. Combine this with Conditional Access to enable the ability to block users and devices that do not meet the rules. 
Microsoft Copilot for Security integrates with Intune/Intune Suite by providing recommendations for security enhancements for device and policy configurations such as multi-factor authentication where it is not in place or where the policy or device configuration is improperly configured. 
Customer Responsibility
•Implementing replay-resistant authentication mechanisms for network access to privileged accounts.
•Implementing replay-resistant authentication mechanisms for network access to non-privileged accounts.
</t>
  </si>
  <si>
    <t>Use RBAC to control access to control personnel access maintenance activities. By limiting roles and scopes, you limit what resources are at risk. Microsoft Entra ID RBAC supports over 65 built-in roles. There are Microsoft Entra ID roles to manage directory objects like users, groups, and applications, and also to manage Microsoft 365 services like Exchange, SharePoint, and Intune.
MFA helps safeguard access to data and applications. It provides an additional layer of security using a second form of authentication. Organizations can use Conditional Access to make the solution fit their specific needs. Microsoft Entra Multifactor Authentication is deployed by enforcing policies with Conditional Access.
Additionally, performing controlled maintenance ensures uptime through established processes such as change and configuration management. Maintenance windows are an important time to apply critical security updates and patches. Maintenance windows also incur risk as systems could crash without proper testing or authorized time windows. Azure Maintenance Control facilitates control of maintenance operations in the platform.
Customer Responsibility	
•Responsible for approving, controlling and monitoring system maintenance tools used on customer-deployed operating systems.</t>
  </si>
  <si>
    <t>If you allow access to company data hosted by Microsoft 365, you can control how users share and save data without risking intentional or accidental data leaks. Microsoft Intune provides app protection policies that you set to secure you company data on user-owned devices. The devices do not need to be enrolled in the Intune service.
Because the Azure Information Protection viewer app uses the Microsoft Intune App Software Development Kit, when iOS and Android devices are enrolled by Intune, you can deploy and manage the Azure Information Protection viewer app. Add the Azure Information Protection app to Intune.
With Intune/Intune Suite Intune App Protection Policies (APP), organizations can enforce how web data is handled. With an app configuration policy (delivered through the APP channel), organizations can restrict what websites an Microsoft Entra ID account visits. 
After you have installed and configured Azure Information Protection clients, you might need to learn more about how the client interprets the different usage rights that can be used to protect documents and emails. 
Additionally, to protect proprietary and privileged information, you can block downloads by users who have access to your sensitive data in enterprise cloud apps from either unmanaged devices or off-corporate network locations. Cloud App Security session policies allow you to restrict a session based on device state. To accomplish control of a session using its device as a condition, create both a conditional access policy AND a session policy. Create a block download policy for unmanaged devices
Customer Responsibility
•Define and enforce a policy that restricts employees from publishing or posting CUI on public websites such as forums and social media outlets
•Establish a defined and communicated policy to prohibit employees from posting CUI on a publicly facing website (This includes social media outlets such as Facebook, LinkedIn, and Twitter.)</t>
  </si>
  <si>
    <t>Intune/Intune Suite is a unified endpoint management solution that combines Intune and Configuration Manager. It can collect inventory data for device hardware and firmware, as well as installed apps and software. 
Use hardware inventory in Configuration Manager to collect information about the hardware configuration of client devices in your organization. To collect hardware inventory, you must select the Enable hardware inventory on clients setting in client settings.
Microsoft Defender for Endpoint is a cloud-based endpoint protection platform that can collect inventory data for device hardware and firmware, as well as installed apps and software. It also includes advanced threat protection features such as behavior-based machine learning and threat intelligence. Microsoft Defender for Endpoint provides endpoint protection, detection and response, vulnerability management and mobile threat defense. Vulnerability management allows you to quickly discover, prioritize, and remediate vulnerabilities and misconfigurations. Visibility into the threat posture of your firmware and hardware, and timely remediation of identified vulnerabilities is a vital part of keeping your organization secure. Microsoft Defender Vulnerability Management hardware and firmware assessment provides a list of known hardware and firmware in your organization. It provides individual inventories for system models, processors, and BIOS.</t>
  </si>
  <si>
    <t>Microsoft Entra ID
Intune/Intune Suite/ Intune/Intune Suite</t>
  </si>
  <si>
    <t xml:space="preserve">Microsoft Azure Portal
Azure Virtual Machines 
Intune/Intune Suite
Microsoft Defender for Endpoint
Intune/Intune Suite
Configuration Manager
Privileged Identity Management (PIM) </t>
  </si>
  <si>
    <t>Microsoft recommends a layered approach to securing removable media, and Microsoft Defender for Endpoint provides multiple monitoring and control features to help prevent threats in unauthorized peripherals from compromising your devices. Discover plug and play connected events for peripherals in Microsoft Defender for Endpoint advanced hunting. To prevent malware infections or data loss, an organization may restrict USB drives and other peripherals. 
Allow or block removable devices based on granular configuration to deny write access to removable disks and approve or deny devices by using USB device IDs. Flexible policy assignment of device installation settings based on an individual or group of Microsoft Entra ID  users and devices. The controls can be set through the Intune Administrative Templates. Using Intune, you can apply device configuration policies to Microsoft Entra ID user and/or device groups. The above policies can also be set through the Device Installation CSP settings and the Device Installation GPOs.
Limiting access to sensitive data with least privilege reduces the risk of spillage or unauthorized access. Azure role-based access control (Azure RBAC) is the authorization system you use to manage access to Azure resources. To grant access, you assign roles to users, groups, service principals, or managed identities at a particular scope. Administrators can apply labels to classify data using Azure Information Protection. Azure Information Protection uses the Azure Rights Management service (Azure RMS) to protect your data. Azure RMS uses encryption, identity, and authorization policies. Similar to AIP labels, protection applied using Azure RMS stays with the documents and emails, regardless of the document or email's location, ensuring that you stay in control of your content even when it is shared with other people. 
After classifying data and applying labeling, Azure Information Protection allows you to configure which users or groups have access to that data. 
 Additionally, The Azure portal provides you with several options to access user activity logs on the Microsoft Entra ID menu. Microsoft's primary MDM tool is Microsoft Intune. Intune is part of a larger Microsoft MDM platform called Intune/Intune Suite.
Using Intune, administrators can enroll, configure, and manage mobile devices on several different operating system platforms, wherever the devices happen to be. Administrators can even intervene when a threat to security occurs, by blocking a device’s access to the company network and erasing any sensitive information stored on it.
Organizations can configure policies to allow, block and restrict USB drives and other peripherals. 
Organization can allow users to install only the USB drives and other peripherals included on a list of authorized devices or device types or prevent users from installing USB drives and other peripherals included on a list of unauthorized devices and device types. 
Additionally, using Intune, you can apply device configuration policies to Microsoft Entra ID user and/or device groups. The policies can also be set through the Device Installation CSP settings and the Device Installation GPOs. To protect your devices and corporate resources, you can use Microsoft Entra ID  Conditional Access policies with Intune. 
Intune/Intune Suite passes the results of your device compliance policies to Microsoft Entra ID, which then uses conditional access policies to enforce which devices and apps can access your corporate resources. 
When managing devices in your organization, you want to create groups of settings that apply to different device groups. You can complete this task using Administrative Templates in Intune/Intune Suite. The templates are built into Intune and do not require customization. 
No customer responsibility.</t>
  </si>
  <si>
    <t>Azure Security Center is a unified infrastructure security management system that strengthens the security posture of your datacenters and provides advanced threat protection across your hybrid workloads in the cloud, be it Azure, any other cloud, or on-premises. 
Azure Security Center helps streamline the process for meeting regulatory compliance requirements, using the regulatory compliance dashboard.
 In the dashboard, Security Center provides insights into your compliance posture based on continuous assessments of your Azure environment. Security Center analyzes risk factors in your hybrid cloud environment according to security best practices.
These assessments are mapped to compliance controls from a supported set of standards.
In the Regulatory compliance dashboard, you can see the status of all the assessments within your environment in the context of a particular standard or regulation. As you act on the recommendations and reduce risk factors in your environment, your compliance posture improves. 
No customer responsibility.</t>
  </si>
  <si>
    <t>Azure Security Center
Azure Security Center includes a built-in vulnerability scanner powered by Qualys. There is also capability for direct integration with the vulnerability scanner of your choice via the Azure Security Marketplace. Qualys’s scanner is a leading tool for real-time identification of vulnerabilities in your Azure Virtual Machines. It’s only available to users on the standard pricing tier. You do not need a Qualys license or even a Qualys account – everything is handled seamlessly inside Security Center.
Azure Defender for IoT and Microsoft Defender for Endpoint
Utilizing Microsoft services such as Azure Defender for IoT and Microsoft Defender for Endpoint you can get full visibility into assets and risk across your entire IoT/OT environment to support risk mitigation. Azure Defender for IoT can proactively address vulnerabilities in your IoT/OT environment. Identify risks such as unpatched devices, open ports, unauthorized applications, and unauthorized connections. Detect changes to device configurations, programmable logic controller (PLC) code, and firmware. Prioritize fixes based on risk scoring and automated threat modeling, which identifies the most likely attack paths to compromise your crown jewel assets.
Microsoft Defender for Endpoint is an endpoint security solution that includes risk-based vulnerability management and assessment; attack surface reduction capabilities; behavioral based and cloud-powered next generation protection; endpoint detection and response (EDR); automatic investigation and remediation; and managed hunting services. All devices onboarded in Microsoft Defender for Endpoint are scanned for vulnerabilities.
Get a bird's-eye view across IT/OT boundaries with interoperability with Azure Sentinel, cloud native SIEM/SOAR. Automate response with IoT/OT playbooks. Use machine learning and threat intelligence from trillions of signals. Manage your security posture across cloud workloads with Azure Security Center, and protect them with extended detection and response (XDR) from Azure Defender. Plus, get interoperability with other SOC tools such as Splunk, IBM QRadar, and ServiceNow.
Microsoft Copilot for Security does not have the capability to perform vulnerability scans or remediate vulnerabilities, but the service can enhance other Microsoft services ability to provide more contextual and specific risk and vulnerability data that can assist in the mitigation and remediation of vulnerabilities and threats. Defender EASM’s integration with Copilot for Security enables users to interact with Microsoft’s discovered attack surfaces. These attack surfaces allow users to quickly understand their externally facing infrastructure and relevant, critical risks to their organization. They provide insight into specific areas of risk, including vulnerabilities, compliance, and security hygiene. Defender Threat Intelligence can use Copilot for Security to develop prompts for vulnerability data by CVE such as showing the latest CVEs, sharing the technologies Susceptible to specific CVEs, threat actors associated with specific CVEs, and more. 
Customer Responsibility
•	Responsible for performing periodic vulnerability scanning on all CUSTOMER-deployed resources, including applications built on those resources.
responsible for performing scans of their applications running within or connected to their purchased Microsoft Azure VMs or deployments.
•	Responsible for employing vulnerability scanning tools and techniques that facilitate interoperability among tools and automate parts of the vulnerability management process. 
•	Responsible for analyzing scan reports and results from security control assessments. 
•	Responsible for remediating vulnerabilities in CUSTOMER-deployed resources in accordance with CUSTOMER risk assessment. 
•	Responsible for sharing information obtained from the vulnerability scanning process and security control assessments to help eliminate similar vulnerabilities across CUSTOMER-deployed resources. 
•	Responsible for implementing privileged access for executing CUSTOMER-defined vulnerability scanning activities.</t>
  </si>
  <si>
    <t>Azure Defender for IoT, Microsoft Defender for Endpoint and Microsoft Defender XDR
A vulnerability is a weakness that a threat actor could leverage, to compromise the confidentiality, availability, or integrity of a resource. Microsoft Defender for Endpoint is an endpoint security solution that includes risk-based vulnerability management and assessment; attack surface reduction capabilities; behavioral based and cloud-powered next generation protection; endpoint detection and response (EDR); automatic investigation and remediation; and managed hunting services. 
Managing vulnerabilities applies to Microsoft Defender for Endpoint and Microsoft Defender XDR. Managing vulnerabilities reduces organizational exposure, hardens endpoint surface area, increases organizational resilience, and reduces the attack surface of your resources. Threat and Vulnerability Management provides visibility into software and security misconfigurations and provide recommendations for mitigations.
Utilizing Microsoft services such as Azure Defender for IoT and Microsoft Defender for Endpoint you can get full visibility into assets and risk across your entire IoT/OT environment to support risk mitigation. Azure Defender for IoT can proactively address vulnerabilities in your IoT/OT environment. Identify risks such as unpatched devices, open ports, unauthorized applications, and unauthorized connections. Detect changes to device configurations, programmable logic controller (PLC) code, and firmware. Prioritize fixes based on risk scoring and automated threat modeling, which identifies the most likely attack paths to compromise your crown jewel assets.
Microsoft Defender for Endpoint is an endpoint security solution that includes risk-based vulnerability management and assessment; attack surface reduction capabilities; behavioral based and cloud-powered next generation protection; endpoint detection and response (EDR); automatic investigation and remediation; and managed hunting services.
Get a bird's-eye view across IT/OT boundaries with interoperability with Azure Sentinel, cloud native SIEM/SOAR. Automate response with IoT/OT playbooks. Use machine learning and threat intelligence from trillions of signals. Manage your security posture across cloud workloads with Azure Security Center, and protect them with extended detection and response (XDR) from Azure Defender. Plus, get interoperability with other SOC tools such as Splunk, IBM QRadar, and ServiceNow.
Azure Security Center
Azure Security Center includes a built-in vulnerability scanner powered by Qualys. There is also capability for direct integration with the vulnerability scanner of your choice via the Azure Security Marketplace. Qualys’s scanner is a leading tool for real-time identification of vulnerabilities in your Azure Virtual Machines. It is only available to users on the standard pricing tier. You do not need a Qualys license or even a Qualys account – everything is handled seamlessly inside Security Center. For more information, see Integrated vulnerability scanner for virtual machines (Standard tier only).
Azure Security Center continually assesses your resources, subscriptions, and organization for security issues. It then aggregates all the findings into a single score so that you can tell, at a glance, your current security situation: the higher the score, the lower the identified risk level. To increase your security, review Security Center's recommendations page for the outstanding actions necessary to raise your score. Each recommendation includes instructions to help you remediate the specific issue.
Recommendations are grouped into security controls. Each control is a logical group of related security recommendations and reflects your vulnerable attack surfaces. Your score only improves when you remediate all of the recommendations for a single resource within a control. To see how well your organization is securing each individual attack surface, review the scores for each security control. Single click remediation is part of the Azure Security Center. Single-click remediations include policies to fix common vulnerabilities. For more information, see Azure Security Center single click remediation.
Microsoft Copilot for Security does not have the capability to perform vulnerability scans or remediate vulnerabilities, but the service can enhance other Microsoft services ability to provide more contextual and specific risk and vulnerability data that can assist in the mitigation and remediation of vulnerabilities and threats. Defender EASM’s integration with Copilot for Security enables users to interact with Microsoft’s discovered attack surfaces. These attack surfaces allow users to quickly understand their externally facing infrastructure and relevant, critical risks to their organization. They provide insight into specific areas of risk, including vulnerabilities, compliance, and security hygiene. Defender Threat Intelligence can use Copilot for Security to develop prompts for vulnerability data by CVE such as showing the latest CVEs, sharing the technologies Susceptible to specific CVEs, threat actors associated with specific CVEs, and more. 
Customer Responsibility 
•	Remediating vulnerabilities in customer-deployed resources in accordance with the customer risk assessment.</t>
  </si>
  <si>
    <t>Azure Security Center is a unified infrastructure security management system that strengthens the security posture of your datacenters and provides advanced threat protection across your hybrid workloads in the cloud, be it Azure, any other cloud, or on-premises. Azure Security Center helps streamline the process for meeting regulatory compliance requirements, using the regulatory compliance dashboard. In the dashboard, Security Center provides insights into your compliance posture based on continuous assessments of your Azure environment. Security Center analyzes risk factors in your hybrid cloud environment according to security best practices. These assessments are mapped to compliance controls from a supported set of standards. In the Regulatory compliance dashboard, you can see the status of all the assessments within your environment in the context of a particular standard or regulation. As you act on the recommendations and reduce risk factors in your environment, your compliance posture improves.
Azure Blueprints provides an avenue to apply security controls, policies and resources. Just as a blueprint allows an engineer or an architect to sketch a project’s design parameters, Azure Blueprints enables cloud architects and central information technology groups to define a repeatable set of Azure resources that implements and adheres to an organization’s standards, patterns, and requirements. Azure Blueprints makes it possible for development teams to rapidly build and stand-up new environments with trust they are building within organizational compliance with a set of built-in components — such as networking — to speed up development and delivery. Azure Blueprints can actively apply controls with the deployIfNotExists option or can be leveraged for monitoring controls passively with the auditIfNotExists option.
Azure Policy
The CMMC L3 blueprint sample provides governance guardrails using Azure Policy that help you assess specific CMMC controls. This blueprint aids customers in deploying a core set of policies for any Azure-deployed architecture that must implement controls for CMMC L3. The associations between compliance domains, controls, and Azure Policy definitions for this compliance standard may change over time. 
Azure Policy definitions applicable to this specific control are as follows:
•	A vulnerability assessment solution should be enabled on your virtual machines
•	Adaptive application controls for defining safe applications should be enabled on your machines
•	Allowlist rules in your adaptive application control policy should be updated
•	An activity log alert should exist for specific Security operations
•	Auditing on SQL server should be enabled
•	Endpoint protection solution should be installed on virtual machine scale sets
•	Monitor missing Endpoint Protection in Azure Security Center
•	Security Center standard pricing tier should be selected
•	Vulnerability assessment should be enabled on SQL Managed Instance
•	Vulnerability assessment should be enabled on your SQL servers
These policies may help you assess compliance with the controls implemented to meet CMMC L3 practices; however, there often is not a one-to-one or complete match between a control and one or more policies. As such, compliant in Azure Policy refers only to the policy definitions themselves; this does not ensure you are fully compliant with all requirements of a practice.
Customer Responsibility
•	Identifying security controls to be continuously monitored.
•	Define a frequency to continuously monitor to support risk-based decision making.
•	Provide output of monitoring activities to stake holders.</t>
  </si>
  <si>
    <t>When a user of your application calls another user of your application over an internet or data connection for example via Teams/Teams Premium, the call is made over Voice Over IP (VoIP). In this case, both signaling and media flow over the internet. You can configure and monitor usage in Teams/Teams Premium.
Customer Responsibility
•	Authorizing, monitoring, and controlling the use of Voice Over Internet Protocol (VoIP) technologies within customer-deployed resources.</t>
  </si>
  <si>
    <t>Microsoft does not provide penetration testing services, however, Microsoft does require customers to follow the Microsoft Cloud Penetration Testing Rules of Engagement when peforming penetration testing. For more information visit: https://www.microsoft.com/en-us/msrc/pentest-rules-of-engagement</t>
  </si>
  <si>
    <t xml:space="preserve">Connect your sources such as Microsoft Defender for Endpoint to Sentinel for monitoring your organization. Enable Fusion technology based on machine learning, allowing Microsoft Sentinel to automatically detect multistage attacks by identifying combinations of anomalous behaviors and suspicious activities that are observed at various stages of the kill-chain. Based on these discoveries, Microsoft Sentinel generates incidents that would otherwise be difficult to catch. 
Additionally, Microsoft Sentinel provides hunting capabilities to align cyber defenders to threat tactics and facilitate building threat profiles. These profiles allow cyber defenders to target the phase of the attack lifecycle. Microsoft Sentinel hunting is aligned to the MITRE ATT&amp;CK™ (adversarial tactics, techniques, and common knowledge) framework. Microsoft Sentinel offers a rich set of out-of-the-box detections that are tagged with relevant MITRE techniques and tactics. Alternatively, organizations can create their own rules. When investigating an incident in Microsoft Sentinel, users can view details such as mapped MITRE ATT&amp;CK tactics and techniques.
Microsoft Defender XDR is a unified pre- and post-breach enterprise defense suite that natively coordinates detection, prevention, investigation, and response across endpoints, identities, email, and applications to provide integrated protection against sophisticated attacks. Subscribers to Microsoft Defender Threat Intelligence (Defender TI) can now access threat intelligence from inside the Microsoft Defender XDR portal. It’s already integrated with Microsoft Sentinel and now has an application programming interface (API) to help enrich incidents, automate incident response, and work with a broad ecosystem of security tools. </t>
  </si>
  <si>
    <t xml:space="preserve">Configure screen lock settings using Intune/Intune Suite. Enforcing controls using conditional access to only grant access to resources if devices are marked as compliant. 
By default, Microsoft Entra ID  obscures all passwords. Microsoft’s Password boxes conceal the characters typed into it for purposes of privacy. By default, the password box provides a way for the user to view their password by holding down a reveal button. 
You can disable this feature for Windows 10 using policy as an added security measure to ensure your password can not be displayed on the login screen
Via the embedded integration of Microsoft Copilot for Security, Copilot provides secure and tested policies that avoid conflicts with other policies chosen for the environment when users configure their devices, highlighting misconfigurations and providing recommendations on what to do about them. These policy configurations would include requirements such as session lock. 
Customer Responsibility
•	Responsible for incorporating a session lock on all customer-deployed resources.
•	Responsible for concealing previously visible information when a session lock is initiated on customer-deployed resources.
</t>
  </si>
  <si>
    <t xml:space="preserve">Implement automatic user session re-evaluation with Microsoft Entra ID features such as Risk-Based Conditional Access and Continuous Access Evaluation. Inactivity conditions can be implemented at a device level as described in:
•	Sign-in risk-based Conditional Access
•	User risk-based Conditional Access
•	Continuous Access Evaluation
Additionally, having a lockout threshold limiting the number of unsuccessful login attempts will protect against threats such as, Brute Force Attacks by automatically locking the account after a specified number of attempts. Default lockout threshold is set to 10 failed sign-ins before the first lockout occurs. It is important to customize the lockout threshold to fit your business requirements using Microsoft Entra ID smart lockout .
Intune/Intune Suite via the embedded integration of Microsoft Copilot for Security allows users to review specific device configuration settings and provide information about the settings, enabling users to utilize secure and tested configuration settings. These policy configurations would include requirements such as setting the parameters for account lockout due to user inactivity.  
Customer Responsibility
•Responsible for defining and enforcing events or conditions requiring the termination of a user session on customer-deployed resources
</t>
  </si>
  <si>
    <t xml:space="preserve">Consider using Microsoft Sentinel as your Security Information and Event Management (SIEM) solution. Microsoft Sentinel uses Fusion, a correlation engine based on scalable machine learning algorithms, to automatically detect multistage attacks (also known as advanced persistent threats or APT) by identifying combinations of anomalous behaviors and suspicious activities that are observed at various stages of the kill chain. After you connect your data sources to Microsoft Sentinel, you can monitor the data using the Microsoft Sentinel integration with Azure Monitor Workbooks, which provides versatility in creating custom workbooks. While Workbooks are displayed differently in Microsoft Sentinel, it may be useful for you to see how to Create interactive reports with Azure Monitor Workbooks
Microsoft Defender XDR is a unified pre- and post-breach enterprise defense suite that natively coordinates detection, prevention, investigation, and response across endpoints, identities, email, and applications to provide integrated protection against sophisticated attacks.
Microsoft Defender for Endpoint is an endpoint security solution that includes risk-based vulnerability management and assessment; attack surface reduction capabilities; behavioral based and cloud-powered next generation protection; endpoint detection and response (EDR); automatic investigation and remediation; and managed hunting services.
Generated by Microsoft hunters, security teams, and augmented by threat intelligence provided by partners, threat intelligence enables Defender for Endpoint to identify attacker tools, techniques, and procedures, and generate alerts when they are observed in collected sensor data.
Microsoft Defender Threat Intelligence (Defender TI) is a platform that streamlines triage, incident response, threat hunting, vulnerability management, and cyber threat intelligence analyst workflows when conducting threat infrastructure analysis and gathering threat intelligence.
Microsoft Copilot for Security works with Microsoft Defender XDR, Microsoft Sentinel, Microsoft Intune, Microsoft Defender Threat Intelligence, Microsoft Purview, and Microsoft Defender Attack Surface Management. Copilot for Security can access data from these products and provide an assistive Copilot experience to increase the effectiveness and efficiency of security professionals using those solutions. Copilot for Security helps security professionals discover risks earlier, respond to them with greater guidance, and remain on top of vulnerabilities in the evolving threat landscape.
</t>
  </si>
  <si>
    <t>Intune/Intune Suite helps you ensure that your company's devices, apps, and data meet your company's security requirements. You have the control to set which requirements (Antivirus Status, MFA, Password Policy, etc.) need to be checked and what happens when those requirements aren't met. The Intune/Intune Suite admin center is where you can find the Microsoft Intune service, as well as other device management related settings.
MFA helps safeguard access to data and applications. It provides an additional layer of security using a second form of authentication. Organizations can use Conditional Access to make the solution fit their specific needs. Microsoft Entra Multifactor Authentication is deployed by enforcing policies with Conditional Access.
Conditional Access is the tool used by Microsoft Entra ID to bring signals together, to make decisions, and enforce organizational policies. Conditional Access is at the heart of the new identity driven control plane. Conditional access policies are highly configurable and include several capabilities:
•	Require MFA for admins
•	End user protection
•	Block legacy authentication
•	Require MFA for Service Management
•	Block access by location
•	Require trusted location for MFA registration
•	Require compliant devices
Customer Responsibility
•	Safeguarding measures for CUI are defined for alternate work sites.
•	Enforcing safeguarding measures for CUI for alternate work sites.</t>
  </si>
  <si>
    <t xml:space="preserve">Devices that are joined to Microsoft Entra ID are accessed using an organizational Microsoft Entra ID account, and resource accessibility can be regulated through the application of Conditional Access policies to the device. Additionally, administrators can secure and manage Microsoft Entra ID joined devices using Mobile Device Management (MDM) tools like Microsoft Intune, or in co-management scenarios using Microsoft Configuration Manager.
Intune/Intune Suite enables device management and access restriction based on policy. With features such as Conditional Access, only organization-owned devices can be allowed access. Intune/Intune Suite can integrate with Compliance Retrieval service (NAC 2.0) with network access control to enable access control decisions for corporate resources like Wi-Fi and VPN. By combining Compliance Retrieval service with network access control, Conditional Access and Intune, you can create access control decisions that determine whether a user can access corporate resources based on device compliance. Conditional Access also allows you to restrict access to organizational resources based on device state, location, and identity. For instance, email and SharePoint access can be limited to devices that comply with your organization's policies.
</t>
  </si>
  <si>
    <t>Keep/Discard</t>
  </si>
  <si>
    <t>P Check</t>
  </si>
  <si>
    <t>S Check</t>
  </si>
  <si>
    <t>List Data Check</t>
  </si>
  <si>
    <t>Selection Pane Data Check</t>
  </si>
  <si>
    <t>Out of Scope for Current Level</t>
  </si>
  <si>
    <t>Good</t>
  </si>
  <si>
    <t>Error</t>
  </si>
  <si>
    <t>AU-2</t>
  </si>
  <si>
    <t>AU-8
SC-45(1)</t>
  </si>
  <si>
    <t>IA-2(1)
IA-2(2)</t>
  </si>
  <si>
    <t>IA-2(8)</t>
  </si>
  <si>
    <t>SC-28(1)</t>
  </si>
  <si>
    <t>AU-2
AU-6
SI-4
SI-4(4)</t>
  </si>
  <si>
    <t>AC-2
AC-2 (1)
AC-2 (11)
AC-2 (12)
AC-3
AC-17
AC-17 (1)
AC-17 (2)
AC-17 (3)
AC-17 (4)
IA-2
IA-2 (1)
IA-2 (2)
IA-2 (5)
IA-2 (8)</t>
  </si>
  <si>
    <t xml:space="preserve">AC-2
AC-2 (1)
AC-2 (11)
AC-2 (12)
AC-3
AC-17
AC-17 (1)
AC-17 (2)
AC-17 (3)
AC-17 (4)
</t>
  </si>
  <si>
    <t>AC-4
AC-4 (4)
AC-4 (21)</t>
  </si>
  <si>
    <t>AT-2
AT-2 (2)
AT-2 (3)
AT-3</t>
  </si>
  <si>
    <t>CM-2
CM-2 (2)
CM-2 (3)
CM-6
CM-6 (1)
CM-6 (2)
CM-8
CM-8 (1)
CM-8 (3)
CM-8 (4)</t>
  </si>
  <si>
    <t>CM-3
CM-8
CM-8 (1)
CM-8 (2)
CM-8 (3)
CM-8 (4)</t>
  </si>
  <si>
    <t>IA-2
IA-2 (1)
IA-2 (2)
IA-2 (5)
IA-2 (8)
IA-3
IA-5
IA-5 (1)
IA-5 (2)
IA-5 (6)
IA-5 (7)
IA-5 (8)
IA-5 (13)</t>
  </si>
  <si>
    <t>IA-2
IA-2 (1)
IA-2 (2)
IA-2 (5)
IA-2 (8)</t>
  </si>
  <si>
    <t>IR-2
IR-4
IR-4 (1)
IR-4 (2)
IR-4 (4)
IR-4 (6)
IR-4 (11)
IR-5
IR-5 (1)
IR-6
IR-6 (1)
IR-6 (3)
IR-7
IR-7 (1)</t>
  </si>
  <si>
    <t>PS-3
PS-3 (3)
PS-4
PS-4 (2)
PS-5</t>
  </si>
  <si>
    <t>RA-3
RA-3 (1)</t>
  </si>
  <si>
    <t>RA-5
RA-5 (2)
RA-5 (3)
RA-5 (4)
RA-5 (5)
RA-5 (8)
RA-5 (11)</t>
  </si>
  <si>
    <t>PL-2</t>
  </si>
  <si>
    <t>SR-3
SR-5
SR-6
SR-10</t>
  </si>
  <si>
    <t>SR-2
SR-2 (1)</t>
  </si>
  <si>
    <t>CA-2
CA-5
CA-7
CA-8
CA-8 (2)</t>
  </si>
  <si>
    <t>SI-3
SC-7
SC-7 (4)
SC-7 (5)
SC-7 (7)
SC-7 (8)
SC-7 (10)
SC-7 (12)
SC-7 (18)
SC-7 (20)
SC-7 (21)
SA-8</t>
  </si>
  <si>
    <t>SC-7
SC-7 (4)
SC-7 (5)
SC-7 (7)
SC-7 (8)
SC-7 (10)
SC-7 (12)
SC-7 (18)
SC-7 (20)
SC-7 (21)
SA-8</t>
  </si>
  <si>
    <t>SC-2
SC-3
SC-4</t>
  </si>
  <si>
    <t>SC-7
SC-7 (3)
SC -7 (5)
SC-7 (12)
SC-7 (20)
SC-7 (21)</t>
  </si>
  <si>
    <t>SI-2
SI-2 (2)
SI-2 (3)
SI-3
SI-5
SI-5 (1)
SI-7
SI-7 (1)
SI-7 (2)
SI-7 (5)
SI-7 (7)
SI-7 (15)</t>
  </si>
  <si>
    <t>SI-2
SI-2 (2)
SI-2 (3)
SI-3
SI-4
SI-5
SI-5 (1)</t>
  </si>
  <si>
    <t>SI-4
SI-4 (1)
SI-4 (2)
SI-4 (4)
SI-4 (5)
SI-4 (11)
SI-4 (12)
SI-4 (18)
SI-4 (22)
SI-4 (23)</t>
  </si>
  <si>
    <t>SI-4
SI-4 (4)</t>
  </si>
  <si>
    <t>Last Updated: 06/28/2024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</si>
</sst>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2" x14ac:knownFonts="1">
    <font>
      <sz val="11"/>
      <color theme="1"/>
      <name val="Calibri"/>
      <family val="2"/>
      <scheme val="minor"/>
    </font>
    <font>
      <sz val="11"/>
      <name val="Calibri"/>
      <family val="2"/>
      <scheme val="minor"/>
    </font>
    <font>
      <sz val="14"/>
      <color theme="1"/>
      <name val="Calibri"/>
      <family val="2"/>
      <scheme val="minor"/>
    </font>
    <font>
      <sz val="14"/>
      <name val="Calibri"/>
      <family val="2"/>
      <scheme val="minor"/>
    </font>
    <font>
      <b/>
      <sz val="14"/>
      <name val="Calibri"/>
      <family val="2"/>
      <scheme val="minor"/>
    </font>
    <font>
      <sz val="10"/>
      <color theme="1"/>
      <name val="Calibri"/>
      <family val="2"/>
      <scheme val="minor"/>
    </font>
    <font>
      <b/>
      <sz val="13"/>
      <name val="Calibri"/>
      <family val="2"/>
      <scheme val="minor"/>
    </font>
    <font>
      <b/>
      <sz val="13"/>
      <color theme="1"/>
      <name val="Calibri"/>
      <family val="2"/>
      <scheme val="minor"/>
    </font>
    <font>
      <b/>
      <sz val="14"/>
      <color rgb="FF002060"/>
      <name val="Calibri"/>
      <family val="2"/>
      <scheme val="minor"/>
    </font>
    <font>
      <sz val="32"/>
      <color theme="1"/>
      <name val="Calibri"/>
      <family val="2"/>
      <scheme val="minor"/>
    </font>
    <font>
      <b/>
      <sz val="14"/>
      <color theme="1"/>
      <name val="Calibri"/>
      <family val="2"/>
      <scheme val="minor"/>
    </font>
    <font>
      <b/>
      <sz val="11"/>
      <color theme="1"/>
      <name val="Calibri"/>
      <family val="2"/>
      <scheme val="minor"/>
    </font>
    <font>
      <b/>
      <sz val="12"/>
      <color theme="0"/>
      <name val="Calibri"/>
      <family val="2"/>
      <scheme val="minor"/>
    </font>
    <font>
      <b/>
      <sz val="14"/>
      <color theme="0"/>
      <name val="Calibri"/>
      <family val="2"/>
      <scheme val="minor"/>
    </font>
    <font>
      <sz val="14"/>
      <color theme="0"/>
      <name val="Calibri"/>
      <family val="2"/>
      <scheme val="minor"/>
    </font>
    <font>
      <sz val="11"/>
      <color theme="0"/>
      <name val="Calibri"/>
      <family val="2"/>
      <scheme val="minor"/>
    </font>
    <font>
      <i/>
      <sz val="10"/>
      <name val="Calibri"/>
      <family val="2"/>
      <scheme val="minor"/>
    </font>
    <font>
      <b/>
      <sz val="16"/>
      <color theme="0"/>
      <name val="Calibri"/>
      <family val="2"/>
      <scheme val="minor"/>
    </font>
    <font>
      <sz val="13"/>
      <color theme="1"/>
      <name val="Calibri"/>
      <family val="2"/>
      <scheme val="minor"/>
    </font>
    <font>
      <b/>
      <sz val="11"/>
      <color theme="0"/>
      <name val="Calibri"/>
      <family val="2"/>
      <scheme val="minor"/>
    </font>
    <font>
      <b/>
      <sz val="9"/>
      <color rgb="FF000000"/>
      <name val="Tahoma"/>
      <family val="2"/>
    </font>
    <font>
      <sz val="9"/>
      <color rgb="FF000000"/>
      <name val="Tahoma"/>
      <family val="2"/>
    </font>
    <font>
      <sz val="11"/>
      <color rgb="FFFF0000"/>
      <name val="Calibri"/>
      <family val="2"/>
      <scheme val="minor"/>
    </font>
    <font>
      <b/>
      <sz val="18"/>
      <color theme="0"/>
      <name val="Calibri"/>
      <family val="2"/>
      <scheme val="minor"/>
    </font>
    <font>
      <b/>
      <sz val="8"/>
      <name val="Calibri"/>
      <family val="2"/>
      <scheme val="minor"/>
    </font>
    <font>
      <sz val="8"/>
      <name val="Calibri"/>
      <family val="2"/>
      <scheme val="minor"/>
    </font>
    <font>
      <u/>
      <sz val="11"/>
      <color theme="10"/>
      <name val="Calibri"/>
      <family val="2"/>
      <scheme val="minor"/>
    </font>
    <font>
      <b/>
      <sz val="11"/>
      <color rgb="FF000000"/>
      <name val="Calibri"/>
      <family val="2"/>
    </font>
    <font>
      <sz val="11"/>
      <color theme="1"/>
      <name val="Calibri"/>
      <family val="2"/>
    </font>
    <font>
      <sz val="11"/>
      <color rgb="FF000000"/>
      <name val="Calibri"/>
      <family val="2"/>
    </font>
    <font>
      <b/>
      <u/>
      <sz val="11"/>
      <color theme="1"/>
      <name val="Calibri"/>
      <family val="2"/>
      <scheme val="minor"/>
    </font>
    <font>
      <i/>
      <sz val="11"/>
      <color theme="1"/>
      <name val="Calibri"/>
      <family val="2"/>
      <scheme val="minor"/>
    </font>
    <font>
      <sz val="11"/>
      <color rgb="FF000000"/>
      <name val="Calibri"/>
      <family val="2"/>
      <scheme val="minor"/>
    </font>
    <font>
      <i/>
      <sz val="11"/>
      <color rgb="FF333333"/>
      <name val="Calibri"/>
      <family val="2"/>
      <scheme val="minor"/>
    </font>
    <font>
      <i/>
      <u/>
      <sz val="11"/>
      <color theme="10"/>
      <name val="Calibri"/>
      <family val="2"/>
      <scheme val="minor"/>
    </font>
    <font>
      <i/>
      <sz val="16"/>
      <color theme="1"/>
      <name val="Calibri"/>
      <family val="2"/>
      <scheme val="minor"/>
    </font>
    <font>
      <sz val="32"/>
      <name val="Calibri"/>
      <family val="2"/>
      <scheme val="minor"/>
    </font>
    <font>
      <b/>
      <sz val="16"/>
      <name val="Calibri"/>
      <family val="2"/>
      <scheme val="minor"/>
    </font>
    <font>
      <b/>
      <sz val="14"/>
      <color rgb="FF000000"/>
      <name val="Calibri"/>
      <family val="2"/>
    </font>
    <font>
      <b/>
      <sz val="16"/>
      <color theme="1"/>
      <name val="Calibri"/>
      <family val="2"/>
      <scheme val="minor"/>
    </font>
    <font>
      <sz val="10"/>
      <color theme="0"/>
      <name val="Calibri"/>
      <family val="2"/>
      <scheme val="minor"/>
    </font>
    <font>
      <sz val="12"/>
      <color theme="1"/>
      <name val="Calibri"/>
      <family val="2"/>
      <scheme val="minor"/>
    </font>
  </fonts>
  <fills count="14">
    <fill>
      <patternFill patternType="none"/>
    </fill>
    <fill>
      <patternFill patternType="gray125"/>
    </fill>
    <fill>
      <patternFill patternType="solid">
        <fgColor theme="1"/>
        <bgColor indexed="64"/>
      </patternFill>
    </fill>
    <fill>
      <patternFill patternType="solid">
        <fgColor rgb="FF00A4EF"/>
        <bgColor indexed="64"/>
      </patternFill>
    </fill>
    <fill>
      <patternFill patternType="solid">
        <fgColor rgb="FF737373"/>
        <bgColor indexed="64"/>
      </patternFill>
    </fill>
    <fill>
      <patternFill patternType="solid">
        <fgColor theme="1"/>
        <bgColor theme="0" tint="-0.14999847407452621"/>
      </patternFill>
    </fill>
    <fill>
      <patternFill patternType="solid">
        <fgColor rgb="FFF25022"/>
        <bgColor indexed="64"/>
      </patternFill>
    </fill>
    <fill>
      <patternFill patternType="solid">
        <fgColor rgb="FFFFB900"/>
        <bgColor indexed="64"/>
      </patternFill>
    </fill>
    <fill>
      <patternFill patternType="solid">
        <fgColor rgb="FF66CCFF"/>
        <bgColor indexed="64"/>
      </patternFill>
    </fill>
    <fill>
      <patternFill patternType="solid">
        <fgColor theme="0"/>
        <bgColor indexed="64"/>
      </patternFill>
    </fill>
    <fill>
      <patternFill patternType="solid">
        <fgColor rgb="FFF46B46"/>
        <bgColor indexed="64"/>
      </patternFill>
    </fill>
    <fill>
      <patternFill patternType="solid">
        <fgColor rgb="FFF46B46"/>
        <bgColor theme="0" tint="-0.14999847407452621"/>
      </patternFill>
    </fill>
    <fill>
      <patternFill patternType="solid">
        <fgColor rgb="FFFFFF00"/>
        <bgColor indexed="64"/>
      </patternFill>
    </fill>
    <fill>
      <patternFill patternType="solid">
        <fgColor rgb="FFFF0000"/>
        <bgColor indexed="64"/>
      </patternFill>
    </fill>
  </fills>
  <borders count="67">
    <border>
      <left/>
      <right/>
      <top/>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bottom style="medium">
        <color indexed="64"/>
      </bottom>
      <diagonal/>
    </border>
    <border>
      <left style="medium">
        <color indexed="64"/>
      </left>
      <right style="medium">
        <color indexed="64"/>
      </right>
      <top style="thin">
        <color auto="1"/>
      </top>
      <bottom style="medium">
        <color indexed="64"/>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auto="1"/>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auto="1"/>
      </top>
      <bottom style="thin">
        <color auto="1"/>
      </bottom>
      <diagonal/>
    </border>
    <border>
      <left style="medium">
        <color indexed="64"/>
      </left>
      <right/>
      <top style="thin">
        <color auto="1"/>
      </top>
      <bottom/>
      <diagonal/>
    </border>
    <border>
      <left/>
      <right/>
      <top style="medium">
        <color indexed="64"/>
      </top>
      <bottom style="thin">
        <color auto="1"/>
      </bottom>
      <diagonal/>
    </border>
    <border>
      <left/>
      <right/>
      <top style="thin">
        <color auto="1"/>
      </top>
      <bottom/>
      <diagonal/>
    </border>
    <border>
      <left style="medium">
        <color indexed="64"/>
      </left>
      <right/>
      <top style="medium">
        <color indexed="64"/>
      </top>
      <bottom style="thin">
        <color auto="1"/>
      </bottom>
      <diagonal/>
    </border>
    <border>
      <left style="medium">
        <color indexed="64"/>
      </left>
      <right/>
      <top style="thin">
        <color auto="1"/>
      </top>
      <bottom style="medium">
        <color indexed="64"/>
      </bottom>
      <diagonal/>
    </border>
    <border>
      <left style="medium">
        <color indexed="64"/>
      </left>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bottom style="thin">
        <color auto="1"/>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right/>
      <top style="medium">
        <color indexed="64"/>
      </top>
      <bottom style="medium">
        <color indexed="64"/>
      </bottom>
      <diagonal/>
    </border>
    <border>
      <left/>
      <right/>
      <top/>
      <bottom style="thin">
        <color auto="1"/>
      </bottom>
      <diagonal/>
    </border>
    <border>
      <left/>
      <right style="thin">
        <color auto="1"/>
      </right>
      <top style="medium">
        <color indexed="64"/>
      </top>
      <bottom style="thin">
        <color auto="1"/>
      </bottom>
      <diagonal/>
    </border>
    <border>
      <left style="thin">
        <color auto="1"/>
      </left>
      <right style="medium">
        <color indexed="64"/>
      </right>
      <top/>
      <bottom style="thin">
        <color auto="1"/>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theme="0"/>
      </left>
      <right style="medium">
        <color theme="0"/>
      </right>
      <top style="medium">
        <color theme="0"/>
      </top>
      <bottom style="medium">
        <color theme="0"/>
      </bottom>
      <diagonal/>
    </border>
    <border>
      <left/>
      <right style="medium">
        <color indexed="64"/>
      </right>
      <top style="medium">
        <color indexed="64"/>
      </top>
      <bottom style="thin">
        <color auto="1"/>
      </bottom>
      <diagonal/>
    </border>
    <border>
      <left/>
      <right style="medium">
        <color indexed="64"/>
      </right>
      <top style="thin">
        <color auto="1"/>
      </top>
      <bottom style="thin">
        <color auto="1"/>
      </bottom>
      <diagonal/>
    </border>
    <border>
      <left/>
      <right style="medium">
        <color indexed="64"/>
      </right>
      <top style="thin">
        <color auto="1"/>
      </top>
      <bottom style="medium">
        <color indexed="64"/>
      </bottom>
      <diagonal/>
    </border>
    <border>
      <left/>
      <right style="medium">
        <color indexed="64"/>
      </right>
      <top/>
      <bottom style="thin">
        <color auto="1"/>
      </bottom>
      <diagonal/>
    </border>
    <border>
      <left/>
      <right style="medium">
        <color indexed="64"/>
      </right>
      <top style="thin">
        <color auto="1"/>
      </top>
      <bottom/>
      <diagonal/>
    </border>
    <border>
      <left style="medium">
        <color indexed="64"/>
      </left>
      <right style="medium">
        <color theme="0"/>
      </right>
      <top style="medium">
        <color theme="0"/>
      </top>
      <bottom style="medium">
        <color theme="0"/>
      </bottom>
      <diagonal/>
    </border>
    <border>
      <left style="medium">
        <color theme="0"/>
      </left>
      <right style="medium">
        <color indexed="64"/>
      </right>
      <top style="medium">
        <color theme="0"/>
      </top>
      <bottom style="medium">
        <color theme="0"/>
      </bottom>
      <diagonal/>
    </border>
    <border>
      <left style="thin">
        <color auto="1"/>
      </left>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ck">
        <color theme="0"/>
      </left>
      <right style="thick">
        <color theme="0"/>
      </right>
      <top style="medium">
        <color indexed="64"/>
      </top>
      <bottom style="medium">
        <color indexed="64"/>
      </bottom>
      <diagonal/>
    </border>
    <border>
      <left style="medium">
        <color indexed="64"/>
      </left>
      <right style="thin">
        <color auto="1"/>
      </right>
      <top/>
      <bottom style="medium">
        <color indexed="64"/>
      </bottom>
      <diagonal/>
    </border>
    <border>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auto="1"/>
      </top>
      <bottom style="medium">
        <color indexed="64"/>
      </bottom>
      <diagonal/>
    </border>
    <border>
      <left style="thin">
        <color auto="1"/>
      </left>
      <right/>
      <top/>
      <bottom style="thin">
        <color auto="1"/>
      </bottom>
      <diagonal/>
    </border>
    <border>
      <left style="thin">
        <color indexed="64"/>
      </left>
      <right style="thin">
        <color auto="1"/>
      </right>
      <top style="medium">
        <color theme="0"/>
      </top>
      <bottom style="thin">
        <color auto="1"/>
      </bottom>
      <diagonal/>
    </border>
    <border>
      <left/>
      <right style="medium">
        <color theme="0"/>
      </right>
      <top/>
      <bottom style="medium">
        <color theme="0"/>
      </bottom>
      <diagonal/>
    </border>
    <border>
      <left/>
      <right style="medium">
        <color theme="0"/>
      </right>
      <top/>
      <bottom/>
      <diagonal/>
    </border>
    <border>
      <left/>
      <right style="thin">
        <color auto="1"/>
      </right>
      <top/>
      <bottom style="thin">
        <color auto="1"/>
      </bottom>
      <diagonal/>
    </border>
    <border>
      <left style="thin">
        <color auto="1"/>
      </left>
      <right style="medium">
        <color indexed="64"/>
      </right>
      <top style="medium">
        <color theme="0"/>
      </top>
      <bottom style="thin">
        <color auto="1"/>
      </bottom>
      <diagonal/>
    </border>
  </borders>
  <cellStyleXfs count="2">
    <xf numFmtId="0" fontId="0" fillId="0" borderId="0"/>
    <xf numFmtId="0" fontId="26" fillId="0" borderId="0" applyNumberFormat="0" applyFill="0" applyBorder="0" applyAlignment="0" applyProtection="0"/>
  </cellStyleXfs>
  <cellXfs count="308">
    <xf numFmtId="0" fontId="0" fillId="0" borderId="0" xfId="0"/>
    <xf numFmtId="0" fontId="0" fillId="0" borderId="1" xfId="0" applyBorder="1"/>
    <xf numFmtId="0" fontId="0" fillId="0" borderId="2" xfId="0" applyBorder="1"/>
    <xf numFmtId="0" fontId="0" fillId="0" borderId="7" xfId="0" applyBorder="1" applyAlignment="1">
      <alignment horizontal="center"/>
    </xf>
    <xf numFmtId="0" fontId="0" fillId="0" borderId="0" xfId="0" applyAlignment="1">
      <alignment wrapText="1"/>
    </xf>
    <xf numFmtId="0" fontId="3" fillId="0" borderId="7" xfId="0" applyFont="1" applyBorder="1" applyAlignment="1">
      <alignment horizontal="center" vertical="center"/>
    </xf>
    <xf numFmtId="0" fontId="0" fillId="0" borderId="9" xfId="0" applyBorder="1" applyAlignment="1">
      <alignment horizontal="center"/>
    </xf>
    <xf numFmtId="0" fontId="0" fillId="0" borderId="11" xfId="0" applyBorder="1" applyAlignment="1">
      <alignment horizontal="center"/>
    </xf>
    <xf numFmtId="0" fontId="9" fillId="0" borderId="0" xfId="0" applyFont="1" applyAlignment="1">
      <alignment horizontal="center"/>
    </xf>
    <xf numFmtId="0" fontId="9" fillId="0" borderId="1" xfId="0" applyFont="1" applyBorder="1" applyAlignment="1">
      <alignment horizontal="center"/>
    </xf>
    <xf numFmtId="0" fontId="0" fillId="0" borderId="40" xfId="0" applyBorder="1"/>
    <xf numFmtId="0" fontId="0" fillId="0" borderId="41" xfId="0" applyBorder="1"/>
    <xf numFmtId="0" fontId="0" fillId="0" borderId="42" xfId="0" applyBorder="1"/>
    <xf numFmtId="0" fontId="0" fillId="0" borderId="13" xfId="0" applyBorder="1" applyAlignment="1">
      <alignment horizontal="center" vertical="center"/>
    </xf>
    <xf numFmtId="0" fontId="0" fillId="0" borderId="0" xfId="0" applyAlignment="1">
      <alignment horizontal="center" vertical="center"/>
    </xf>
    <xf numFmtId="0" fontId="0" fillId="0" borderId="28" xfId="0" applyBorder="1" applyAlignment="1">
      <alignment horizontal="center" vertical="center"/>
    </xf>
    <xf numFmtId="0" fontId="0" fillId="0" borderId="29" xfId="0" applyBorder="1" applyAlignment="1">
      <alignment horizontal="center" vertical="center"/>
    </xf>
    <xf numFmtId="0" fontId="0" fillId="0" borderId="30" xfId="0"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xf numFmtId="0" fontId="0" fillId="0" borderId="18" xfId="0" applyBorder="1" applyAlignment="1">
      <alignment horizontal="center" vertical="center"/>
    </xf>
    <xf numFmtId="0" fontId="0" fillId="0" borderId="9" xfId="0" applyBorder="1" applyAlignment="1">
      <alignment horizontal="center" vertical="center"/>
    </xf>
    <xf numFmtId="0" fontId="0" fillId="0" borderId="11" xfId="0" applyBorder="1" applyAlignment="1">
      <alignment horizontal="center" vertical="center"/>
    </xf>
    <xf numFmtId="0" fontId="0" fillId="0" borderId="44" xfId="0" applyBorder="1" applyAlignment="1">
      <alignment horizontal="center"/>
    </xf>
    <xf numFmtId="0" fontId="0" fillId="0" borderId="45" xfId="0" applyBorder="1" applyAlignment="1">
      <alignment horizontal="center"/>
    </xf>
    <xf numFmtId="0" fontId="0" fillId="0" borderId="46" xfId="0" applyBorder="1" applyAlignment="1">
      <alignment horizontal="center"/>
    </xf>
    <xf numFmtId="0" fontId="0" fillId="0" borderId="0" xfId="0" applyAlignment="1">
      <alignment horizontal="center" vertical="center" wrapText="1"/>
    </xf>
    <xf numFmtId="0" fontId="5" fillId="0" borderId="0" xfId="0" applyFont="1" applyAlignment="1">
      <alignment vertical="center" wrapText="1"/>
    </xf>
    <xf numFmtId="0" fontId="0" fillId="0" borderId="19" xfId="0" applyBorder="1" applyAlignment="1">
      <alignment horizontal="center" vertical="center" wrapText="1"/>
    </xf>
    <xf numFmtId="0" fontId="15" fillId="0" borderId="0" xfId="0" applyFont="1"/>
    <xf numFmtId="0" fontId="1" fillId="0" borderId="0" xfId="0" applyFont="1"/>
    <xf numFmtId="0" fontId="0" fillId="0" borderId="13" xfId="0" applyBorder="1" applyAlignment="1">
      <alignment horizontal="left" vertical="center"/>
    </xf>
    <xf numFmtId="0" fontId="0" fillId="0" borderId="31" xfId="0" applyBorder="1" applyAlignment="1">
      <alignment horizontal="left" vertical="center"/>
    </xf>
    <xf numFmtId="0" fontId="0" fillId="0" borderId="6" xfId="0" applyBorder="1" applyAlignment="1">
      <alignment horizontal="left" vertical="center"/>
    </xf>
    <xf numFmtId="0" fontId="0" fillId="0" borderId="0" xfId="0" applyAlignment="1">
      <alignment horizontal="left" vertical="center"/>
    </xf>
    <xf numFmtId="0" fontId="0" fillId="0" borderId="0" xfId="0" applyAlignment="1">
      <alignment horizontal="left" vertical="center" wrapText="1"/>
    </xf>
    <xf numFmtId="0" fontId="19" fillId="2" borderId="19" xfId="0" applyFont="1" applyFill="1" applyBorder="1" applyAlignment="1">
      <alignment horizontal="center" vertical="center"/>
    </xf>
    <xf numFmtId="0" fontId="19" fillId="2" borderId="20" xfId="0" applyFont="1" applyFill="1" applyBorder="1" applyAlignment="1">
      <alignment horizontal="center" vertical="center"/>
    </xf>
    <xf numFmtId="0" fontId="19" fillId="2" borderId="53" xfId="0" applyFont="1" applyFill="1" applyBorder="1" applyAlignment="1">
      <alignment horizontal="center" vertical="center"/>
    </xf>
    <xf numFmtId="0" fontId="0" fillId="0" borderId="33" xfId="0" applyBorder="1" applyAlignment="1">
      <alignment horizontal="left" vertical="top"/>
    </xf>
    <xf numFmtId="0" fontId="0" fillId="0" borderId="12" xfId="0" applyBorder="1" applyAlignment="1">
      <alignment horizontal="left" vertical="top" wrapText="1"/>
    </xf>
    <xf numFmtId="0" fontId="0" fillId="0" borderId="39" xfId="0" applyBorder="1" applyAlignment="1">
      <alignment horizontal="left" vertical="top" wrapText="1"/>
    </xf>
    <xf numFmtId="0" fontId="0" fillId="0" borderId="28" xfId="0" applyBorder="1" applyAlignment="1">
      <alignment horizontal="left" vertical="top"/>
    </xf>
    <xf numFmtId="0" fontId="0" fillId="0" borderId="13" xfId="0" applyBorder="1" applyAlignment="1">
      <alignment horizontal="left" vertical="top" wrapText="1"/>
    </xf>
    <xf numFmtId="0" fontId="0" fillId="0" borderId="29" xfId="0" applyBorder="1" applyAlignment="1">
      <alignment horizontal="left" vertical="top" wrapText="1"/>
    </xf>
    <xf numFmtId="0" fontId="0" fillId="0" borderId="30" xfId="0" applyBorder="1" applyAlignment="1">
      <alignment horizontal="left" vertical="top"/>
    </xf>
    <xf numFmtId="0" fontId="0" fillId="0" borderId="31" xfId="0" applyBorder="1" applyAlignment="1">
      <alignment horizontal="left" vertical="top" wrapText="1"/>
    </xf>
    <xf numFmtId="0" fontId="0" fillId="0" borderId="32" xfId="0" applyBorder="1" applyAlignment="1">
      <alignment horizontal="left" vertical="top" wrapText="1"/>
    </xf>
    <xf numFmtId="0" fontId="0" fillId="0" borderId="12" xfId="0" applyBorder="1" applyAlignment="1">
      <alignment horizontal="center" vertical="center"/>
    </xf>
    <xf numFmtId="0" fontId="3" fillId="0" borderId="0" xfId="0" applyFont="1" applyAlignment="1">
      <alignment horizontal="center" vertical="center"/>
    </xf>
    <xf numFmtId="0" fontId="25" fillId="0" borderId="0" xfId="0" applyFont="1" applyAlignment="1">
      <alignment horizontal="center" vertical="center"/>
    </xf>
    <xf numFmtId="0" fontId="13" fillId="3" borderId="5" xfId="0" applyFont="1" applyFill="1" applyBorder="1" applyAlignment="1">
      <alignment vertical="center"/>
    </xf>
    <xf numFmtId="0" fontId="13" fillId="3" borderId="4" xfId="0" applyFont="1" applyFill="1" applyBorder="1" applyAlignment="1">
      <alignment vertical="center"/>
    </xf>
    <xf numFmtId="0" fontId="13" fillId="3" borderId="3" xfId="0" applyFont="1" applyFill="1" applyBorder="1" applyAlignment="1">
      <alignment vertical="center"/>
    </xf>
    <xf numFmtId="0" fontId="3" fillId="0" borderId="8" xfId="0" applyFont="1" applyBorder="1" applyAlignment="1">
      <alignment horizontal="center" vertical="center"/>
    </xf>
    <xf numFmtId="0" fontId="26" fillId="0" borderId="0" xfId="1" applyAlignment="1">
      <alignment horizontal="center" vertical="center"/>
    </xf>
    <xf numFmtId="0" fontId="32" fillId="0" borderId="0" xfId="0" applyFont="1" applyAlignment="1">
      <alignment wrapText="1"/>
    </xf>
    <xf numFmtId="0" fontId="33" fillId="0" borderId="0" xfId="0" applyFont="1" applyAlignment="1">
      <alignment wrapText="1"/>
    </xf>
    <xf numFmtId="0" fontId="34" fillId="0" borderId="0" xfId="1" applyFont="1" applyAlignment="1">
      <alignment wrapText="1"/>
    </xf>
    <xf numFmtId="0" fontId="34" fillId="0" borderId="0" xfId="1" applyFont="1" applyAlignment="1">
      <alignment vertical="center" wrapText="1"/>
    </xf>
    <xf numFmtId="0" fontId="26" fillId="0" borderId="0" xfId="1" applyBorder="1" applyAlignment="1">
      <alignment vertical="center" wrapText="1"/>
    </xf>
    <xf numFmtId="0" fontId="26" fillId="0" borderId="0" xfId="1" applyBorder="1" applyAlignment="1">
      <alignment horizontal="center" vertical="center" wrapText="1"/>
    </xf>
    <xf numFmtId="0" fontId="26" fillId="0" borderId="0" xfId="1" applyBorder="1" applyAlignment="1">
      <alignment vertical="center"/>
    </xf>
    <xf numFmtId="0" fontId="31" fillId="0" borderId="0" xfId="0" applyFont="1" applyAlignment="1">
      <alignment wrapText="1"/>
    </xf>
    <xf numFmtId="0" fontId="0" fillId="0" borderId="13" xfId="0" applyBorder="1" applyAlignment="1">
      <alignment wrapText="1"/>
    </xf>
    <xf numFmtId="0" fontId="0" fillId="0" borderId="58" xfId="0" applyBorder="1" applyAlignment="1">
      <alignment wrapText="1"/>
    </xf>
    <xf numFmtId="0" fontId="33" fillId="0" borderId="59" xfId="0" applyFont="1" applyBorder="1" applyAlignment="1">
      <alignment wrapText="1"/>
    </xf>
    <xf numFmtId="0" fontId="34" fillId="0" borderId="59" xfId="1" applyFont="1" applyBorder="1" applyAlignment="1">
      <alignment wrapText="1"/>
    </xf>
    <xf numFmtId="0" fontId="31" fillId="0" borderId="59" xfId="0" applyFont="1" applyBorder="1" applyAlignment="1">
      <alignment wrapText="1"/>
    </xf>
    <xf numFmtId="0" fontId="34" fillId="0" borderId="59" xfId="1" applyFont="1" applyBorder="1" applyAlignment="1">
      <alignment vertical="center" wrapText="1"/>
    </xf>
    <xf numFmtId="0" fontId="0" fillId="0" borderId="59" xfId="0" applyBorder="1"/>
    <xf numFmtId="0" fontId="32" fillId="0" borderId="12" xfId="0" applyFont="1" applyBorder="1" applyAlignment="1">
      <alignment wrapText="1"/>
    </xf>
    <xf numFmtId="0" fontId="26" fillId="0" borderId="13" xfId="1" applyBorder="1" applyAlignment="1">
      <alignment horizontal="center" vertical="center"/>
    </xf>
    <xf numFmtId="0" fontId="26" fillId="0" borderId="13" xfId="1" applyBorder="1" applyAlignment="1">
      <alignment horizontal="center" vertical="center" wrapText="1"/>
    </xf>
    <xf numFmtId="0" fontId="0" fillId="2" borderId="25" xfId="0" applyFill="1" applyBorder="1" applyAlignment="1">
      <alignment horizontal="center" vertical="center"/>
    </xf>
    <xf numFmtId="0" fontId="0" fillId="0" borderId="21" xfId="0" applyBorder="1" applyAlignment="1">
      <alignment horizontal="center" vertical="center"/>
    </xf>
    <xf numFmtId="0" fontId="13" fillId="3" borderId="0" xfId="0" applyFont="1" applyFill="1" applyAlignment="1">
      <alignment vertical="center"/>
    </xf>
    <xf numFmtId="0" fontId="28" fillId="0" borderId="2" xfId="0" applyFont="1" applyBorder="1"/>
    <xf numFmtId="0" fontId="28" fillId="0" borderId="40" xfId="0" applyFont="1" applyBorder="1"/>
    <xf numFmtId="0" fontId="0" fillId="0" borderId="14" xfId="0" applyBorder="1" applyAlignment="1">
      <alignment horizontal="center" vertical="center"/>
    </xf>
    <xf numFmtId="0" fontId="10" fillId="10" borderId="17" xfId="0" applyFont="1" applyFill="1" applyBorder="1" applyAlignment="1">
      <alignment horizontal="center" vertical="center"/>
    </xf>
    <xf numFmtId="0" fontId="4" fillId="11" borderId="3" xfId="0" applyFont="1" applyFill="1" applyBorder="1" applyAlignment="1">
      <alignment horizontal="center" vertical="center" wrapText="1"/>
    </xf>
    <xf numFmtId="0" fontId="0" fillId="0" borderId="0" xfId="0" applyAlignment="1">
      <alignment vertical="center" wrapText="1"/>
    </xf>
    <xf numFmtId="0" fontId="11" fillId="0" borderId="2" xfId="0" applyFont="1" applyBorder="1" applyAlignment="1">
      <alignment horizontal="left" vertical="center"/>
    </xf>
    <xf numFmtId="0" fontId="1" fillId="0" borderId="7" xfId="0" applyFont="1" applyBorder="1" applyAlignment="1" applyProtection="1">
      <alignment horizontal="left" vertical="center" wrapText="1"/>
      <protection hidden="1"/>
    </xf>
    <xf numFmtId="0" fontId="1" fillId="0" borderId="9" xfId="0" applyFont="1" applyBorder="1" applyAlignment="1" applyProtection="1">
      <alignment horizontal="left" vertical="center" wrapText="1"/>
      <protection hidden="1"/>
    </xf>
    <xf numFmtId="0" fontId="3" fillId="0" borderId="15" xfId="0" applyFont="1" applyBorder="1" applyAlignment="1" applyProtection="1">
      <alignment horizontal="center" vertical="center" wrapText="1"/>
      <protection hidden="1"/>
    </xf>
    <xf numFmtId="0" fontId="12" fillId="5" borderId="49" xfId="0" applyFont="1" applyFill="1" applyBorder="1" applyAlignment="1" applyProtection="1">
      <alignment horizontal="center" vertical="center" wrapText="1"/>
      <protection hidden="1"/>
    </xf>
    <xf numFmtId="0" fontId="12" fillId="5" borderId="43" xfId="0" applyFont="1" applyFill="1" applyBorder="1" applyAlignment="1" applyProtection="1">
      <alignment horizontal="center" vertical="center" wrapText="1"/>
      <protection hidden="1"/>
    </xf>
    <xf numFmtId="0" fontId="12" fillId="5" borderId="50" xfId="0" applyFont="1" applyFill="1" applyBorder="1" applyAlignment="1" applyProtection="1">
      <alignment horizontal="center" vertical="center" wrapText="1"/>
      <protection hidden="1"/>
    </xf>
    <xf numFmtId="0" fontId="3" fillId="0" borderId="12" xfId="0" applyFont="1" applyBorder="1" applyAlignment="1" applyProtection="1">
      <alignment horizontal="center" vertical="center" wrapText="1"/>
      <protection hidden="1"/>
    </xf>
    <xf numFmtId="0" fontId="3" fillId="0" borderId="21" xfId="0" applyFont="1" applyBorder="1" applyAlignment="1" applyProtection="1">
      <alignment horizontal="center" vertical="center" wrapText="1"/>
      <protection hidden="1"/>
    </xf>
    <xf numFmtId="0" fontId="3" fillId="0" borderId="13" xfId="0" applyFont="1" applyBorder="1" applyAlignment="1" applyProtection="1">
      <alignment horizontal="center" vertical="center"/>
      <protection hidden="1"/>
    </xf>
    <xf numFmtId="0" fontId="3" fillId="0" borderId="14" xfId="0" applyFont="1" applyBorder="1" applyAlignment="1" applyProtection="1">
      <alignment horizontal="center" vertical="center" wrapText="1"/>
      <protection hidden="1"/>
    </xf>
    <xf numFmtId="0" fontId="3" fillId="0" borderId="13" xfId="0" applyFont="1" applyBorder="1" applyAlignment="1" applyProtection="1">
      <alignment horizontal="center" vertical="center" wrapText="1"/>
      <protection hidden="1"/>
    </xf>
    <xf numFmtId="0" fontId="3" fillId="0" borderId="29" xfId="0" applyFont="1" applyBorder="1" applyAlignment="1" applyProtection="1">
      <alignment horizontal="center" vertical="center" wrapText="1"/>
      <protection hidden="1"/>
    </xf>
    <xf numFmtId="0" fontId="3" fillId="0" borderId="28" xfId="0" applyFont="1" applyBorder="1" applyAlignment="1" applyProtection="1">
      <alignment horizontal="center" vertical="center" wrapText="1"/>
      <protection hidden="1"/>
    </xf>
    <xf numFmtId="0" fontId="3" fillId="0" borderId="1" xfId="0" applyFont="1" applyBorder="1" applyAlignment="1" applyProtection="1">
      <alignment horizontal="center" vertical="center"/>
      <protection hidden="1"/>
    </xf>
    <xf numFmtId="0" fontId="0" fillId="0" borderId="0" xfId="0" applyProtection="1">
      <protection hidden="1"/>
    </xf>
    <xf numFmtId="0" fontId="0" fillId="7" borderId="15" xfId="0" applyFill="1" applyBorder="1" applyAlignment="1" applyProtection="1">
      <alignment horizontal="center" vertical="center"/>
      <protection hidden="1"/>
    </xf>
    <xf numFmtId="0" fontId="15" fillId="4" borderId="15" xfId="0" applyFont="1" applyFill="1" applyBorder="1" applyAlignment="1" applyProtection="1">
      <alignment horizontal="center" vertical="center"/>
      <protection hidden="1"/>
    </xf>
    <xf numFmtId="0" fontId="2" fillId="0" borderId="1" xfId="0" applyFont="1" applyBorder="1" applyAlignment="1" applyProtection="1">
      <alignment horizontal="center" vertical="center"/>
      <protection hidden="1"/>
    </xf>
    <xf numFmtId="0" fontId="2" fillId="0" borderId="2" xfId="0" applyFont="1" applyBorder="1" applyAlignment="1" applyProtection="1">
      <alignment horizontal="center" vertical="center"/>
      <protection hidden="1"/>
    </xf>
    <xf numFmtId="0" fontId="0" fillId="0" borderId="2" xfId="0" applyBorder="1" applyProtection="1">
      <protection hidden="1"/>
    </xf>
    <xf numFmtId="0" fontId="1" fillId="0" borderId="2" xfId="0" applyFont="1" applyBorder="1" applyProtection="1">
      <protection hidden="1"/>
    </xf>
    <xf numFmtId="0" fontId="0" fillId="0" borderId="40" xfId="0" applyBorder="1" applyProtection="1">
      <protection hidden="1"/>
    </xf>
    <xf numFmtId="0" fontId="0" fillId="0" borderId="41" xfId="0" applyBorder="1" applyProtection="1">
      <protection hidden="1"/>
    </xf>
    <xf numFmtId="0" fontId="0" fillId="0" borderId="42" xfId="0" applyBorder="1" applyProtection="1">
      <protection hidden="1"/>
    </xf>
    <xf numFmtId="0" fontId="38" fillId="0" borderId="54" xfId="0" applyFont="1" applyBorder="1" applyAlignment="1">
      <alignment horizontal="center" vertical="center" wrapText="1"/>
    </xf>
    <xf numFmtId="0" fontId="38" fillId="0" borderId="56" xfId="0" applyFont="1" applyBorder="1" applyAlignment="1">
      <alignment horizontal="center" vertical="center" wrapText="1"/>
    </xf>
    <xf numFmtId="0" fontId="11" fillId="0" borderId="19" xfId="0" applyFont="1" applyBorder="1" applyAlignment="1">
      <alignment horizontal="center" vertical="center"/>
    </xf>
    <xf numFmtId="0" fontId="0" fillId="0" borderId="27" xfId="0" applyBorder="1"/>
    <xf numFmtId="0" fontId="0" fillId="0" borderId="8" xfId="0" applyBorder="1" applyAlignment="1">
      <alignment horizontal="left" vertical="center"/>
    </xf>
    <xf numFmtId="0" fontId="1" fillId="0" borderId="0" xfId="0" applyFont="1" applyAlignment="1">
      <alignment horizontal="center"/>
    </xf>
    <xf numFmtId="0" fontId="0" fillId="12" borderId="0" xfId="0" applyFill="1" applyAlignment="1">
      <alignment horizontal="center" vertical="center" wrapText="1"/>
    </xf>
    <xf numFmtId="9" fontId="3" fillId="0" borderId="29" xfId="0" applyNumberFormat="1" applyFont="1" applyBorder="1" applyAlignment="1" applyProtection="1">
      <alignment horizontal="center" vertical="center"/>
      <protection hidden="1"/>
    </xf>
    <xf numFmtId="0" fontId="18" fillId="0" borderId="0" xfId="0" applyFont="1" applyAlignment="1" applyProtection="1">
      <alignment vertical="top" wrapText="1"/>
      <protection hidden="1"/>
    </xf>
    <xf numFmtId="0" fontId="37" fillId="0" borderId="0" xfId="0" applyFont="1" applyProtection="1">
      <protection hidden="1"/>
    </xf>
    <xf numFmtId="0" fontId="11" fillId="0" borderId="19" xfId="0" applyFont="1" applyBorder="1" applyAlignment="1">
      <alignment horizontal="center" vertical="center" wrapText="1"/>
    </xf>
    <xf numFmtId="0" fontId="3" fillId="0" borderId="27" xfId="0" applyFont="1" applyBorder="1" applyAlignment="1" applyProtection="1">
      <alignment horizontal="center" vertical="center" wrapText="1"/>
      <protection hidden="1"/>
    </xf>
    <xf numFmtId="0" fontId="0" fillId="0" borderId="27" xfId="0" applyBorder="1" applyAlignment="1">
      <alignment horizontal="center" vertical="center"/>
    </xf>
    <xf numFmtId="0" fontId="11" fillId="0" borderId="17" xfId="0" applyFont="1" applyBorder="1" applyAlignment="1">
      <alignment horizontal="center" vertical="center" wrapText="1"/>
    </xf>
    <xf numFmtId="0" fontId="0" fillId="0" borderId="17" xfId="0" applyBorder="1" applyAlignment="1">
      <alignment horizontal="center" vertical="center" wrapText="1"/>
    </xf>
    <xf numFmtId="0" fontId="3" fillId="0" borderId="61" xfId="0" applyFont="1" applyBorder="1" applyAlignment="1" applyProtection="1">
      <alignment horizontal="center" vertical="center" wrapText="1"/>
      <protection hidden="1"/>
    </xf>
    <xf numFmtId="0" fontId="3" fillId="0" borderId="62" xfId="0" applyFont="1" applyBorder="1" applyAlignment="1" applyProtection="1">
      <alignment horizontal="center" vertical="center" wrapText="1"/>
      <protection hidden="1"/>
    </xf>
    <xf numFmtId="0" fontId="36" fillId="0" borderId="0" xfId="0" applyFont="1" applyAlignment="1">
      <alignment vertical="center"/>
    </xf>
    <xf numFmtId="0" fontId="3" fillId="0" borderId="1" xfId="0" applyFont="1" applyBorder="1" applyAlignment="1" applyProtection="1">
      <alignment vertical="center"/>
      <protection hidden="1"/>
    </xf>
    <xf numFmtId="0" fontId="37" fillId="0" borderId="1" xfId="0" applyFont="1" applyBorder="1" applyProtection="1">
      <protection hidden="1"/>
    </xf>
    <xf numFmtId="0" fontId="18" fillId="0" borderId="1" xfId="0" applyFont="1" applyBorder="1" applyAlignment="1" applyProtection="1">
      <alignment vertical="top" wrapText="1"/>
      <protection hidden="1"/>
    </xf>
    <xf numFmtId="0" fontId="0" fillId="0" borderId="64" xfId="0" applyBorder="1"/>
    <xf numFmtId="0" fontId="9" fillId="0" borderId="64" xfId="0" applyFont="1" applyBorder="1" applyAlignment="1">
      <alignment horizontal="center"/>
    </xf>
    <xf numFmtId="0" fontId="0" fillId="0" borderId="63" xfId="0" applyBorder="1"/>
    <xf numFmtId="0" fontId="15" fillId="0" borderId="1" xfId="0" applyFont="1" applyBorder="1"/>
    <xf numFmtId="0" fontId="0" fillId="3" borderId="51" xfId="0" applyFill="1" applyBorder="1" applyAlignment="1" applyProtection="1">
      <alignment horizontal="center" vertical="center"/>
      <protection hidden="1"/>
    </xf>
    <xf numFmtId="9" fontId="3" fillId="0" borderId="52" xfId="0" applyNumberFormat="1" applyFont="1" applyBorder="1" applyAlignment="1" applyProtection="1">
      <alignment horizontal="center" vertical="center"/>
      <protection hidden="1"/>
    </xf>
    <xf numFmtId="9" fontId="3" fillId="0" borderId="32" xfId="0" applyNumberFormat="1" applyFont="1" applyBorder="1" applyAlignment="1" applyProtection="1">
      <alignment horizontal="center" vertical="center"/>
      <protection hidden="1"/>
    </xf>
    <xf numFmtId="0" fontId="3" fillId="0" borderId="31" xfId="0" applyFont="1" applyBorder="1" applyAlignment="1" applyProtection="1">
      <alignment horizontal="center" vertical="center"/>
      <protection hidden="1"/>
    </xf>
    <xf numFmtId="0" fontId="0" fillId="0" borderId="8" xfId="0" applyBorder="1" applyAlignment="1">
      <alignment horizontal="center" vertical="center"/>
    </xf>
    <xf numFmtId="0" fontId="0" fillId="0" borderId="45" xfId="0" applyBorder="1" applyAlignment="1" applyProtection="1">
      <alignment horizontal="center" vertical="center"/>
      <protection locked="0" hidden="1"/>
    </xf>
    <xf numFmtId="0" fontId="4" fillId="11" borderId="6" xfId="0" applyFont="1" applyFill="1" applyBorder="1" applyAlignment="1">
      <alignment horizontal="center" vertical="center" textRotation="90" wrapText="1"/>
    </xf>
    <xf numFmtId="0" fontId="1" fillId="0" borderId="44" xfId="0" applyFont="1" applyBorder="1" applyAlignment="1" applyProtection="1">
      <alignment horizontal="left" vertical="center" wrapText="1"/>
      <protection hidden="1"/>
    </xf>
    <xf numFmtId="0" fontId="1" fillId="0" borderId="45" xfId="0" applyFont="1" applyBorder="1" applyAlignment="1" applyProtection="1">
      <alignment horizontal="left" vertical="center" wrapText="1"/>
      <protection hidden="1"/>
    </xf>
    <xf numFmtId="0" fontId="1" fillId="0" borderId="47" xfId="0" applyFont="1" applyBorder="1" applyAlignment="1" applyProtection="1">
      <alignment horizontal="left" vertical="center" wrapText="1"/>
      <protection hidden="1"/>
    </xf>
    <xf numFmtId="0" fontId="1" fillId="0" borderId="45" xfId="0" applyFont="1" applyBorder="1" applyAlignment="1" applyProtection="1">
      <alignment horizontal="left" vertical="center"/>
      <protection hidden="1"/>
    </xf>
    <xf numFmtId="0" fontId="1" fillId="0" borderId="46" xfId="0" applyFont="1" applyBorder="1" applyAlignment="1" applyProtection="1">
      <alignment horizontal="left" vertical="center" wrapText="1"/>
      <protection hidden="1"/>
    </xf>
    <xf numFmtId="0" fontId="0" fillId="0" borderId="34" xfId="0" applyBorder="1" applyAlignment="1">
      <alignment horizontal="center" vertical="center"/>
    </xf>
    <xf numFmtId="0" fontId="0" fillId="0" borderId="33" xfId="0" applyBorder="1" applyAlignment="1">
      <alignment horizontal="center" vertical="center"/>
    </xf>
    <xf numFmtId="0" fontId="0" fillId="0" borderId="39" xfId="0" applyBorder="1" applyAlignment="1">
      <alignment horizontal="center" vertical="center"/>
    </xf>
    <xf numFmtId="0" fontId="0" fillId="0" borderId="65" xfId="0" applyBorder="1" applyAlignment="1">
      <alignment horizontal="center" vertical="center"/>
    </xf>
    <xf numFmtId="0" fontId="27" fillId="0" borderId="57" xfId="0" applyFont="1" applyBorder="1" applyAlignment="1">
      <alignment horizontal="center" vertical="center" wrapText="1"/>
    </xf>
    <xf numFmtId="0" fontId="27" fillId="0" borderId="54" xfId="0" applyFont="1" applyBorder="1" applyAlignment="1">
      <alignment horizontal="center" vertical="center" wrapText="1"/>
    </xf>
    <xf numFmtId="0" fontId="27" fillId="0" borderId="56" xfId="0" applyFont="1" applyBorder="1" applyAlignment="1">
      <alignment horizontal="center" vertical="center" wrapText="1"/>
    </xf>
    <xf numFmtId="0" fontId="27" fillId="0" borderId="55" xfId="0" applyFont="1" applyBorder="1" applyAlignment="1">
      <alignment horizontal="center" vertical="center" wrapText="1"/>
    </xf>
    <xf numFmtId="0" fontId="0" fillId="12" borderId="0" xfId="0" applyFill="1"/>
    <xf numFmtId="0" fontId="0" fillId="13" borderId="0" xfId="0" applyFill="1"/>
    <xf numFmtId="0" fontId="29" fillId="0" borderId="0" xfId="0" applyFont="1" applyAlignment="1">
      <alignment horizontal="center" vertical="center"/>
    </xf>
    <xf numFmtId="0" fontId="22" fillId="9" borderId="35" xfId="0" applyFont="1" applyFill="1" applyBorder="1" applyAlignment="1" applyProtection="1">
      <alignment horizontal="center" vertical="center"/>
      <protection hidden="1"/>
    </xf>
    <xf numFmtId="0" fontId="15" fillId="0" borderId="4" xfId="0" applyFont="1" applyBorder="1" applyAlignment="1" applyProtection="1">
      <alignment horizontal="center" vertical="center"/>
      <protection hidden="1"/>
    </xf>
    <xf numFmtId="0" fontId="14" fillId="0" borderId="4" xfId="0" applyFont="1" applyBorder="1" applyAlignment="1" applyProtection="1">
      <alignment horizontal="center" vertical="center"/>
      <protection hidden="1"/>
    </xf>
    <xf numFmtId="9" fontId="14" fillId="0" borderId="4" xfId="0" applyNumberFormat="1" applyFont="1" applyBorder="1" applyAlignment="1" applyProtection="1">
      <alignment horizontal="center" vertical="center"/>
      <protection hidden="1"/>
    </xf>
    <xf numFmtId="0" fontId="17" fillId="0" borderId="0" xfId="0" applyFont="1"/>
    <xf numFmtId="0" fontId="1" fillId="0" borderId="0" xfId="0" applyFont="1" applyProtection="1">
      <protection hidden="1"/>
    </xf>
    <xf numFmtId="0" fontId="0" fillId="0" borderId="0" xfId="0" applyAlignment="1">
      <alignment horizontal="center"/>
    </xf>
    <xf numFmtId="0" fontId="1" fillId="0" borderId="48" xfId="0" applyFont="1" applyBorder="1" applyAlignment="1" applyProtection="1">
      <alignment horizontal="left" vertical="center" wrapText="1"/>
      <protection hidden="1"/>
    </xf>
    <xf numFmtId="0" fontId="11" fillId="0" borderId="0" xfId="0" applyFont="1" applyAlignment="1">
      <alignment vertical="center"/>
    </xf>
    <xf numFmtId="0" fontId="3" fillId="0" borderId="0" xfId="0" applyFont="1" applyAlignment="1" applyProtection="1">
      <alignment horizontal="center" vertical="center"/>
      <protection hidden="1"/>
    </xf>
    <xf numFmtId="0" fontId="3" fillId="0" borderId="0" xfId="0" applyFont="1" applyAlignment="1" applyProtection="1">
      <alignment horizontal="center" vertical="center" wrapText="1"/>
      <protection hidden="1"/>
    </xf>
    <xf numFmtId="0" fontId="15" fillId="0" borderId="0" xfId="0" applyFont="1" applyProtection="1">
      <protection locked="0"/>
    </xf>
    <xf numFmtId="0" fontId="2" fillId="0" borderId="0" xfId="0" applyFont="1" applyAlignment="1" applyProtection="1">
      <alignment horizontal="center" vertical="center"/>
      <protection hidden="1"/>
    </xf>
    <xf numFmtId="0" fontId="28" fillId="0" borderId="0" xfId="0" applyFont="1"/>
    <xf numFmtId="0" fontId="3" fillId="0" borderId="22" xfId="0" applyFont="1" applyBorder="1" applyAlignment="1" applyProtection="1">
      <alignment horizontal="center" vertical="center" wrapText="1"/>
      <protection hidden="1"/>
    </xf>
    <xf numFmtId="0" fontId="3" fillId="0" borderId="58" xfId="0" applyFont="1" applyBorder="1" applyAlignment="1" applyProtection="1">
      <alignment horizontal="center" vertical="center" wrapText="1"/>
      <protection hidden="1"/>
    </xf>
    <xf numFmtId="0" fontId="3" fillId="0" borderId="2" xfId="0" applyFont="1" applyBorder="1" applyAlignment="1" applyProtection="1">
      <alignment horizontal="center" vertical="center" wrapText="1"/>
      <protection hidden="1"/>
    </xf>
    <xf numFmtId="0" fontId="3" fillId="0" borderId="24" xfId="0" applyFont="1" applyBorder="1" applyAlignment="1" applyProtection="1">
      <alignment horizontal="center" vertical="center" wrapText="1"/>
      <protection hidden="1"/>
    </xf>
    <xf numFmtId="0" fontId="14" fillId="0" borderId="2" xfId="0" applyFont="1" applyBorder="1" applyAlignment="1" applyProtection="1">
      <alignment horizontal="center" vertical="center" wrapText="1"/>
      <protection hidden="1"/>
    </xf>
    <xf numFmtId="0" fontId="3" fillId="0" borderId="66" xfId="0" applyFont="1" applyBorder="1" applyAlignment="1" applyProtection="1">
      <alignment horizontal="center" vertical="center" wrapText="1"/>
      <protection hidden="1"/>
    </xf>
    <xf numFmtId="0" fontId="29" fillId="0" borderId="56" xfId="0" applyFont="1" applyBorder="1" applyAlignment="1">
      <alignment horizontal="left" vertical="center" wrapText="1"/>
    </xf>
    <xf numFmtId="0" fontId="38" fillId="0" borderId="56" xfId="0" applyFont="1" applyBorder="1" applyAlignment="1">
      <alignment horizontal="left" vertical="center" wrapText="1"/>
    </xf>
    <xf numFmtId="0" fontId="15" fillId="9" borderId="0" xfId="0" applyFont="1" applyFill="1"/>
    <xf numFmtId="0" fontId="1" fillId="9" borderId="0" xfId="0" applyFont="1" applyFill="1"/>
    <xf numFmtId="0" fontId="16" fillId="9" borderId="0" xfId="0" applyFont="1" applyFill="1" applyAlignment="1">
      <alignment vertical="center" wrapText="1"/>
    </xf>
    <xf numFmtId="0" fontId="40" fillId="9" borderId="0" xfId="0" applyFont="1" applyFill="1" applyAlignment="1">
      <alignment horizontal="left" vertical="center" wrapText="1"/>
    </xf>
    <xf numFmtId="0" fontId="14" fillId="9" borderId="0" xfId="0" applyFont="1" applyFill="1" applyAlignment="1">
      <alignment horizontal="center" vertical="center"/>
    </xf>
    <xf numFmtId="0" fontId="1" fillId="0" borderId="0" xfId="0" applyFont="1" applyAlignment="1" applyProtection="1">
      <alignment horizontal="left" vertical="center" wrapText="1"/>
      <protection hidden="1"/>
    </xf>
    <xf numFmtId="0" fontId="39" fillId="0" borderId="36" xfId="0" applyFont="1" applyBorder="1" applyAlignment="1">
      <alignment horizontal="center"/>
    </xf>
    <xf numFmtId="0" fontId="15" fillId="0" borderId="0" xfId="0" applyFont="1" applyProtection="1">
      <protection hidden="1"/>
    </xf>
    <xf numFmtId="0" fontId="14" fillId="0" borderId="1" xfId="0" applyFont="1" applyBorder="1" applyAlignment="1" applyProtection="1">
      <alignment horizontal="center" vertical="center"/>
      <protection hidden="1"/>
    </xf>
    <xf numFmtId="0" fontId="15" fillId="0" borderId="1" xfId="0" applyFont="1" applyBorder="1" applyAlignment="1" applyProtection="1">
      <alignment horizontal="center"/>
      <protection hidden="1"/>
    </xf>
    <xf numFmtId="0" fontId="15" fillId="0" borderId="1" xfId="0" applyFont="1" applyBorder="1" applyAlignment="1">
      <alignment horizontal="center"/>
    </xf>
    <xf numFmtId="0" fontId="15" fillId="0" borderId="0" xfId="0" applyFont="1" applyProtection="1">
      <protection locked="0" hidden="1"/>
    </xf>
    <xf numFmtId="0" fontId="15" fillId="0" borderId="0" xfId="0" applyFont="1" applyAlignment="1">
      <alignment wrapText="1"/>
    </xf>
    <xf numFmtId="0" fontId="0" fillId="0" borderId="13" xfId="0" applyBorder="1" applyAlignment="1">
      <alignment vertical="top" wrapText="1"/>
    </xf>
    <xf numFmtId="0" fontId="37" fillId="6" borderId="19" xfId="0" applyFont="1" applyFill="1" applyBorder="1" applyAlignment="1">
      <alignment horizontal="center"/>
    </xf>
    <xf numFmtId="0" fontId="37" fillId="6" borderId="36" xfId="0" applyFont="1" applyFill="1" applyBorder="1" applyAlignment="1">
      <alignment horizontal="center"/>
    </xf>
    <xf numFmtId="0" fontId="37" fillId="6" borderId="20" xfId="0" applyFont="1" applyFill="1" applyBorder="1" applyAlignment="1">
      <alignment horizontal="center"/>
    </xf>
    <xf numFmtId="0" fontId="4" fillId="0" borderId="6" xfId="0" applyFont="1" applyBorder="1" applyAlignment="1">
      <alignment horizontal="center" vertical="center" textRotation="90" wrapText="1"/>
    </xf>
    <xf numFmtId="0" fontId="4" fillId="0" borderId="8" xfId="0" applyFont="1" applyBorder="1" applyAlignment="1">
      <alignment horizontal="center" vertical="center" textRotation="90" wrapText="1"/>
    </xf>
    <xf numFmtId="0" fontId="4" fillId="0" borderId="10" xfId="0" applyFont="1" applyBorder="1" applyAlignment="1">
      <alignment horizontal="center" vertical="center" textRotation="90" wrapText="1"/>
    </xf>
    <xf numFmtId="0" fontId="36" fillId="6" borderId="19" xfId="0" applyFont="1" applyFill="1" applyBorder="1" applyAlignment="1">
      <alignment horizontal="center" vertical="center"/>
    </xf>
    <xf numFmtId="0" fontId="36" fillId="6" borderId="36" xfId="0" applyFont="1" applyFill="1" applyBorder="1" applyAlignment="1">
      <alignment horizontal="center" vertical="center"/>
    </xf>
    <xf numFmtId="0" fontId="36" fillId="6" borderId="20" xfId="0" applyFont="1" applyFill="1" applyBorder="1" applyAlignment="1">
      <alignment horizontal="center" vertical="center"/>
    </xf>
    <xf numFmtId="0" fontId="4" fillId="8" borderId="19" xfId="0" applyFont="1" applyFill="1" applyBorder="1" applyAlignment="1" applyProtection="1">
      <alignment horizontal="center" vertical="center"/>
      <protection locked="0" hidden="1"/>
    </xf>
    <xf numFmtId="0" fontId="4" fillId="8" borderId="36" xfId="0" applyFont="1" applyFill="1" applyBorder="1" applyAlignment="1" applyProtection="1">
      <alignment horizontal="center" vertical="center"/>
      <protection locked="0" hidden="1"/>
    </xf>
    <xf numFmtId="0" fontId="4" fillId="8" borderId="20" xfId="0" applyFont="1" applyFill="1" applyBorder="1" applyAlignment="1" applyProtection="1">
      <alignment horizontal="center" vertical="center"/>
      <protection locked="0" hidden="1"/>
    </xf>
    <xf numFmtId="0" fontId="11" fillId="0" borderId="19" xfId="0" applyFont="1" applyBorder="1" applyAlignment="1">
      <alignment horizontal="center" vertical="center" wrapText="1"/>
    </xf>
    <xf numFmtId="0" fontId="11" fillId="0" borderId="36" xfId="0" applyFont="1" applyBorder="1" applyAlignment="1">
      <alignment horizontal="center" vertical="center" wrapText="1"/>
    </xf>
    <xf numFmtId="0" fontId="11" fillId="0" borderId="20" xfId="0" applyFont="1" applyBorder="1" applyAlignment="1">
      <alignment horizontal="center" vertical="center" wrapText="1"/>
    </xf>
    <xf numFmtId="0" fontId="7" fillId="0" borderId="22" xfId="0" applyFont="1" applyBorder="1" applyAlignment="1" applyProtection="1">
      <alignment horizontal="left" vertical="center"/>
      <protection hidden="1"/>
    </xf>
    <xf numFmtId="0" fontId="7" fillId="0" borderId="48" xfId="0" applyFont="1" applyBorder="1" applyAlignment="1" applyProtection="1">
      <alignment horizontal="left" vertical="center"/>
      <protection hidden="1"/>
    </xf>
    <xf numFmtId="0" fontId="7" fillId="0" borderId="27" xfId="0" applyFont="1" applyBorder="1" applyAlignment="1" applyProtection="1">
      <alignment horizontal="left" vertical="center"/>
      <protection hidden="1"/>
    </xf>
    <xf numFmtId="0" fontId="7" fillId="0" borderId="47" xfId="0" applyFont="1" applyBorder="1" applyAlignment="1" applyProtection="1">
      <alignment horizontal="left" vertical="center"/>
      <protection hidden="1"/>
    </xf>
    <xf numFmtId="0" fontId="2" fillId="0" borderId="22" xfId="0" applyFont="1" applyBorder="1" applyAlignment="1" applyProtection="1">
      <alignment horizontal="center" vertical="center"/>
      <protection hidden="1"/>
    </xf>
    <xf numFmtId="0" fontId="2" fillId="0" borderId="24" xfId="0" applyFont="1" applyBorder="1" applyAlignment="1" applyProtection="1">
      <alignment horizontal="center" vertical="center"/>
      <protection hidden="1"/>
    </xf>
    <xf numFmtId="0" fontId="2" fillId="0" borderId="48" xfId="0" applyFont="1" applyBorder="1" applyAlignment="1" applyProtection="1">
      <alignment horizontal="center" vertical="center"/>
      <protection hidden="1"/>
    </xf>
    <xf numFmtId="0" fontId="2" fillId="0" borderId="27" xfId="0" applyFont="1" applyBorder="1" applyAlignment="1" applyProtection="1">
      <alignment horizontal="center" vertical="center"/>
      <protection hidden="1"/>
    </xf>
    <xf numFmtId="0" fontId="2" fillId="0" borderId="37" xfId="0" applyFont="1" applyBorder="1" applyAlignment="1" applyProtection="1">
      <alignment horizontal="center" vertical="center"/>
      <protection hidden="1"/>
    </xf>
    <xf numFmtId="0" fontId="2" fillId="0" borderId="47" xfId="0" applyFont="1" applyBorder="1" applyAlignment="1" applyProtection="1">
      <alignment horizontal="center" vertical="center"/>
      <protection hidden="1"/>
    </xf>
    <xf numFmtId="0" fontId="2" fillId="0" borderId="14" xfId="0" applyFont="1" applyBorder="1" applyAlignment="1" applyProtection="1">
      <alignment horizontal="center" vertical="top" wrapText="1"/>
      <protection hidden="1"/>
    </xf>
    <xf numFmtId="0" fontId="2" fillId="0" borderId="13" xfId="0" applyFont="1" applyBorder="1" applyAlignment="1" applyProtection="1">
      <alignment horizontal="center" vertical="top" wrapText="1"/>
      <protection hidden="1"/>
    </xf>
    <xf numFmtId="0" fontId="2" fillId="0" borderId="29" xfId="0" applyFont="1" applyBorder="1" applyAlignment="1" applyProtection="1">
      <alignment horizontal="center" vertical="top" wrapText="1"/>
      <protection hidden="1"/>
    </xf>
    <xf numFmtId="0" fontId="2" fillId="0" borderId="34" xfId="0" applyFont="1" applyBorder="1" applyAlignment="1" applyProtection="1">
      <alignment horizontal="center" vertical="top" wrapText="1"/>
      <protection hidden="1"/>
    </xf>
    <xf numFmtId="0" fontId="2" fillId="0" borderId="31" xfId="0" applyFont="1" applyBorder="1" applyAlignment="1" applyProtection="1">
      <alignment horizontal="center" vertical="top" wrapText="1"/>
      <protection hidden="1"/>
    </xf>
    <xf numFmtId="0" fontId="2" fillId="0" borderId="32" xfId="0" applyFont="1" applyBorder="1" applyAlignment="1" applyProtection="1">
      <alignment horizontal="center" vertical="top" wrapText="1"/>
      <protection hidden="1"/>
    </xf>
    <xf numFmtId="0" fontId="7" fillId="0" borderId="28" xfId="0" applyFont="1" applyBorder="1" applyAlignment="1" applyProtection="1">
      <alignment horizontal="left" vertical="center"/>
      <protection hidden="1"/>
    </xf>
    <xf numFmtId="0" fontId="7" fillId="0" borderId="29" xfId="0" applyFont="1" applyBorder="1" applyAlignment="1" applyProtection="1">
      <alignment horizontal="left" vertical="center"/>
      <protection hidden="1"/>
    </xf>
    <xf numFmtId="0" fontId="7" fillId="0" borderId="30" xfId="0" applyFont="1" applyBorder="1" applyAlignment="1" applyProtection="1">
      <alignment horizontal="left" vertical="center"/>
      <protection hidden="1"/>
    </xf>
    <xf numFmtId="0" fontId="7" fillId="0" borderId="32" xfId="0" applyFont="1" applyBorder="1" applyAlignment="1" applyProtection="1">
      <alignment horizontal="left" vertical="center"/>
      <protection hidden="1"/>
    </xf>
    <xf numFmtId="0" fontId="8" fillId="8" borderId="19" xfId="0" applyFont="1" applyFill="1" applyBorder="1" applyAlignment="1" applyProtection="1">
      <alignment horizontal="center" vertical="center"/>
      <protection locked="0" hidden="1"/>
    </xf>
    <xf numFmtId="0" fontId="8" fillId="8" borderId="20" xfId="0" applyFont="1" applyFill="1" applyBorder="1" applyAlignment="1" applyProtection="1">
      <alignment horizontal="center" vertical="center"/>
      <protection locked="0" hidden="1"/>
    </xf>
    <xf numFmtId="0" fontId="8" fillId="0" borderId="23" xfId="0" applyFont="1" applyBorder="1" applyAlignment="1" applyProtection="1">
      <alignment horizontal="center" vertical="top"/>
      <protection locked="0" hidden="1"/>
    </xf>
    <xf numFmtId="0" fontId="8" fillId="0" borderId="44" xfId="0" applyFont="1" applyBorder="1" applyAlignment="1" applyProtection="1">
      <alignment horizontal="center" vertical="top"/>
      <protection locked="0" hidden="1"/>
    </xf>
    <xf numFmtId="0" fontId="3" fillId="0" borderId="24" xfId="0" applyFont="1" applyBorder="1" applyAlignment="1" applyProtection="1">
      <alignment horizontal="left" vertical="top" wrapText="1"/>
      <protection hidden="1"/>
    </xf>
    <xf numFmtId="0" fontId="3" fillId="0" borderId="48" xfId="0" applyFont="1" applyBorder="1" applyAlignment="1" applyProtection="1">
      <alignment horizontal="left" vertical="top" wrapText="1"/>
      <protection hidden="1"/>
    </xf>
    <xf numFmtId="0" fontId="3" fillId="0" borderId="0" xfId="0" applyFont="1" applyAlignment="1" applyProtection="1">
      <alignment horizontal="left" vertical="top" wrapText="1"/>
      <protection hidden="1"/>
    </xf>
    <xf numFmtId="0" fontId="3" fillId="0" borderId="1" xfId="0" applyFont="1" applyBorder="1" applyAlignment="1" applyProtection="1">
      <alignment horizontal="left" vertical="top" wrapText="1"/>
      <protection hidden="1"/>
    </xf>
    <xf numFmtId="0" fontId="3" fillId="0" borderId="37" xfId="0" applyFont="1" applyBorder="1" applyAlignment="1" applyProtection="1">
      <alignment horizontal="left" vertical="top" wrapText="1"/>
      <protection hidden="1"/>
    </xf>
    <xf numFmtId="0" fontId="3" fillId="0" borderId="47" xfId="0" applyFont="1" applyBorder="1" applyAlignment="1" applyProtection="1">
      <alignment horizontal="left" vertical="top" wrapText="1"/>
      <protection hidden="1"/>
    </xf>
    <xf numFmtId="0" fontId="7" fillId="0" borderId="22" xfId="0" applyFont="1" applyBorder="1" applyAlignment="1" applyProtection="1">
      <alignment horizontal="left" vertical="top"/>
      <protection hidden="1"/>
    </xf>
    <xf numFmtId="0" fontId="7" fillId="0" borderId="48" xfId="0" applyFont="1" applyBorder="1" applyAlignment="1" applyProtection="1">
      <alignment horizontal="left" vertical="top"/>
      <protection hidden="1"/>
    </xf>
    <xf numFmtId="0" fontId="7" fillId="0" borderId="2" xfId="0" applyFont="1" applyBorder="1" applyAlignment="1" applyProtection="1">
      <alignment horizontal="left" vertical="top"/>
      <protection hidden="1"/>
    </xf>
    <xf numFmtId="0" fontId="7" fillId="0" borderId="1" xfId="0" applyFont="1" applyBorder="1" applyAlignment="1" applyProtection="1">
      <alignment horizontal="left" vertical="top"/>
      <protection hidden="1"/>
    </xf>
    <xf numFmtId="0" fontId="7" fillId="0" borderId="27" xfId="0" applyFont="1" applyBorder="1" applyAlignment="1" applyProtection="1">
      <alignment horizontal="left" vertical="top"/>
      <protection hidden="1"/>
    </xf>
    <xf numFmtId="0" fontId="7" fillId="0" borderId="47" xfId="0" applyFont="1" applyBorder="1" applyAlignment="1" applyProtection="1">
      <alignment horizontal="left" vertical="top"/>
      <protection hidden="1"/>
    </xf>
    <xf numFmtId="0" fontId="6" fillId="0" borderId="25" xfId="0" applyFont="1" applyBorder="1" applyAlignment="1" applyProtection="1">
      <alignment horizontal="left" vertical="top"/>
      <protection hidden="1"/>
    </xf>
    <xf numFmtId="0" fontId="6" fillId="0" borderId="44" xfId="0" applyFont="1" applyBorder="1" applyAlignment="1" applyProtection="1">
      <alignment horizontal="left" vertical="top"/>
      <protection hidden="1"/>
    </xf>
    <xf numFmtId="0" fontId="2" fillId="0" borderId="14" xfId="0" applyFont="1" applyBorder="1" applyAlignment="1" applyProtection="1">
      <alignment horizontal="center" vertical="center"/>
      <protection hidden="1"/>
    </xf>
    <xf numFmtId="0" fontId="2" fillId="0" borderId="13" xfId="0" applyFont="1" applyBorder="1" applyAlignment="1" applyProtection="1">
      <alignment horizontal="center" vertical="center"/>
      <protection hidden="1"/>
    </xf>
    <xf numFmtId="0" fontId="2" fillId="0" borderId="29" xfId="0" applyFont="1" applyBorder="1" applyAlignment="1" applyProtection="1">
      <alignment horizontal="center" vertical="center"/>
      <protection hidden="1"/>
    </xf>
    <xf numFmtId="0" fontId="10" fillId="0" borderId="6" xfId="0" applyFont="1" applyBorder="1" applyAlignment="1">
      <alignment horizontal="center" vertical="center" textRotation="90" wrapText="1"/>
    </xf>
    <xf numFmtId="0" fontId="10" fillId="0" borderId="8" xfId="0" applyFont="1" applyBorder="1" applyAlignment="1">
      <alignment horizontal="center" vertical="center" textRotation="90" wrapText="1"/>
    </xf>
    <xf numFmtId="0" fontId="10" fillId="0" borderId="10" xfId="0" applyFont="1" applyBorder="1" applyAlignment="1">
      <alignment horizontal="center" vertical="center" textRotation="90" wrapText="1"/>
    </xf>
    <xf numFmtId="0" fontId="23" fillId="6" borderId="19" xfId="0" applyFont="1" applyFill="1" applyBorder="1" applyAlignment="1">
      <alignment horizontal="center" wrapText="1"/>
    </xf>
    <xf numFmtId="0" fontId="23" fillId="6" borderId="36" xfId="0" applyFont="1" applyFill="1" applyBorder="1" applyAlignment="1">
      <alignment horizontal="center" wrapText="1"/>
    </xf>
    <xf numFmtId="0" fontId="23" fillId="6" borderId="20" xfId="0" applyFont="1" applyFill="1" applyBorder="1" applyAlignment="1">
      <alignment horizontal="center" wrapText="1"/>
    </xf>
    <xf numFmtId="0" fontId="35" fillId="0" borderId="0" xfId="0" applyFont="1" applyAlignment="1">
      <alignment horizontal="center"/>
    </xf>
    <xf numFmtId="0" fontId="4" fillId="6" borderId="5" xfId="0" applyFont="1" applyFill="1" applyBorder="1" applyAlignment="1" applyProtection="1">
      <alignment horizontal="center" vertical="center"/>
      <protection hidden="1"/>
    </xf>
    <xf numFmtId="0" fontId="4" fillId="6" borderId="4" xfId="0" applyFont="1" applyFill="1" applyBorder="1" applyAlignment="1" applyProtection="1">
      <alignment horizontal="center" vertical="center"/>
      <protection hidden="1"/>
    </xf>
    <xf numFmtId="0" fontId="4" fillId="6" borderId="3" xfId="0" applyFont="1" applyFill="1" applyBorder="1" applyAlignment="1" applyProtection="1">
      <alignment horizontal="center" vertical="center"/>
      <protection hidden="1"/>
    </xf>
    <xf numFmtId="0" fontId="4" fillId="6" borderId="19" xfId="0" applyFont="1" applyFill="1" applyBorder="1" applyAlignment="1" applyProtection="1">
      <alignment horizontal="center" vertical="top"/>
      <protection hidden="1"/>
    </xf>
    <xf numFmtId="0" fontId="4" fillId="6" borderId="36" xfId="0" applyFont="1" applyFill="1" applyBorder="1" applyAlignment="1" applyProtection="1">
      <alignment horizontal="center" vertical="top"/>
      <protection hidden="1"/>
    </xf>
    <xf numFmtId="0" fontId="4" fillId="6" borderId="20" xfId="0" applyFont="1" applyFill="1" applyBorder="1" applyAlignment="1" applyProtection="1">
      <alignment horizontal="center" vertical="top"/>
      <protection hidden="1"/>
    </xf>
    <xf numFmtId="0" fontId="37" fillId="6" borderId="19" xfId="0" applyFont="1" applyFill="1" applyBorder="1" applyAlignment="1" applyProtection="1">
      <alignment horizontal="center"/>
      <protection hidden="1"/>
    </xf>
    <xf numFmtId="0" fontId="37" fillId="6" borderId="36" xfId="0" applyFont="1" applyFill="1" applyBorder="1" applyAlignment="1" applyProtection="1">
      <alignment horizontal="center"/>
      <protection hidden="1"/>
    </xf>
    <xf numFmtId="0" fontId="37" fillId="6" borderId="20" xfId="0" applyFont="1" applyFill="1" applyBorder="1" applyAlignment="1" applyProtection="1">
      <alignment horizontal="center"/>
      <protection hidden="1"/>
    </xf>
    <xf numFmtId="0" fontId="4" fillId="0" borderId="25" xfId="0" applyFont="1" applyBorder="1" applyAlignment="1" applyProtection="1">
      <alignment horizontal="left" vertical="center"/>
      <protection hidden="1"/>
    </xf>
    <xf numFmtId="0" fontId="4" fillId="0" borderId="38" xfId="0" applyFont="1" applyBorder="1" applyAlignment="1" applyProtection="1">
      <alignment horizontal="left" vertical="center"/>
      <protection hidden="1"/>
    </xf>
    <xf numFmtId="0" fontId="4" fillId="0" borderId="21" xfId="0" applyFont="1" applyBorder="1" applyAlignment="1" applyProtection="1">
      <alignment horizontal="left" vertical="center"/>
      <protection hidden="1"/>
    </xf>
    <xf numFmtId="0" fontId="4" fillId="0" borderId="14" xfId="0" applyFont="1" applyBorder="1" applyAlignment="1" applyProtection="1">
      <alignment horizontal="left" vertical="center"/>
      <protection hidden="1"/>
    </xf>
    <xf numFmtId="0" fontId="4" fillId="0" borderId="26" xfId="0" applyFont="1" applyBorder="1" applyAlignment="1" applyProtection="1">
      <alignment horizontal="left" vertical="center"/>
      <protection hidden="1"/>
    </xf>
    <xf numFmtId="0" fontId="4" fillId="0" borderId="34" xfId="0" applyFont="1" applyBorder="1" applyAlignment="1" applyProtection="1">
      <alignment horizontal="left" vertical="center"/>
      <protection hidden="1"/>
    </xf>
    <xf numFmtId="0" fontId="13" fillId="0" borderId="4" xfId="0" applyFont="1" applyBorder="1" applyAlignment="1" applyProtection="1">
      <alignment horizontal="left" vertical="center"/>
      <protection hidden="1"/>
    </xf>
    <xf numFmtId="0" fontId="41" fillId="0" borderId="5" xfId="0" applyFont="1" applyBorder="1" applyAlignment="1">
      <alignment horizontal="center" vertical="center" wrapText="1"/>
    </xf>
    <xf numFmtId="0" fontId="41" fillId="0" borderId="4" xfId="0" applyFont="1" applyBorder="1" applyAlignment="1">
      <alignment horizontal="center" vertical="center" wrapText="1"/>
    </xf>
    <xf numFmtId="0" fontId="41" fillId="0" borderId="3" xfId="0" applyFont="1" applyBorder="1" applyAlignment="1">
      <alignment horizontal="center" vertical="center" wrapText="1"/>
    </xf>
    <xf numFmtId="0" fontId="41" fillId="0" borderId="2" xfId="0" applyFont="1" applyBorder="1" applyAlignment="1">
      <alignment horizontal="center" vertical="center" wrapText="1"/>
    </xf>
    <xf numFmtId="0" fontId="41" fillId="0" borderId="0" xfId="0" applyFont="1" applyAlignment="1">
      <alignment horizontal="center" vertical="center" wrapText="1"/>
    </xf>
    <xf numFmtId="0" fontId="41" fillId="0" borderId="1" xfId="0" applyFont="1" applyBorder="1" applyAlignment="1">
      <alignment horizontal="center" vertical="center" wrapText="1"/>
    </xf>
    <xf numFmtId="0" fontId="41" fillId="0" borderId="40" xfId="0" applyFont="1" applyBorder="1" applyAlignment="1">
      <alignment horizontal="center" vertical="center" wrapText="1"/>
    </xf>
    <xf numFmtId="0" fontId="41" fillId="0" borderId="41" xfId="0" applyFont="1" applyBorder="1" applyAlignment="1">
      <alignment horizontal="center" vertical="center" wrapText="1"/>
    </xf>
    <xf numFmtId="0" fontId="41" fillId="0" borderId="42" xfId="0" applyFont="1" applyBorder="1" applyAlignment="1">
      <alignment horizontal="center" vertical="center" wrapText="1"/>
    </xf>
    <xf numFmtId="0" fontId="18" fillId="0" borderId="5" xfId="0" applyFont="1" applyBorder="1" applyAlignment="1" applyProtection="1">
      <alignment horizontal="left" vertical="top" wrapText="1"/>
      <protection hidden="1"/>
    </xf>
    <xf numFmtId="0" fontId="18" fillId="0" borderId="4" xfId="0" applyFont="1" applyBorder="1" applyAlignment="1" applyProtection="1">
      <alignment horizontal="left" vertical="top" wrapText="1"/>
      <protection hidden="1"/>
    </xf>
    <xf numFmtId="0" fontId="18" fillId="0" borderId="3" xfId="0" applyFont="1" applyBorder="1" applyAlignment="1" applyProtection="1">
      <alignment horizontal="left" vertical="top" wrapText="1"/>
      <protection hidden="1"/>
    </xf>
    <xf numFmtId="0" fontId="18" fillId="0" borderId="2" xfId="0" applyFont="1" applyBorder="1" applyAlignment="1" applyProtection="1">
      <alignment horizontal="left" vertical="top" wrapText="1"/>
      <protection hidden="1"/>
    </xf>
    <xf numFmtId="0" fontId="18" fillId="0" borderId="0" xfId="0" applyFont="1" applyAlignment="1" applyProtection="1">
      <alignment horizontal="left" vertical="top" wrapText="1"/>
      <protection hidden="1"/>
    </xf>
    <xf numFmtId="0" fontId="18" fillId="0" borderId="1" xfId="0" applyFont="1" applyBorder="1" applyAlignment="1" applyProtection="1">
      <alignment horizontal="left" vertical="top" wrapText="1"/>
      <protection hidden="1"/>
    </xf>
    <xf numFmtId="0" fontId="18" fillId="0" borderId="40" xfId="0" applyFont="1" applyBorder="1" applyAlignment="1" applyProtection="1">
      <alignment horizontal="left" vertical="top" wrapText="1"/>
      <protection hidden="1"/>
    </xf>
    <xf numFmtId="0" fontId="18" fillId="0" borderId="41" xfId="0" applyFont="1" applyBorder="1" applyAlignment="1" applyProtection="1">
      <alignment horizontal="left" vertical="top" wrapText="1"/>
      <protection hidden="1"/>
    </xf>
    <xf numFmtId="0" fontId="18" fillId="0" borderId="42" xfId="0" applyFont="1" applyBorder="1" applyAlignment="1" applyProtection="1">
      <alignment horizontal="left" vertical="top" wrapText="1"/>
      <protection hidden="1"/>
    </xf>
    <xf numFmtId="0" fontId="24" fillId="0" borderId="26" xfId="0" applyFont="1" applyBorder="1" applyAlignment="1">
      <alignment horizontal="center" vertical="center"/>
    </xf>
    <xf numFmtId="0" fontId="24" fillId="0" borderId="60" xfId="0" applyFont="1" applyBorder="1" applyAlignment="1">
      <alignment horizontal="center" vertical="center"/>
    </xf>
    <xf numFmtId="0" fontId="24" fillId="0" borderId="34" xfId="0" applyFont="1" applyBorder="1" applyAlignment="1">
      <alignment horizontal="center" vertical="center"/>
    </xf>
    <xf numFmtId="0" fontId="24" fillId="0" borderId="21" xfId="0" applyFont="1" applyBorder="1" applyAlignment="1">
      <alignment horizontal="center" vertical="center"/>
    </xf>
    <xf numFmtId="0" fontId="24" fillId="0" borderId="16" xfId="0" applyFont="1" applyBorder="1" applyAlignment="1">
      <alignment horizontal="center" vertical="center"/>
    </xf>
    <xf numFmtId="0" fontId="24" fillId="0" borderId="14" xfId="0" applyFont="1" applyBorder="1" applyAlignment="1">
      <alignment horizontal="center" vertical="center"/>
    </xf>
    <xf numFmtId="0" fontId="24" fillId="0" borderId="25" xfId="0" applyFont="1" applyBorder="1" applyAlignment="1">
      <alignment horizontal="center" vertical="center"/>
    </xf>
    <xf numFmtId="0" fontId="24" fillId="0" borderId="23" xfId="0" applyFont="1" applyBorder="1" applyAlignment="1">
      <alignment horizontal="center" vertical="center"/>
    </xf>
    <xf numFmtId="0" fontId="24" fillId="0" borderId="38" xfId="0" applyFont="1" applyBorder="1" applyAlignment="1">
      <alignment horizontal="center" vertical="center"/>
    </xf>
    <xf numFmtId="0" fontId="39" fillId="0" borderId="36" xfId="0" applyFont="1" applyBorder="1" applyAlignment="1">
      <alignment horizontal="center"/>
    </xf>
    <xf numFmtId="0" fontId="39" fillId="0" borderId="20" xfId="0" applyFont="1" applyBorder="1" applyAlignment="1">
      <alignment horizontal="center"/>
    </xf>
    <xf numFmtId="0" fontId="39" fillId="0" borderId="19" xfId="0" applyFont="1" applyBorder="1" applyAlignment="1">
      <alignment horizontal="center"/>
    </xf>
    <xf numFmtId="0" fontId="39" fillId="0" borderId="19" xfId="0" applyFont="1" applyBorder="1" applyAlignment="1">
      <alignment horizontal="left"/>
    </xf>
    <xf numFmtId="0" fontId="39" fillId="0" borderId="36" xfId="0" applyFont="1" applyBorder="1" applyAlignment="1">
      <alignment horizontal="left"/>
    </xf>
    <xf numFmtId="0" fontId="39" fillId="0" borderId="20" xfId="0" applyFont="1" applyBorder="1" applyAlignment="1">
      <alignment horizontal="left"/>
    </xf>
    <xf numFmtId="0" fontId="0" fillId="0" borderId="0" xfId="0" applyAlignment="1">
      <alignment horizontal="center"/>
    </xf>
    <xf numFmtId="0" fontId="8" fillId="8" borderId="19" xfId="0" applyFont="1" applyFill="1" applyBorder="1" applyAlignment="1">
      <alignment horizontal="center" vertical="center"/>
    </xf>
    <xf numFmtId="0" fontId="8" fillId="8" borderId="36" xfId="0" applyFont="1" applyFill="1" applyBorder="1" applyAlignment="1">
      <alignment horizontal="center" vertical="center"/>
    </xf>
    <xf numFmtId="0" fontId="8" fillId="8" borderId="20" xfId="0" applyFont="1" applyFill="1" applyBorder="1" applyAlignment="1">
      <alignment horizontal="center" vertical="center"/>
    </xf>
  </cellXfs>
  <cellStyles count="2">
    <cellStyle name="Hyperlink" xfId="1" builtinId="8"/>
    <cellStyle name="Normal" xfId="0" builtinId="0"/>
  </cellStyles>
  <dxfs count="34">
    <dxf>
      <numFmt numFmtId="0" formatCode="General"/>
      <alignment vertical="center" textRotation="0" wrapText="1" indent="0" justifyLastLine="0" shrinkToFit="0" readingOrder="0"/>
    </dxf>
    <dxf>
      <numFmt numFmtId="0" formatCode="General"/>
      <alignment vertical="center" textRotation="0" wrapText="1" indent="0" justifyLastLine="0" shrinkToFit="0" readingOrder="0"/>
    </dxf>
    <dxf>
      <numFmt numFmtId="0" formatCode="Genera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general" vertical="center" textRotation="0" wrapText="1" indent="0" justifyLastLine="0" shrinkToFit="0" readingOrder="0"/>
    </dxf>
    <dxf>
      <numFmt numFmtId="0" formatCode="General"/>
      <alignment horizontal="center" vertical="center" textRotation="0" wrapText="1" indent="0" justifyLastLine="0" shrinkToFit="0" readingOrder="0"/>
    </dxf>
    <dxf>
      <alignment horizontal="center" vertical="center" textRotation="0" wrapText="1" indent="0" justifyLastLine="0" shrinkToFit="0" readingOrder="0"/>
      <border outline="0">
        <right style="thin">
          <color auto="1"/>
        </right>
      </border>
    </dxf>
    <dxf>
      <alignment vertical="center" textRotation="0" wrapText="1" indent="0" justifyLastLine="0" shrinkToFit="0" readingOrder="0"/>
    </dxf>
    <dxf>
      <alignment horizontal="center" vertical="center" textRotation="0" indent="0" justifyLastLine="0" shrinkToFit="0" readingOrder="0"/>
    </dxf>
    <dxf>
      <font>
        <color theme="0"/>
      </font>
    </dxf>
    <dxf>
      <fill>
        <patternFill>
          <bgColor rgb="FF00A4EF"/>
        </patternFill>
      </fill>
    </dxf>
    <dxf>
      <fill>
        <patternFill>
          <bgColor rgb="FFFFB900"/>
        </patternFill>
      </fill>
    </dxf>
    <dxf>
      <numFmt numFmtId="0" formatCode="General"/>
      <alignment horizontal="left" vertical="center" textRotation="0" wrapText="0" indent="0" justifyLastLine="0" shrinkToFit="0" readingOrder="0"/>
    </dxf>
    <dxf>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border diagonalUp="0" diagonalDown="0" outline="0">
        <left style="medium">
          <color indexed="64"/>
        </left>
        <right style="medium">
          <color indexed="64"/>
        </right>
        <top/>
        <bottom/>
      </border>
    </dxf>
    <dxf>
      <font>
        <color theme="0"/>
      </font>
      <fill>
        <patternFill>
          <bgColor theme="0"/>
        </patternFill>
      </fill>
    </dxf>
    <dxf>
      <fill>
        <patternFill>
          <bgColor rgb="FF7FBA00"/>
        </patternFill>
      </fill>
    </dxf>
    <dxf>
      <fill>
        <patternFill>
          <bgColor rgb="FFFFB900"/>
        </patternFill>
      </fill>
    </dxf>
    <dxf>
      <font>
        <color theme="0"/>
      </font>
      <fill>
        <patternFill>
          <bgColor rgb="FF737373"/>
        </patternFill>
      </fill>
    </dxf>
    <dxf>
      <font>
        <color rgb="FFFF0000"/>
      </font>
      <fill>
        <patternFill>
          <bgColor theme="0"/>
        </patternFill>
      </fill>
    </dxf>
    <dxf>
      <font>
        <color theme="1"/>
      </font>
      <fill>
        <patternFill>
          <bgColor rgb="FF00A4EF"/>
        </patternFill>
      </fill>
    </dxf>
    <dxf>
      <font>
        <color theme="1"/>
      </font>
      <fill>
        <patternFill>
          <bgColor rgb="FFFFB900"/>
        </patternFill>
      </fill>
    </dxf>
    <dxf>
      <font>
        <color theme="0"/>
      </font>
      <fill>
        <patternFill>
          <bgColor rgb="FF737373"/>
        </patternFill>
      </fill>
    </dxf>
    <dxf>
      <font>
        <color rgb="FFFF0000"/>
      </font>
      <fill>
        <patternFill>
          <bgColor theme="0"/>
        </patternFill>
      </fill>
    </dxf>
    <dxf>
      <font>
        <color theme="0"/>
      </font>
      <fill>
        <patternFill>
          <bgColor theme="0"/>
        </patternFill>
      </fill>
    </dxf>
    <dxf>
      <fill>
        <patternFill>
          <bgColor rgb="FF00A4EF"/>
        </patternFill>
      </fill>
    </dxf>
    <dxf>
      <fill>
        <patternFill>
          <bgColor rgb="FFFFB900"/>
        </patternFill>
      </fill>
    </dxf>
    <dxf>
      <font>
        <b/>
        <i val="0"/>
        <color rgb="FF002060"/>
      </font>
    </dxf>
  </dxfs>
  <tableStyles count="0" defaultTableStyle="TableStyleMedium2" defaultPivotStyle="PivotStyleLight16"/>
  <colors>
    <mruColors>
      <color rgb="FF737373"/>
      <color rgb="FFFFB900"/>
      <color rgb="FF00A4EF"/>
      <color rgb="FFFFC000"/>
      <color rgb="FFF25022"/>
      <color rgb="FFF46B46"/>
      <color rgb="FF66CCFF"/>
      <color rgb="FF7FBA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r>
              <a:rPr lang="en-US" sz="1800"/>
              <a:t>Responsibility Mapping</a:t>
            </a: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Azure</c:v>
          </c:tx>
          <c:spPr>
            <a:solidFill>
              <a:schemeClr val="tx1">
                <a:lumMod val="65000"/>
                <a:lumOff val="35000"/>
              </a:schemeClr>
            </a:solidFill>
            <a:ln w="19050">
              <a:solidFill>
                <a:schemeClr val="lt1"/>
              </a:solidFill>
            </a:ln>
            <a:effectLst/>
          </c:spPr>
          <c:invertIfNegative val="0"/>
          <c:dPt>
            <c:idx val="0"/>
            <c:invertIfNegative val="0"/>
            <c:bubble3D val="0"/>
            <c:spPr>
              <a:solidFill>
                <a:schemeClr val="tx1">
                  <a:lumMod val="65000"/>
                  <a:lumOff val="35000"/>
                </a:schemeClr>
              </a:solidFill>
              <a:ln w="19050">
                <a:solidFill>
                  <a:schemeClr val="lt1"/>
                </a:solidFill>
              </a:ln>
              <a:effectLst/>
            </c:spPr>
            <c:extLst>
              <c:ext xmlns:c16="http://schemas.microsoft.com/office/drawing/2014/chart" uri="{C3380CC4-5D6E-409C-BE32-E72D297353CC}">
                <c16:uniqueId val="{00000002-FB16-4DC7-ACBD-3ADE6DCCDD5B}"/>
              </c:ext>
            </c:extLst>
          </c:dPt>
          <c:dPt>
            <c:idx val="1"/>
            <c:invertIfNegative val="0"/>
            <c:bubble3D val="0"/>
            <c:spPr>
              <a:solidFill>
                <a:schemeClr val="tx1">
                  <a:lumMod val="65000"/>
                  <a:lumOff val="35000"/>
                </a:schemeClr>
              </a:solidFill>
              <a:ln w="19050">
                <a:solidFill>
                  <a:schemeClr val="lt1"/>
                </a:solidFill>
              </a:ln>
              <a:effectLst/>
            </c:spPr>
            <c:extLst>
              <c:ext xmlns:c16="http://schemas.microsoft.com/office/drawing/2014/chart" uri="{C3380CC4-5D6E-409C-BE32-E72D297353CC}">
                <c16:uniqueId val="{00000003-FB16-4DC7-ACBD-3ADE6DCCDD5B}"/>
              </c:ext>
            </c:extLst>
          </c:dPt>
          <c:dPt>
            <c:idx val="2"/>
            <c:invertIfNegative val="0"/>
            <c:bubble3D val="0"/>
            <c:spPr>
              <a:solidFill>
                <a:schemeClr val="tx1">
                  <a:lumMod val="65000"/>
                  <a:lumOff val="35000"/>
                </a:schemeClr>
              </a:solidFill>
              <a:ln w="19050">
                <a:solidFill>
                  <a:schemeClr val="lt1"/>
                </a:solidFill>
              </a:ln>
              <a:effectLst/>
            </c:spPr>
            <c:extLst>
              <c:ext xmlns:c16="http://schemas.microsoft.com/office/drawing/2014/chart" uri="{C3380CC4-5D6E-409C-BE32-E72D297353CC}">
                <c16:uniqueId val="{00000004-FB16-4DC7-ACBD-3ADE6DCCDD5B}"/>
              </c:ext>
            </c:extLst>
          </c:dPt>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Placemat!$G$134:$G$136</c:f>
              <c:strCache>
                <c:ptCount val="3"/>
                <c:pt idx="0">
                  <c:v>Microsoft Coverage</c:v>
                </c:pt>
                <c:pt idx="1">
                  <c:v>Shared Coverage</c:v>
                </c:pt>
                <c:pt idx="2">
                  <c:v>Customer Responsibility</c:v>
                </c:pt>
              </c:strCache>
            </c:strRef>
          </c:cat>
          <c:val>
            <c:numRef>
              <c:f>Placemat!$H$134:$H$136</c:f>
              <c:numCache>
                <c:formatCode>General</c:formatCode>
                <c:ptCount val="3"/>
                <c:pt idx="0">
                  <c:v>6</c:v>
                </c:pt>
                <c:pt idx="1">
                  <c:v>63</c:v>
                </c:pt>
                <c:pt idx="2">
                  <c:v>22</c:v>
                </c:pt>
              </c:numCache>
            </c:numRef>
          </c:val>
          <c:extLst>
            <c:ext xmlns:c16="http://schemas.microsoft.com/office/drawing/2014/chart" uri="{C3380CC4-5D6E-409C-BE32-E72D297353CC}">
              <c16:uniqueId val="{00000000-FB16-4DC7-ACBD-3ADE6DCCDD5B}"/>
            </c:ext>
          </c:extLst>
        </c:ser>
        <c:ser>
          <c:idx val="1"/>
          <c:order val="1"/>
          <c:tx>
            <c:v>GCCH</c:v>
          </c:tx>
          <c:spPr>
            <a:solidFill>
              <a:schemeClr val="accent2"/>
            </a:solidFill>
            <a:ln w="19050">
              <a:solidFill>
                <a:schemeClr val="lt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Placemat!$I$134:$I$136</c:f>
              <c:numCache>
                <c:formatCode>General</c:formatCode>
                <c:ptCount val="3"/>
                <c:pt idx="0">
                  <c:v>52</c:v>
                </c:pt>
                <c:pt idx="1">
                  <c:v>57</c:v>
                </c:pt>
                <c:pt idx="2">
                  <c:v>1</c:v>
                </c:pt>
              </c:numCache>
            </c:numRef>
          </c:val>
          <c:extLst>
            <c:ext xmlns:c16="http://schemas.microsoft.com/office/drawing/2014/chart" uri="{C3380CC4-5D6E-409C-BE32-E72D297353CC}">
              <c16:uniqueId val="{00000006-510D-4B86-802C-8D6A78997976}"/>
            </c:ext>
          </c:extLst>
        </c:ser>
        <c:dLbls>
          <c:dLblPos val="outEnd"/>
          <c:showLegendKey val="0"/>
          <c:showVal val="1"/>
          <c:showCatName val="0"/>
          <c:showSerName val="0"/>
          <c:showPercent val="0"/>
          <c:showBubbleSize val="0"/>
        </c:dLbls>
        <c:gapWidth val="150"/>
        <c:axId val="680760464"/>
        <c:axId val="680764400"/>
      </c:barChart>
      <c:catAx>
        <c:axId val="680760464"/>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680764400"/>
        <c:crosses val="autoZero"/>
        <c:auto val="0"/>
        <c:lblAlgn val="ctr"/>
        <c:lblOffset val="0"/>
        <c:noMultiLvlLbl val="0"/>
      </c:catAx>
      <c:valAx>
        <c:axId val="680764400"/>
        <c:scaling>
          <c:orientation val="minMax"/>
        </c:scaling>
        <c:delete val="1"/>
        <c:axPos val="l"/>
        <c:numFmt formatCode="General" sourceLinked="1"/>
        <c:majorTickMark val="out"/>
        <c:minorTickMark val="none"/>
        <c:tickLblPos val="nextTo"/>
        <c:crossAx val="68076046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905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r>
              <a:rPr lang="en-US" sz="1800"/>
              <a:t>Service</a:t>
            </a:r>
            <a:r>
              <a:rPr lang="en-US" sz="1800" baseline="0"/>
              <a:t> Mapping</a:t>
            </a:r>
            <a:endParaRPr lang="en-US" sz="1800"/>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spPr>
            <a:solidFill>
              <a:srgbClr val="00A4EF"/>
            </a:solidFill>
          </c:spPr>
          <c:dPt>
            <c:idx val="0"/>
            <c:bubble3D val="0"/>
            <c:spPr>
              <a:solidFill>
                <a:srgbClr val="00A4EF"/>
              </a:solidFill>
              <a:ln w="12700">
                <a:solidFill>
                  <a:schemeClr val="tx1"/>
                </a:solidFill>
              </a:ln>
              <a:effectLst/>
            </c:spPr>
            <c:extLst>
              <c:ext xmlns:c16="http://schemas.microsoft.com/office/drawing/2014/chart" uri="{C3380CC4-5D6E-409C-BE32-E72D297353CC}">
                <c16:uniqueId val="{00000004-770E-484F-B777-1DF43A9428D4}"/>
              </c:ext>
            </c:extLst>
          </c:dPt>
          <c:dPt>
            <c:idx val="1"/>
            <c:bubble3D val="0"/>
            <c:spPr>
              <a:solidFill>
                <a:srgbClr val="FFB900"/>
              </a:solidFill>
              <a:ln w="12700">
                <a:solidFill>
                  <a:schemeClr val="tx1"/>
                </a:solidFill>
              </a:ln>
              <a:effectLst/>
            </c:spPr>
            <c:extLst>
              <c:ext xmlns:c16="http://schemas.microsoft.com/office/drawing/2014/chart" uri="{C3380CC4-5D6E-409C-BE32-E72D297353CC}">
                <c16:uniqueId val="{00000001-770E-484F-B777-1DF43A9428D4}"/>
              </c:ext>
            </c:extLst>
          </c:dPt>
          <c:dPt>
            <c:idx val="2"/>
            <c:bubble3D val="0"/>
            <c:spPr>
              <a:solidFill>
                <a:srgbClr val="737373"/>
              </a:solidFill>
              <a:ln w="12700">
                <a:solidFill>
                  <a:schemeClr val="tx1"/>
                </a:solidFill>
              </a:ln>
              <a:effectLst/>
            </c:spPr>
            <c:extLst>
              <c:ext xmlns:c16="http://schemas.microsoft.com/office/drawing/2014/chart" uri="{C3380CC4-5D6E-409C-BE32-E72D297353CC}">
                <c16:uniqueId val="{00000003-770E-484F-B777-1DF43A9428D4}"/>
              </c:ext>
            </c:extLst>
          </c:dPt>
          <c:dPt>
            <c:idx val="3"/>
            <c:bubble3D val="0"/>
            <c:spPr>
              <a:solidFill>
                <a:schemeClr val="bg1"/>
              </a:solidFill>
              <a:ln w="12700">
                <a:solidFill>
                  <a:srgbClr val="FF0000"/>
                </a:solidFill>
              </a:ln>
              <a:effectLst/>
            </c:spPr>
            <c:extLst>
              <c:ext xmlns:c16="http://schemas.microsoft.com/office/drawing/2014/chart" uri="{C3380CC4-5D6E-409C-BE32-E72D297353CC}">
                <c16:uniqueId val="{00000002-770E-484F-B777-1DF43A9428D4}"/>
              </c:ext>
            </c:extLst>
          </c:dPt>
          <c:dLbls>
            <c:dLbl>
              <c:idx val="3"/>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FF0000"/>
                      </a:solidFill>
                      <a:latin typeface="+mn-lt"/>
                      <a:ea typeface="+mn-ea"/>
                      <a:cs typeface="+mn-cs"/>
                    </a:defRPr>
                  </a:pPr>
                  <a:endParaRPr lang="en-US"/>
                </a:p>
              </c:txPr>
              <c:dLblPos val="ctr"/>
              <c:showLegendKey val="0"/>
              <c:showVal val="0"/>
              <c:showCatName val="0"/>
              <c:showSerName val="0"/>
              <c:showPercent val="1"/>
              <c:showBubbleSize val="0"/>
              <c:extLst>
                <c:ext xmlns:c16="http://schemas.microsoft.com/office/drawing/2014/chart" uri="{C3380CC4-5D6E-409C-BE32-E72D297353CC}">
                  <c16:uniqueId val="{00000002-770E-484F-B777-1DF43A9428D4}"/>
                </c:ext>
              </c:extLst>
            </c:dLbl>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showLeaderLines val="0"/>
            <c:extLst>
              <c:ext xmlns:c15="http://schemas.microsoft.com/office/drawing/2012/chart" uri="{CE6537A1-D6FC-4f65-9D91-7224C49458BB}"/>
            </c:extLst>
          </c:dLbls>
          <c:cat>
            <c:strRef>
              <c:f>Placemat!$G$129:$G$132</c:f>
              <c:strCache>
                <c:ptCount val="4"/>
                <c:pt idx="0">
                  <c:v>Primary Service</c:v>
                </c:pt>
                <c:pt idx="1">
                  <c:v>Secondary Service</c:v>
                </c:pt>
                <c:pt idx="2">
                  <c:v>Available Enablers</c:v>
                </c:pt>
                <c:pt idx="3">
                  <c:v>No Available Enablers</c:v>
                </c:pt>
              </c:strCache>
            </c:strRef>
          </c:cat>
          <c:val>
            <c:numRef>
              <c:f>Placemat!$H$129:$H$132</c:f>
              <c:numCache>
                <c:formatCode>General</c:formatCode>
                <c:ptCount val="4"/>
                <c:pt idx="0">
                  <c:v>9</c:v>
                </c:pt>
                <c:pt idx="1">
                  <c:v>11</c:v>
                </c:pt>
                <c:pt idx="2">
                  <c:v>88</c:v>
                </c:pt>
                <c:pt idx="3">
                  <c:v>2</c:v>
                </c:pt>
              </c:numCache>
            </c:numRef>
          </c:val>
          <c:extLst>
            <c:ext xmlns:c16="http://schemas.microsoft.com/office/drawing/2014/chart" uri="{C3380CC4-5D6E-409C-BE32-E72D297353CC}">
              <c16:uniqueId val="{00000000-770E-484F-B777-1DF43A9428D4}"/>
            </c:ext>
          </c:extLst>
        </c:ser>
        <c:dLbls>
          <c:dLblPos val="ctr"/>
          <c:showLegendKey val="0"/>
          <c:showVal val="1"/>
          <c:showCatName val="0"/>
          <c:showSerName val="0"/>
          <c:showPercent val="0"/>
          <c:showBubbleSize val="0"/>
          <c:showLeaderLines val="0"/>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1.xml"/><Relationship Id="rId4"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395288</xdr:colOff>
          <xdr:row>4</xdr:row>
          <xdr:rowOff>23813</xdr:rowOff>
        </xdr:from>
        <xdr:to>
          <xdr:col>4</xdr:col>
          <xdr:colOff>304800</xdr:colOff>
          <xdr:row>49</xdr:row>
          <xdr:rowOff>23813</xdr:rowOff>
        </xdr:to>
        <xdr:sp macro="" textlink="">
          <xdr:nvSpPr>
            <xdr:cNvPr id="19457" name="Object 1" hidden="1">
              <a:extLst>
                <a:ext uri="{63B3BB69-23CF-44E3-9099-C40C66FF867C}">
                  <a14:compatExt spid="_x0000_s19457"/>
                </a:ext>
                <a:ext uri="{FF2B5EF4-FFF2-40B4-BE49-F238E27FC236}">
                  <a16:creationId xmlns:a16="http://schemas.microsoft.com/office/drawing/2014/main" id="{00000000-0008-0000-0100-0000014C00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404813</xdr:colOff>
          <xdr:row>49</xdr:row>
          <xdr:rowOff>61913</xdr:rowOff>
        </xdr:from>
        <xdr:to>
          <xdr:col>4</xdr:col>
          <xdr:colOff>319088</xdr:colOff>
          <xdr:row>94</xdr:row>
          <xdr:rowOff>138113</xdr:rowOff>
        </xdr:to>
        <xdr:sp macro="" textlink="">
          <xdr:nvSpPr>
            <xdr:cNvPr id="19458" name="Object 2" hidden="1">
              <a:extLst>
                <a:ext uri="{63B3BB69-23CF-44E3-9099-C40C66FF867C}">
                  <a14:compatExt spid="_x0000_s19458"/>
                </a:ext>
                <a:ext uri="{FF2B5EF4-FFF2-40B4-BE49-F238E27FC236}">
                  <a16:creationId xmlns:a16="http://schemas.microsoft.com/office/drawing/2014/main" id="{00000000-0008-0000-0100-0000024C00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395288</xdr:colOff>
          <xdr:row>94</xdr:row>
          <xdr:rowOff>138113</xdr:rowOff>
        </xdr:from>
        <xdr:to>
          <xdr:col>4</xdr:col>
          <xdr:colOff>319088</xdr:colOff>
          <xdr:row>128</xdr:row>
          <xdr:rowOff>166688</xdr:rowOff>
        </xdr:to>
        <xdr:sp macro="" textlink="">
          <xdr:nvSpPr>
            <xdr:cNvPr id="19459" name="Object 3" hidden="1">
              <a:extLst>
                <a:ext uri="{63B3BB69-23CF-44E3-9099-C40C66FF867C}">
                  <a14:compatExt spid="_x0000_s19459"/>
                </a:ext>
                <a:ext uri="{FF2B5EF4-FFF2-40B4-BE49-F238E27FC236}">
                  <a16:creationId xmlns:a16="http://schemas.microsoft.com/office/drawing/2014/main" id="{00000000-0008-0000-0100-0000034C00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404813</xdr:colOff>
          <xdr:row>128</xdr:row>
          <xdr:rowOff>0</xdr:rowOff>
        </xdr:from>
        <xdr:to>
          <xdr:col>4</xdr:col>
          <xdr:colOff>342900</xdr:colOff>
          <xdr:row>160</xdr:row>
          <xdr:rowOff>90488</xdr:rowOff>
        </xdr:to>
        <xdr:sp macro="" textlink="">
          <xdr:nvSpPr>
            <xdr:cNvPr id="19460" name="Object 4" hidden="1">
              <a:extLst>
                <a:ext uri="{63B3BB69-23CF-44E3-9099-C40C66FF867C}">
                  <a14:compatExt spid="_x0000_s19460"/>
                </a:ext>
                <a:ext uri="{FF2B5EF4-FFF2-40B4-BE49-F238E27FC236}">
                  <a16:creationId xmlns:a16="http://schemas.microsoft.com/office/drawing/2014/main" id="{00000000-0008-0000-0100-0000044C00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8</xdr:col>
      <xdr:colOff>947057</xdr:colOff>
      <xdr:row>37</xdr:row>
      <xdr:rowOff>10932</xdr:rowOff>
    </xdr:from>
    <xdr:to>
      <xdr:col>12</xdr:col>
      <xdr:colOff>308882</xdr:colOff>
      <xdr:row>62</xdr:row>
      <xdr:rowOff>105955</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394721</xdr:colOff>
      <xdr:row>96</xdr:row>
      <xdr:rowOff>97991</xdr:rowOff>
    </xdr:from>
    <xdr:to>
      <xdr:col>2</xdr:col>
      <xdr:colOff>2628697</xdr:colOff>
      <xdr:row>99</xdr:row>
      <xdr:rowOff>155649</xdr:rowOff>
    </xdr:to>
    <xdr:pic>
      <xdr:nvPicPr>
        <xdr:cNvPr id="5" name="Picture 4">
          <a:extLst>
            <a:ext uri="{FF2B5EF4-FFF2-40B4-BE49-F238E27FC236}">
              <a16:creationId xmlns:a16="http://schemas.microsoft.com/office/drawing/2014/main" id="{00000000-0008-0000-0300-000005000000}"/>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34775" r="11479" b="10041"/>
        <a:stretch/>
      </xdr:blipFill>
      <xdr:spPr bwMode="auto">
        <a:xfrm>
          <a:off x="1228159" y="22076929"/>
          <a:ext cx="2233976" cy="760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357187</xdr:colOff>
      <xdr:row>89</xdr:row>
      <xdr:rowOff>33405</xdr:rowOff>
    </xdr:from>
    <xdr:to>
      <xdr:col>3</xdr:col>
      <xdr:colOff>47023</xdr:colOff>
      <xdr:row>93</xdr:row>
      <xdr:rowOff>178866</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3"/>
        <a:stretch>
          <a:fillRect/>
        </a:stretch>
      </xdr:blipFill>
      <xdr:spPr>
        <a:xfrm>
          <a:off x="1190625" y="20393093"/>
          <a:ext cx="2605597" cy="1041288"/>
        </a:xfrm>
        <a:prstGeom prst="rect">
          <a:avLst/>
        </a:prstGeom>
      </xdr:spPr>
    </xdr:pic>
    <xdr:clientData/>
  </xdr:twoCellAnchor>
  <xdr:twoCellAnchor>
    <xdr:from>
      <xdr:col>5</xdr:col>
      <xdr:colOff>495300</xdr:colOff>
      <xdr:row>37</xdr:row>
      <xdr:rowOff>4763</xdr:rowOff>
    </xdr:from>
    <xdr:to>
      <xdr:col>8</xdr:col>
      <xdr:colOff>723900</xdr:colOff>
      <xdr:row>62</xdr:row>
      <xdr:rowOff>104775</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externalLinks/_rels/externalLink1.xml.rels><?xml version="1.0" encoding="UTF-8" standalone="yes"?>
<Relationships xmlns="http://schemas.openxmlformats.org/package/2006/relationships"><Relationship Id="rId2" Type="http://schemas.microsoft.com/office/2019/04/relationships/externalLinkLongPath" Target="https://microsoft.sharepoint.com/teams/CMMCInnerCircle-QuzaraDevPrivate/Shared%20Documents/Quzara%20Dev%20(Private)/Product%20Placemat%20for%20CMMC/Product%20Placemat%20for%20CMMC/Placemat%20Working%20Folder%20Drafts/Microsoft%20CMMC%20Place%20Mat%20v2.0.xlsx?01CEEF0E" TargetMode="External"/><Relationship Id="rId1" Type="http://schemas.openxmlformats.org/officeDocument/2006/relationships/externalLinkPath" Target="file:///\\01CEEF0E\Microsoft%20CMMC%20Place%20Mat%20v2.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verview"/>
      <sheetName val="Selection Pane Rough"/>
      <sheetName val="Level 3"/>
      <sheetName val="Crosswalk"/>
      <sheetName val="Security Suite"/>
      <sheetName val="Azure Government Services"/>
      <sheetName val="Government Security Services"/>
      <sheetName val="O365 Security and Compliance"/>
      <sheetName val="Selection Pane"/>
      <sheetName val="Lists"/>
      <sheetName val="Microsoft CMMC Place Mat v2.0"/>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sheetData sheetId="10" refreshError="1"/>
    </sheetDataSet>
  </externalBook>
</externalLink>
</file>

<file path=xl/persons/person.xml><?xml version="1.0" encoding="utf-8"?>
<personList xmlns="http://schemas.microsoft.com/office/spreadsheetml/2018/threadedcomments" xmlns:x="http://schemas.openxmlformats.org/spreadsheetml/2006/main">
  <person displayName="Mitchell Willis" id="{755611EA-D15E-44B0-950C-DD1173076017}" userId="S::mitchell@quzara.com::b3874afe-cdcf-4e3a-acd0-80467bf5c4bb"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2FCDFC5-7D56-43CA-8BF1-68B1B50968BA}" name="Table1" displayName="Table1" ref="A1:D207" totalsRowShown="0" headerRowDxfId="20" dataDxfId="19">
  <autoFilter ref="A1:D207" xr:uid="{517E2D10-9056-4247-A4FB-9976CF095295}"/>
  <tableColumns count="4">
    <tableColumn id="1" xr3:uid="{310DF774-E14F-457F-AE17-704BD372BC04}" name="Control" dataDxfId="18"/>
    <tableColumn id="2" xr3:uid="{77070A27-9D60-44F3-9EBB-F1192FA8A3A5}" name="Column1" dataDxfId="17">
      <calculatedColumnFormula>VLOOKUP(Table1[[#This Row],[Control]],List!$E$3:$F$173,2,FALSE)</calculatedColumnFormula>
    </tableColumn>
    <tableColumn id="3" xr3:uid="{1F613CFF-2AE8-4DFA-AADC-50BB4A5FE259}" name="Implementation Statement" dataDxfId="16"/>
    <tableColumn id="4" xr3:uid="{C99DB1E0-B83F-4E8D-AEC9-BD27D25EE929}" name="#Characters" dataDxfId="15">
      <calculatedColumnFormula>LEN(Table1[[#This Row],[Implementation Statement]])</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F5F9D38-9DB5-42BB-A22E-918DB48F0181}" name="Table7" displayName="Table7" ref="B2:K208" totalsRowShown="0" headerRowDxfId="11" dataDxfId="10">
  <autoFilter ref="B2:K208" xr:uid="{B4102DAD-8069-4AB7-803F-98292C5B2996}">
    <filterColumn colId="1">
      <filters>
        <filter val="AC.L3-3.1.1e"/>
        <filter val="AC.L3-3.1.2e"/>
        <filter val="AC.L3-3.1.3e"/>
        <filter val="AT.L3-3.2.1e"/>
        <filter val="AT.L3-3.2.2e"/>
        <filter val="CA.L3-3.12.1e"/>
        <filter val="CM.L3-3.4.1e"/>
        <filter val="CM.L3-3.4.2e"/>
        <filter val="CM.L3-3.4.3e"/>
        <filter val="IA.L3-3.5.1e"/>
        <filter val="IA.L3-3.5.2e"/>
        <filter val="IA.L3-3.5.3e"/>
        <filter val="IR.L3-3.6.1e"/>
        <filter val="IR.L3-3.6.2e"/>
        <filter val="PS.L3-3.9.1e"/>
        <filter val="PS.L3-3.9.2e"/>
        <filter val="RA.L3-3.11.1e"/>
        <filter val="RA.L3-3.11.2e"/>
        <filter val="RA.L3-3.11.3e"/>
        <filter val="RA.L3-3.11.4e"/>
        <filter val="RA.L3-3.11.5e"/>
        <filter val="RA.L3-3.11.6e"/>
        <filter val="RA.L3-3.11.7e"/>
        <filter val="SC.L3-3.13.1e"/>
        <filter val="SC.L3-3.13.2e"/>
        <filter val="SC.L3-3.13.3e"/>
        <filter val="SC.L3-3.13.4e"/>
        <filter val="SC.L3-3.13.5e"/>
        <filter val="SI.L3-3.14.1e"/>
        <filter val="SI.L3-3.14.2e"/>
        <filter val="SI.L3-3.14.3e"/>
        <filter val="SI.L3-3.14.4e"/>
        <filter val="SI.L3-3.14.5e"/>
        <filter val="SI.L3-3.14.6e"/>
        <filter val="SI.L3-3.14.7e"/>
      </filters>
    </filterColumn>
  </autoFilter>
  <tableColumns count="10">
    <tableColumn id="1" xr3:uid="{6F7E6FD1-E781-4164-BECC-A4CDACE62012}" name="Legacy Practices" dataDxfId="9"/>
    <tableColumn id="7" xr3:uid="{F8CF4DDC-C2D5-4871-A8A8-5B8F9E78F830}" name="New Practices" dataDxfId="8"/>
    <tableColumn id="2" xr3:uid="{BDE04D30-A902-489B-85C0-5C2456EC7D39}" name="Description" dataDxfId="7"/>
    <tableColumn id="3" xr3:uid="{93BB1922-3E07-436A-B0B6-E42F1A727E98}" name="Primaries" dataDxfId="6"/>
    <tableColumn id="4" xr3:uid="{9EE0F9B7-458F-4739-B4B0-21CE5BF6B252}" name="Secondaries" dataDxfId="5"/>
    <tableColumn id="5" xr3:uid="{D00B77F1-A17F-4239-AFB9-DF875C070B82}" name="Responsibility" dataDxfId="4">
      <calculatedColumnFormula>VLOOKUP(Table7[[#This Row],[Legacy Practices]],List!$E$2:$G$173,3,FALSE)</calculatedColumnFormula>
    </tableColumn>
    <tableColumn id="10" xr3:uid="{CDEAA97B-2549-426D-A7F0-B05DCDF94EE3}" name="GCC High Responsibility" dataDxfId="3">
      <calculatedColumnFormula>VLOOKUP(Table7[[#This Row],[Legacy Practices]],List!$E$2:$H$173,4,FALSE)</calculatedColumnFormula>
    </tableColumn>
    <tableColumn id="6" xr3:uid="{0E0BD1F6-C9A2-4125-BADD-56E2FD23AAB1}" name="NIST 800-171 Mapping" dataDxfId="2"/>
    <tableColumn id="8" xr3:uid="{B2334E36-6438-498F-87E5-595800EC7192}" name="NIST 800-53" dataDxfId="1"/>
    <tableColumn id="9" xr3:uid="{6F5FABE6-BAA3-4118-89E8-C162AA57D486}" name="Clean NIST 800-53" dataDxfId="0">
      <calculatedColumnFormula>SUBSTITUTE(Table7[[#This Row],[NIST 800-53]],CHAR(10),", ")</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25" dT="2024-05-03T14:43:22.08" personId="{755611EA-D15E-44B0-950C-DD1173076017}" id="{FF864922-CB16-40A0-9455-FC4F4E39B682}">
    <text>Last sentence: "Authorized individuals to access the customer-deployed resources from external information systems."
Not a complete sentence</text>
  </threadedComment>
</ThreadedComments>
</file>

<file path=xl/worksheets/_rels/sheet2.xml.rels><?xml version="1.0" encoding="UTF-8" standalone="yes"?>
<Relationships xmlns="http://schemas.openxmlformats.org/package/2006/relationships"><Relationship Id="rId8" Type="http://schemas.openxmlformats.org/officeDocument/2006/relationships/package" Target="../embeddings/Microsoft_Word_Document.docx"/><Relationship Id="rId13" Type="http://schemas.openxmlformats.org/officeDocument/2006/relationships/image" Target="../media/image3.emf"/><Relationship Id="rId3" Type="http://schemas.openxmlformats.org/officeDocument/2006/relationships/hyperlink" Target="https://aka.ms/MSGovCompliance" TargetMode="External"/><Relationship Id="rId7" Type="http://schemas.openxmlformats.org/officeDocument/2006/relationships/vmlDrawing" Target="../drawings/vmlDrawing1.vml"/><Relationship Id="rId12" Type="http://schemas.openxmlformats.org/officeDocument/2006/relationships/package" Target="../embeddings/Microsoft_Word_Document2.docx"/><Relationship Id="rId2" Type="http://schemas.openxmlformats.org/officeDocument/2006/relationships/hyperlink" Target="https://aka.ms/cmmc/productplacematfeedback" TargetMode="External"/><Relationship Id="rId1" Type="http://schemas.openxmlformats.org/officeDocument/2006/relationships/hyperlink" Target="https://aka.ms/cmmc/productplacemat" TargetMode="External"/><Relationship Id="rId6" Type="http://schemas.openxmlformats.org/officeDocument/2006/relationships/drawing" Target="../drawings/drawing1.xml"/><Relationship Id="rId11" Type="http://schemas.openxmlformats.org/officeDocument/2006/relationships/image" Target="../media/image2.emf"/><Relationship Id="rId5" Type="http://schemas.openxmlformats.org/officeDocument/2006/relationships/printerSettings" Target="../printerSettings/printerSettings1.bin"/><Relationship Id="rId15" Type="http://schemas.openxmlformats.org/officeDocument/2006/relationships/image" Target="../media/image4.emf"/><Relationship Id="rId10" Type="http://schemas.openxmlformats.org/officeDocument/2006/relationships/package" Target="../embeddings/Microsoft_Word_Document1.docx"/><Relationship Id="rId4" Type="http://schemas.openxmlformats.org/officeDocument/2006/relationships/hyperlink" Target="https://aka.ms/CUISovereignty" TargetMode="External"/><Relationship Id="rId9" Type="http://schemas.openxmlformats.org/officeDocument/2006/relationships/image" Target="../media/image1.emf"/><Relationship Id="rId14" Type="http://schemas.openxmlformats.org/officeDocument/2006/relationships/package" Target="../embeddings/Microsoft_Word_Document3.docx"/></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table" Target="../tables/table1.xml"/><Relationship Id="rId1" Type="http://schemas.openxmlformats.org/officeDocument/2006/relationships/vmlDrawing" Target="../drawings/vmlDrawing4.vml"/><Relationship Id="rId4" Type="http://schemas.microsoft.com/office/2017/10/relationships/threadedComment" Target="../threadedComments/threadedComment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E07ECA-D095-4308-906F-8C6607D1C72B}">
  <sheetPr codeName="Sheet8"/>
  <dimension ref="B1:D5"/>
  <sheetViews>
    <sheetView showGridLines="0" workbookViewId="0">
      <selection activeCell="C5" sqref="C5"/>
    </sheetView>
  </sheetViews>
  <sheetFormatPr defaultColWidth="8.59765625" defaultRowHeight="14.25" x14ac:dyDescent="0.45"/>
  <cols>
    <col min="1" max="1" width="2.59765625" customWidth="1"/>
    <col min="2" max="2" width="21.46484375" customWidth="1"/>
    <col min="3" max="3" width="67.46484375" customWidth="1"/>
    <col min="4" max="4" width="44.06640625" customWidth="1"/>
  </cols>
  <sheetData>
    <row r="1" spans="2:4" ht="14.65" thickBot="1" x14ac:dyDescent="0.5"/>
    <row r="2" spans="2:4" ht="14.65" thickBot="1" x14ac:dyDescent="0.5">
      <c r="B2" s="36" t="s">
        <v>0</v>
      </c>
      <c r="C2" s="38" t="s">
        <v>1</v>
      </c>
      <c r="D2" s="37" t="s">
        <v>2</v>
      </c>
    </row>
    <row r="3" spans="2:4" ht="84.75" customHeight="1" x14ac:dyDescent="0.45">
      <c r="B3" s="39" t="s">
        <v>3</v>
      </c>
      <c r="C3" s="40" t="s">
        <v>4</v>
      </c>
      <c r="D3" s="41" t="s">
        <v>5</v>
      </c>
    </row>
    <row r="4" spans="2:4" ht="51.75" customHeight="1" x14ac:dyDescent="0.45">
      <c r="B4" s="42" t="s">
        <v>6</v>
      </c>
      <c r="C4" s="43" t="s">
        <v>7</v>
      </c>
      <c r="D4" s="44" t="s">
        <v>8</v>
      </c>
    </row>
    <row r="5" spans="2:4" ht="37.5" customHeight="1" x14ac:dyDescent="0.45">
      <c r="B5" s="45" t="s">
        <v>9</v>
      </c>
      <c r="C5" s="46" t="s">
        <v>10</v>
      </c>
      <c r="D5" s="47" t="s">
        <v>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E20E45-F163-4389-BB1D-09B202D1F362}">
  <sheetPr codeName="Sheet5"/>
  <dimension ref="C2:M174"/>
  <sheetViews>
    <sheetView showGridLines="0" showRowColHeaders="0" topLeftCell="A170" zoomScale="150" zoomScaleNormal="150" workbookViewId="0">
      <selection activeCell="D174" sqref="D174"/>
    </sheetView>
  </sheetViews>
  <sheetFormatPr defaultColWidth="8.59765625" defaultRowHeight="14.25" x14ac:dyDescent="0.45"/>
  <cols>
    <col min="4" max="4" width="78.59765625" customWidth="1"/>
  </cols>
  <sheetData>
    <row r="2" spans="3:13" ht="14.65" thickBot="1" x14ac:dyDescent="0.5"/>
    <row r="3" spans="3:13" ht="21.4" thickBot="1" x14ac:dyDescent="0.7">
      <c r="C3" s="192" t="s">
        <v>11</v>
      </c>
      <c r="D3" s="193"/>
      <c r="E3" s="194"/>
      <c r="F3" s="160"/>
      <c r="G3" s="160"/>
      <c r="H3" s="160"/>
      <c r="I3" s="160"/>
      <c r="J3" s="160"/>
      <c r="K3" s="160"/>
      <c r="L3" s="160"/>
      <c r="M3" s="160"/>
    </row>
    <row r="160" spans="4:12" ht="14.75" customHeight="1" x14ac:dyDescent="0.45">
      <c r="D160" s="73" t="s">
        <v>12</v>
      </c>
      <c r="E160" s="60"/>
      <c r="F160" s="60"/>
      <c r="G160" s="60"/>
      <c r="H160" s="60"/>
      <c r="I160" s="60"/>
      <c r="J160" s="60"/>
      <c r="K160" s="60"/>
      <c r="L160" s="60"/>
    </row>
    <row r="161" spans="4:12" x14ac:dyDescent="0.45">
      <c r="D161" s="61"/>
      <c r="E161" s="61"/>
      <c r="F161" s="61"/>
      <c r="G161" s="61"/>
      <c r="H161" s="61"/>
      <c r="I161" s="61"/>
      <c r="J161" s="61"/>
      <c r="K161" s="61"/>
    </row>
    <row r="162" spans="4:12" x14ac:dyDescent="0.45">
      <c r="D162" s="72" t="s">
        <v>13</v>
      </c>
      <c r="E162" s="62"/>
      <c r="F162" s="62"/>
      <c r="G162" s="62"/>
      <c r="H162" s="62"/>
      <c r="I162" s="62"/>
      <c r="J162" s="62"/>
      <c r="K162" s="62"/>
      <c r="L162" s="62"/>
    </row>
    <row r="163" spans="4:12" x14ac:dyDescent="0.45">
      <c r="D163" s="55"/>
      <c r="E163" s="55"/>
      <c r="F163" s="55"/>
      <c r="G163" s="55"/>
      <c r="H163" s="55"/>
      <c r="I163" s="55"/>
      <c r="J163" s="55"/>
      <c r="K163" s="55"/>
    </row>
    <row r="164" spans="4:12" ht="219" customHeight="1" x14ac:dyDescent="0.45">
      <c r="D164" s="65" t="s">
        <v>14</v>
      </c>
      <c r="E164" s="4"/>
      <c r="F164" s="4"/>
      <c r="G164" s="4"/>
      <c r="H164" s="4"/>
      <c r="I164" s="4"/>
      <c r="J164" s="4"/>
      <c r="K164" s="4"/>
      <c r="L164" s="4"/>
    </row>
    <row r="165" spans="4:12" ht="67.25" customHeight="1" x14ac:dyDescent="0.45">
      <c r="D165" s="66" t="s">
        <v>15</v>
      </c>
      <c r="E165" s="57"/>
      <c r="F165" s="57"/>
      <c r="G165" s="57"/>
      <c r="H165" s="57"/>
      <c r="I165" s="57"/>
      <c r="J165" s="57"/>
      <c r="K165" s="57"/>
      <c r="L165" s="57"/>
    </row>
    <row r="166" spans="4:12" ht="29" customHeight="1" x14ac:dyDescent="0.45">
      <c r="D166" s="67" t="s">
        <v>16</v>
      </c>
      <c r="E166" s="58"/>
      <c r="F166" s="58"/>
      <c r="G166" s="58"/>
      <c r="H166" s="58"/>
      <c r="I166" s="58"/>
      <c r="J166" s="58"/>
      <c r="K166" s="58"/>
      <c r="L166" s="58"/>
    </row>
    <row r="167" spans="4:12" x14ac:dyDescent="0.45">
      <c r="D167" s="68" t="s">
        <v>17</v>
      </c>
      <c r="E167" s="63"/>
      <c r="F167" s="63"/>
      <c r="G167" s="63"/>
      <c r="H167" s="63"/>
      <c r="I167" s="63"/>
      <c r="J167" s="63"/>
      <c r="K167" s="63"/>
      <c r="L167" s="63"/>
    </row>
    <row r="168" spans="4:12" ht="14.75" customHeight="1" x14ac:dyDescent="0.45">
      <c r="D168" s="69" t="s">
        <v>18</v>
      </c>
      <c r="E168" s="59"/>
      <c r="F168" s="59"/>
      <c r="G168" s="59"/>
      <c r="H168" s="59"/>
      <c r="I168" s="59"/>
      <c r="J168" s="59"/>
      <c r="K168" s="59"/>
      <c r="L168" s="59"/>
    </row>
    <row r="169" spans="4:12" x14ac:dyDescent="0.45">
      <c r="D169" s="70"/>
    </row>
    <row r="170" spans="4:12" ht="72" customHeight="1" x14ac:dyDescent="0.45">
      <c r="D170" s="71" t="s">
        <v>19</v>
      </c>
      <c r="E170" s="56"/>
      <c r="F170" s="56"/>
      <c r="G170" s="56"/>
      <c r="H170" s="56"/>
      <c r="I170" s="56"/>
      <c r="J170" s="56"/>
      <c r="K170" s="56"/>
      <c r="L170" s="56"/>
    </row>
    <row r="172" spans="4:12" ht="71.25" x14ac:dyDescent="0.45">
      <c r="D172" s="64" t="s">
        <v>20</v>
      </c>
    </row>
    <row r="174" spans="4:12" ht="57" x14ac:dyDescent="0.45">
      <c r="D174" s="64" t="s">
        <v>21</v>
      </c>
    </row>
  </sheetData>
  <sheetProtection algorithmName="SHA-512" hashValue="eojMioDhrbI82Qg6Ez+Pn6DvBPo1VX8z86TmcyrhExhr0hlyhL/Aahn5Q6XwXREZbO4lhGeI/tLoyEyAJyBoyA==" saltValue="bkn1da3a2PqbNCurgLuslg==" spinCount="100000" sheet="1" objects="1" scenarios="1"/>
  <mergeCells count="1">
    <mergeCell ref="C3:E3"/>
  </mergeCells>
  <hyperlinks>
    <hyperlink ref="D160:K160" r:id="rId1" display="https://aka.ms/cmmc/productplacemat" xr:uid="{927CEF9A-1680-4030-ADA4-A71F8870C772}"/>
    <hyperlink ref="D162:K162" r:id="rId2" display="Provide Feedback" xr:uid="{DF0D2A67-436D-4B45-92B7-3DAAC6555DDC}"/>
    <hyperlink ref="D166" r:id="rId3" display="https://aka.ms/MSGovCompliance" xr:uid="{3F60C6C3-F9B5-4F7F-B0CF-0881366B5914}"/>
    <hyperlink ref="D168" r:id="rId4" display="https://aka.ms/CUISovereignty" xr:uid="{45C346DE-4E7E-4C8F-A429-40D54F930844}"/>
  </hyperlinks>
  <pageMargins left="0.7" right="0.7" top="0.75" bottom="0.75" header="0.3" footer="0.3"/>
  <pageSetup orientation="portrait" r:id="rId5"/>
  <drawing r:id="rId6"/>
  <legacyDrawing r:id="rId7"/>
  <oleObjects>
    <mc:AlternateContent xmlns:mc="http://schemas.openxmlformats.org/markup-compatibility/2006">
      <mc:Choice Requires="x14">
        <oleObject progId="Document" shapeId="19457" r:id="rId8">
          <objectPr defaultSize="0" autoPict="0" r:id="rId9">
            <anchor moveWithCells="1">
              <from>
                <xdr:col>2</xdr:col>
                <xdr:colOff>395288</xdr:colOff>
                <xdr:row>4</xdr:row>
                <xdr:rowOff>23813</xdr:rowOff>
              </from>
              <to>
                <xdr:col>4</xdr:col>
                <xdr:colOff>304800</xdr:colOff>
                <xdr:row>49</xdr:row>
                <xdr:rowOff>23813</xdr:rowOff>
              </to>
            </anchor>
          </objectPr>
        </oleObject>
      </mc:Choice>
      <mc:Fallback>
        <oleObject progId="Document" shapeId="19457" r:id="rId8"/>
      </mc:Fallback>
    </mc:AlternateContent>
    <mc:AlternateContent xmlns:mc="http://schemas.openxmlformats.org/markup-compatibility/2006">
      <mc:Choice Requires="x14">
        <oleObject progId="Word.Document.12" shapeId="19458" r:id="rId10">
          <objectPr defaultSize="0" autoPict="0" r:id="rId11">
            <anchor moveWithCells="1">
              <from>
                <xdr:col>2</xdr:col>
                <xdr:colOff>404813</xdr:colOff>
                <xdr:row>49</xdr:row>
                <xdr:rowOff>61913</xdr:rowOff>
              </from>
              <to>
                <xdr:col>4</xdr:col>
                <xdr:colOff>319088</xdr:colOff>
                <xdr:row>94</xdr:row>
                <xdr:rowOff>138113</xdr:rowOff>
              </to>
            </anchor>
          </objectPr>
        </oleObject>
      </mc:Choice>
      <mc:Fallback>
        <oleObject progId="Word.Document.12" shapeId="19458" r:id="rId10"/>
      </mc:Fallback>
    </mc:AlternateContent>
    <mc:AlternateContent xmlns:mc="http://schemas.openxmlformats.org/markup-compatibility/2006">
      <mc:Choice Requires="x14">
        <oleObject progId="Word.Document.12" shapeId="19459" r:id="rId12">
          <objectPr defaultSize="0" r:id="rId13">
            <anchor moveWithCells="1">
              <from>
                <xdr:col>2</xdr:col>
                <xdr:colOff>395288</xdr:colOff>
                <xdr:row>94</xdr:row>
                <xdr:rowOff>138113</xdr:rowOff>
              </from>
              <to>
                <xdr:col>4</xdr:col>
                <xdr:colOff>319088</xdr:colOff>
                <xdr:row>128</xdr:row>
                <xdr:rowOff>166688</xdr:rowOff>
              </to>
            </anchor>
          </objectPr>
        </oleObject>
      </mc:Choice>
      <mc:Fallback>
        <oleObject progId="Word.Document.12" shapeId="19459" r:id="rId12"/>
      </mc:Fallback>
    </mc:AlternateContent>
    <mc:AlternateContent xmlns:mc="http://schemas.openxmlformats.org/markup-compatibility/2006">
      <mc:Choice Requires="x14">
        <oleObject progId="Word.Document.12" shapeId="19460" r:id="rId14">
          <objectPr defaultSize="0" r:id="rId15">
            <anchor moveWithCells="1">
              <from>
                <xdr:col>2</xdr:col>
                <xdr:colOff>404813</xdr:colOff>
                <xdr:row>128</xdr:row>
                <xdr:rowOff>0</xdr:rowOff>
              </from>
              <to>
                <xdr:col>4</xdr:col>
                <xdr:colOff>342900</xdr:colOff>
                <xdr:row>160</xdr:row>
                <xdr:rowOff>90488</xdr:rowOff>
              </to>
            </anchor>
          </objectPr>
        </oleObject>
      </mc:Choice>
      <mc:Fallback>
        <oleObject progId="Word.Document.12" shapeId="19460" r:id="rId14"/>
      </mc:Fallback>
    </mc:AlternateContent>
  </oleObjec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D5FD9-64F6-4E7C-BC00-3E6EF5885F7E}">
  <sheetPr codeName="Sheet9"/>
  <dimension ref="A1:P188"/>
  <sheetViews>
    <sheetView topLeftCell="A156" workbookViewId="0">
      <selection activeCell="E176" sqref="E176"/>
    </sheetView>
  </sheetViews>
  <sheetFormatPr defaultColWidth="8.59765625" defaultRowHeight="14.25" x14ac:dyDescent="0.45"/>
  <cols>
    <col min="1" max="5" width="12.59765625" customWidth="1"/>
    <col min="6" max="6" width="10.59765625" customWidth="1"/>
  </cols>
  <sheetData>
    <row r="1" spans="1:6" ht="28.5" x14ac:dyDescent="0.45">
      <c r="A1" s="26" t="s">
        <v>291</v>
      </c>
      <c r="B1" s="26" t="s">
        <v>292</v>
      </c>
      <c r="C1" s="26" t="s">
        <v>293</v>
      </c>
      <c r="D1" s="26" t="s">
        <v>294</v>
      </c>
      <c r="E1" s="26" t="s">
        <v>29</v>
      </c>
      <c r="F1" s="26" t="s">
        <v>295</v>
      </c>
    </row>
    <row r="2" spans="1:6" x14ac:dyDescent="0.45">
      <c r="A2" t="s">
        <v>50</v>
      </c>
      <c r="B2" t="str">
        <f>INDEX('Selection Pane Data'!$C$5:$G$210,MATCH('CMMC Levels'!$A2,'Selection Pane Data'!$C$5:$C$210,0),5)</f>
        <v>N</v>
      </c>
      <c r="C2" t="str">
        <f>IF(COUNTIF($A2,"*L1*")=1,"X","N/A")</f>
        <v>X</v>
      </c>
      <c r="D2" t="str">
        <f>IF(C2="X","X",IF(COUNTIF($A2,"*L2*")=1,"X","N/A"))</f>
        <v>X</v>
      </c>
      <c r="E2" t="str">
        <f>IF(D2="X","X",IF(COUNTIF($A2,"*L3*")=1,"X","N/A"))</f>
        <v>X</v>
      </c>
      <c r="F2" t="str">
        <f>VLOOKUP(A2,Table7[[#All],[New Practices]:[Responsibility]],5,FALSE)</f>
        <v>Shared Coverage</v>
      </c>
    </row>
    <row r="3" spans="1:6" x14ac:dyDescent="0.45">
      <c r="A3" t="s">
        <v>65</v>
      </c>
      <c r="B3" t="str">
        <f>INDEX('Selection Pane Data'!$C$5:$G$210,MATCH('CMMC Levels'!$A3,'Selection Pane Data'!$C$5:$C$210,0),5)</f>
        <v>N</v>
      </c>
      <c r="C3" t="str">
        <f t="shared" ref="C3:C60" si="0">IF(COUNTIF($A3,"*L1*")=1,"X","N/A")</f>
        <v>X</v>
      </c>
      <c r="D3" t="str">
        <f t="shared" ref="D3:D60" si="1">IF(C3="X","X",IF(COUNTIF($A3,"*L2*")=1,"X","N/A"))</f>
        <v>X</v>
      </c>
      <c r="E3" t="str">
        <f t="shared" ref="E3:E60" si="2">IF(D3="X","X",IF(COUNTIF($A3,"*L3*")=1,"X","N/A"))</f>
        <v>X</v>
      </c>
      <c r="F3" t="str">
        <f>VLOOKUP(A3,Table7[[#All],[New Practices]:[Responsibility]],5,FALSE)</f>
        <v>Shared Coverage</v>
      </c>
    </row>
    <row r="4" spans="1:6" x14ac:dyDescent="0.45">
      <c r="A4" t="s">
        <v>80</v>
      </c>
      <c r="B4" t="str">
        <f>INDEX('Selection Pane Data'!$C$5:$G$210,MATCH('CMMC Levels'!$A4,'Selection Pane Data'!$C$5:$C$210,0),5)</f>
        <v>S</v>
      </c>
      <c r="C4" t="str">
        <f t="shared" si="0"/>
        <v>X</v>
      </c>
      <c r="D4" t="str">
        <f t="shared" si="1"/>
        <v>X</v>
      </c>
      <c r="E4" t="str">
        <f t="shared" si="2"/>
        <v>X</v>
      </c>
      <c r="F4" t="str">
        <f>VLOOKUP(A4,Table7[[#All],[New Practices]:[Responsibility]],5,FALSE)</f>
        <v>Shared Coverage</v>
      </c>
    </row>
    <row r="5" spans="1:6" x14ac:dyDescent="0.45">
      <c r="A5" t="s">
        <v>95</v>
      </c>
      <c r="B5" t="str">
        <f>INDEX('Selection Pane Data'!$C$5:$G$210,MATCH('CMMC Levels'!$A5,'Selection Pane Data'!$C$5:$C$210,0),5)</f>
        <v>N</v>
      </c>
      <c r="C5" t="str">
        <f t="shared" si="0"/>
        <v>X</v>
      </c>
      <c r="D5" t="str">
        <f t="shared" si="1"/>
        <v>X</v>
      </c>
      <c r="E5" t="str">
        <f t="shared" si="2"/>
        <v>X</v>
      </c>
      <c r="F5" t="str">
        <f>VLOOKUP(A5,Table7[[#All],[New Practices]:[Responsibility]],5,FALSE)</f>
        <v>Shared Coverage</v>
      </c>
    </row>
    <row r="6" spans="1:6" x14ac:dyDescent="0.45">
      <c r="A6" t="s">
        <v>175</v>
      </c>
      <c r="B6" t="str">
        <f>INDEX('Selection Pane Data'!$C$5:$G$210,MATCH('CMMC Levels'!$A6,'Selection Pane Data'!$C$5:$C$210,0),5)</f>
        <v>N</v>
      </c>
      <c r="C6" t="str">
        <f t="shared" si="0"/>
        <v>N/A</v>
      </c>
      <c r="D6" t="str">
        <f t="shared" si="1"/>
        <v>X</v>
      </c>
      <c r="E6" t="str">
        <f t="shared" si="2"/>
        <v>X</v>
      </c>
      <c r="F6" t="str">
        <f>VLOOKUP(A6,Table7[[#All],[New Practices]:[Responsibility]],5,FALSE)</f>
        <v>Shared Coverage</v>
      </c>
    </row>
    <row r="7" spans="1:6" x14ac:dyDescent="0.45">
      <c r="A7" t="s">
        <v>212</v>
      </c>
      <c r="B7" t="str">
        <f>INDEX('Selection Pane Data'!$C$5:$G$210,MATCH('CMMC Levels'!$A7,'Selection Pane Data'!$C$5:$C$210,0),5)</f>
        <v>N</v>
      </c>
      <c r="C7" t="str">
        <f t="shared" si="0"/>
        <v>N/A</v>
      </c>
      <c r="D7" t="str">
        <f t="shared" si="1"/>
        <v>X</v>
      </c>
      <c r="E7" t="str">
        <f t="shared" si="2"/>
        <v>X</v>
      </c>
      <c r="F7" t="str">
        <f>VLOOKUP(A7,Table7[[#All],[New Practices]:[Responsibility]],5,FALSE)</f>
        <v>Customer Responsibility</v>
      </c>
    </row>
    <row r="8" spans="1:6" x14ac:dyDescent="0.45">
      <c r="A8" t="s">
        <v>144</v>
      </c>
      <c r="B8" t="str">
        <f>INDEX('Selection Pane Data'!$C$5:$G$210,MATCH('CMMC Levels'!$A8,'Selection Pane Data'!$C$5:$C$210,0),5)</f>
        <v>N</v>
      </c>
      <c r="C8" t="str">
        <f t="shared" si="0"/>
        <v>N/A</v>
      </c>
      <c r="D8" t="str">
        <f t="shared" si="1"/>
        <v>X</v>
      </c>
      <c r="E8" t="str">
        <f t="shared" si="2"/>
        <v>X</v>
      </c>
      <c r="F8" t="str">
        <f>VLOOKUP(A8,Table7[[#All],[New Practices]:[Responsibility]],5,FALSE)</f>
        <v>Shared Coverage</v>
      </c>
    </row>
    <row r="9" spans="1:6" x14ac:dyDescent="0.45">
      <c r="A9" t="s">
        <v>153</v>
      </c>
      <c r="B9" t="str">
        <f>INDEX('Selection Pane Data'!$C$5:$G$210,MATCH('CMMC Levels'!$A9,'Selection Pane Data'!$C$5:$C$210,0),5)</f>
        <v>N</v>
      </c>
      <c r="C9" t="str">
        <f t="shared" si="0"/>
        <v>N/A</v>
      </c>
      <c r="D9" t="str">
        <f t="shared" si="1"/>
        <v>X</v>
      </c>
      <c r="E9" t="str">
        <f t="shared" si="2"/>
        <v>X</v>
      </c>
      <c r="F9" t="str">
        <f>VLOOKUP(A9,Table7[[#All],[New Practices]:[Responsibility]],5,FALSE)</f>
        <v>Shared Coverage</v>
      </c>
    </row>
    <row r="10" spans="1:6" x14ac:dyDescent="0.45">
      <c r="A10" t="s">
        <v>169</v>
      </c>
      <c r="B10" t="str">
        <f>INDEX('Selection Pane Data'!$C$5:$G$210,MATCH('CMMC Levels'!$A10,'Selection Pane Data'!$C$5:$C$210,0),5)</f>
        <v>N</v>
      </c>
      <c r="C10" t="str">
        <f t="shared" si="0"/>
        <v>N/A</v>
      </c>
      <c r="D10" t="str">
        <f t="shared" si="1"/>
        <v>X</v>
      </c>
      <c r="E10" t="str">
        <f t="shared" si="2"/>
        <v>X</v>
      </c>
      <c r="F10" t="str">
        <f>VLOOKUP(A10,Table7[[#All],[New Practices]:[Responsibility]],5,FALSE)</f>
        <v>Shared Coverage</v>
      </c>
    </row>
    <row r="11" spans="1:6" x14ac:dyDescent="0.45">
      <c r="A11" t="s">
        <v>110</v>
      </c>
      <c r="B11" t="str">
        <f>INDEX('Selection Pane Data'!$C$5:$G$210,MATCH('CMMC Levels'!$A11,'Selection Pane Data'!$C$5:$C$210,0),5)</f>
        <v>S</v>
      </c>
      <c r="C11" t="str">
        <f t="shared" si="0"/>
        <v>N/A</v>
      </c>
      <c r="D11" t="str">
        <f t="shared" si="1"/>
        <v>X</v>
      </c>
      <c r="E11" t="str">
        <f t="shared" si="2"/>
        <v>X</v>
      </c>
      <c r="F11" t="str">
        <f>VLOOKUP(A11,Table7[[#All],[New Practices]:[Responsibility]],5,FALSE)</f>
        <v>Shared Coverage</v>
      </c>
    </row>
    <row r="12" spans="1:6" x14ac:dyDescent="0.45">
      <c r="A12" t="s">
        <v>200</v>
      </c>
      <c r="B12" t="str">
        <f>INDEX('Selection Pane Data'!$C$5:$G$210,MATCH('CMMC Levels'!$A12,'Selection Pane Data'!$C$5:$C$210,0),5)</f>
        <v>N</v>
      </c>
      <c r="C12" t="str">
        <f t="shared" si="0"/>
        <v>N/A</v>
      </c>
      <c r="D12" t="str">
        <f t="shared" si="1"/>
        <v>X</v>
      </c>
      <c r="E12" t="str">
        <f t="shared" si="2"/>
        <v>X</v>
      </c>
      <c r="F12" t="str">
        <f>VLOOKUP(A12,Table7[[#All],[New Practices]:[Responsibility]],5,FALSE)</f>
        <v>Customer Responsibility</v>
      </c>
    </row>
    <row r="13" spans="1:6" x14ac:dyDescent="0.45">
      <c r="A13" t="s">
        <v>186</v>
      </c>
      <c r="B13" t="str">
        <f>INDEX('Selection Pane Data'!$C$5:$G$210,MATCH('CMMC Levels'!$A13,'Selection Pane Data'!$C$5:$C$210,0),5)</f>
        <v>S</v>
      </c>
      <c r="C13" t="str">
        <f t="shared" si="0"/>
        <v>N/A</v>
      </c>
      <c r="D13" t="str">
        <f t="shared" si="1"/>
        <v>X</v>
      </c>
      <c r="E13" t="str">
        <f t="shared" si="2"/>
        <v>X</v>
      </c>
      <c r="F13" t="str">
        <f>VLOOKUP(A13,Table7[[#All],[New Practices]:[Responsibility]],5,FALSE)</f>
        <v>Shared Coverage</v>
      </c>
    </row>
    <row r="14" spans="1:6" x14ac:dyDescent="0.45">
      <c r="A14" t="s">
        <v>194</v>
      </c>
      <c r="B14" t="str">
        <f>INDEX('Selection Pane Data'!$C$5:$G$210,MATCH('CMMC Levels'!$A14,'Selection Pane Data'!$C$5:$C$210,0),5)</f>
        <v>N</v>
      </c>
      <c r="C14" t="str">
        <f t="shared" si="0"/>
        <v>N/A</v>
      </c>
      <c r="D14" t="str">
        <f t="shared" si="1"/>
        <v>X</v>
      </c>
      <c r="E14" t="str">
        <f t="shared" si="2"/>
        <v>X</v>
      </c>
      <c r="F14" t="str">
        <f>VLOOKUP(A14,Table7[[#All],[New Practices]:[Responsibility]],5,FALSE)</f>
        <v>Shared Coverage</v>
      </c>
    </row>
    <row r="15" spans="1:6" x14ac:dyDescent="0.45">
      <c r="A15" t="s">
        <v>124</v>
      </c>
      <c r="B15" t="str">
        <f>INDEX('Selection Pane Data'!$C$5:$G$210,MATCH('CMMC Levels'!$A15,'Selection Pane Data'!$C$5:$C$210,0),5)</f>
        <v>N</v>
      </c>
      <c r="C15" t="str">
        <f t="shared" si="0"/>
        <v>N/A</v>
      </c>
      <c r="D15" t="str">
        <f t="shared" si="1"/>
        <v>X</v>
      </c>
      <c r="E15" t="str">
        <f t="shared" si="2"/>
        <v>X</v>
      </c>
      <c r="F15" t="str">
        <f>VLOOKUP(A15,Table7[[#All],[New Practices]:[Responsibility]],5,FALSE)</f>
        <v>Shared Coverage</v>
      </c>
    </row>
    <row r="16" spans="1:6" x14ac:dyDescent="0.45">
      <c r="A16" t="s">
        <v>203</v>
      </c>
      <c r="B16" t="str">
        <f>INDEX('Selection Pane Data'!$C$5:$G$210,MATCH('CMMC Levels'!$A16,'Selection Pane Data'!$C$5:$C$210,0),5)</f>
        <v>N</v>
      </c>
      <c r="C16" t="str">
        <f t="shared" si="0"/>
        <v>N/A</v>
      </c>
      <c r="D16" t="str">
        <f t="shared" si="1"/>
        <v>X</v>
      </c>
      <c r="E16" t="str">
        <f t="shared" si="2"/>
        <v>X</v>
      </c>
      <c r="F16" t="str">
        <f>VLOOKUP(A16,Table7[[#All],[New Practices]:[Responsibility]],5,FALSE)</f>
        <v>Customer Responsibility</v>
      </c>
    </row>
    <row r="17" spans="1:6" x14ac:dyDescent="0.45">
      <c r="A17" t="s">
        <v>191</v>
      </c>
      <c r="B17" t="str">
        <f>INDEX('Selection Pane Data'!$C$5:$G$210,MATCH('CMMC Levels'!$A17,'Selection Pane Data'!$C$5:$C$210,0),5)</f>
        <v>P</v>
      </c>
      <c r="C17" t="str">
        <f t="shared" si="0"/>
        <v>N/A</v>
      </c>
      <c r="D17" t="str">
        <f t="shared" si="1"/>
        <v>X</v>
      </c>
      <c r="E17" t="str">
        <f t="shared" si="2"/>
        <v>X</v>
      </c>
      <c r="F17" t="str">
        <f>VLOOKUP(A17,Table7[[#All],[New Practices]:[Responsibility]],5,FALSE)</f>
        <v>Shared Coverage</v>
      </c>
    </row>
    <row r="18" spans="1:6" x14ac:dyDescent="0.45">
      <c r="A18" t="s">
        <v>135</v>
      </c>
      <c r="B18" t="str">
        <f>INDEX('Selection Pane Data'!$C$5:$G$210,MATCH('CMMC Levels'!$A18,'Selection Pane Data'!$C$5:$C$210,0),5)</f>
        <v>N</v>
      </c>
      <c r="C18" t="str">
        <f t="shared" si="0"/>
        <v>N/A</v>
      </c>
      <c r="D18" t="str">
        <f t="shared" si="1"/>
        <v>X</v>
      </c>
      <c r="E18" t="str">
        <f t="shared" si="2"/>
        <v>X</v>
      </c>
      <c r="F18" t="str">
        <f>VLOOKUP(A18,Table7[[#All],[New Practices]:[Responsibility]],5,FALSE)</f>
        <v>Customer Responsibility</v>
      </c>
    </row>
    <row r="19" spans="1:6" x14ac:dyDescent="0.45">
      <c r="A19" t="s">
        <v>162</v>
      </c>
      <c r="B19" t="str">
        <f>INDEX('Selection Pane Data'!$C$5:$G$210,MATCH('CMMC Levels'!$A19,'Selection Pane Data'!$C$5:$C$210,0),5)</f>
        <v>N</v>
      </c>
      <c r="C19" t="str">
        <f t="shared" si="0"/>
        <v>N/A</v>
      </c>
      <c r="D19" t="str">
        <f t="shared" si="1"/>
        <v>X</v>
      </c>
      <c r="E19" t="str">
        <f t="shared" si="2"/>
        <v>X</v>
      </c>
      <c r="F19" t="str">
        <f>VLOOKUP(A19,Table7[[#All],[New Practices]:[Responsibility]],5,FALSE)</f>
        <v>Shared Coverage</v>
      </c>
    </row>
    <row r="20" spans="1:6" x14ac:dyDescent="0.45">
      <c r="A20" t="s">
        <v>181</v>
      </c>
      <c r="B20" t="str">
        <f>INDEX('Selection Pane Data'!$C$5:$G$210,MATCH('CMMC Levels'!$A20,'Selection Pane Data'!$C$5:$C$210,0),5)</f>
        <v>P</v>
      </c>
      <c r="C20" t="str">
        <f t="shared" si="0"/>
        <v>N/A</v>
      </c>
      <c r="D20" t="str">
        <f t="shared" si="1"/>
        <v>X</v>
      </c>
      <c r="E20" t="str">
        <f t="shared" si="2"/>
        <v>X</v>
      </c>
      <c r="F20" t="str">
        <f>VLOOKUP(A20,Table7[[#All],[New Practices]:[Responsibility]],5,FALSE)</f>
        <v>Shared Coverage</v>
      </c>
    </row>
    <row r="21" spans="1:6" x14ac:dyDescent="0.45">
      <c r="A21" t="s">
        <v>206</v>
      </c>
      <c r="B21" t="str">
        <f>INDEX('Selection Pane Data'!$C$5:$G$210,MATCH('CMMC Levels'!$A21,'Selection Pane Data'!$C$5:$C$210,0),5)</f>
        <v>N</v>
      </c>
      <c r="C21" t="str">
        <f t="shared" si="0"/>
        <v>N/A</v>
      </c>
      <c r="D21" t="str">
        <f t="shared" si="1"/>
        <v>X</v>
      </c>
      <c r="E21" t="str">
        <f t="shared" si="2"/>
        <v>X</v>
      </c>
      <c r="F21" t="str">
        <f>VLOOKUP(A21,Table7[[#All],[New Practices]:[Responsibility]],5,FALSE)</f>
        <v>Shared Coverage</v>
      </c>
    </row>
    <row r="22" spans="1:6" x14ac:dyDescent="0.45">
      <c r="A22" t="s">
        <v>197</v>
      </c>
      <c r="B22" t="str">
        <f>INDEX('Selection Pane Data'!$C$5:$G$210,MATCH('CMMC Levels'!$A22,'Selection Pane Data'!$C$5:$C$210,0),5)</f>
        <v>N</v>
      </c>
      <c r="C22" t="str">
        <f t="shared" si="0"/>
        <v>N/A</v>
      </c>
      <c r="D22" t="str">
        <f t="shared" si="1"/>
        <v>X</v>
      </c>
      <c r="E22" t="str">
        <f t="shared" si="2"/>
        <v>X</v>
      </c>
      <c r="F22" t="str">
        <f>VLOOKUP(A22,Table7[[#All],[New Practices]:[Responsibility]],5,FALSE)</f>
        <v>Shared Coverage</v>
      </c>
    </row>
    <row r="23" spans="1:6" x14ac:dyDescent="0.45">
      <c r="A23" t="s">
        <v>209</v>
      </c>
      <c r="B23" t="str">
        <f>INDEX('Selection Pane Data'!$C$5:$G$210,MATCH('CMMC Levels'!$A23,'Selection Pane Data'!$C$5:$C$210,0),5)</f>
        <v>N</v>
      </c>
      <c r="C23" t="str">
        <f t="shared" si="0"/>
        <v>N/A</v>
      </c>
      <c r="D23" t="str">
        <f t="shared" si="1"/>
        <v>X</v>
      </c>
      <c r="E23" t="str">
        <f t="shared" si="2"/>
        <v>X</v>
      </c>
      <c r="F23" t="str">
        <f>VLOOKUP(A23,Table7[[#All],[New Practices]:[Responsibility]],5,FALSE)</f>
        <v>Shared Coverage</v>
      </c>
    </row>
    <row r="24" spans="1:6" x14ac:dyDescent="0.45">
      <c r="A24" t="s">
        <v>296</v>
      </c>
      <c r="B24" t="str">
        <f>INDEX('Selection Pane Data'!$C$5:$G$210,MATCH('CMMC Levels'!$A24,'Selection Pane Data'!$C$5:$C$210,0),5)</f>
        <v>NA</v>
      </c>
      <c r="C24" t="str">
        <f t="shared" si="0"/>
        <v>N/A</v>
      </c>
      <c r="D24" t="str">
        <f t="shared" si="1"/>
        <v>N/A</v>
      </c>
      <c r="E24" t="str">
        <f t="shared" si="2"/>
        <v>N/A</v>
      </c>
      <c r="F24" t="str">
        <f>VLOOKUP(A24,Table7[[#All],[New Practices]:[Responsibility]],5,FALSE)</f>
        <v>Not Applicable</v>
      </c>
    </row>
    <row r="25" spans="1:6" x14ac:dyDescent="0.45">
      <c r="A25" t="s">
        <v>296</v>
      </c>
      <c r="B25" t="str">
        <f>INDEX('Selection Pane Data'!$C$5:$G$210,MATCH('CMMC Levels'!$A25,'Selection Pane Data'!$C$5:$C$210,0),5)</f>
        <v>NA</v>
      </c>
      <c r="C25" t="str">
        <f t="shared" si="0"/>
        <v>N/A</v>
      </c>
      <c r="D25" t="str">
        <f t="shared" si="1"/>
        <v>N/A</v>
      </c>
      <c r="E25" t="str">
        <f t="shared" si="2"/>
        <v>N/A</v>
      </c>
      <c r="F25" t="str">
        <f>VLOOKUP(A25,Table7[[#All],[New Practices]:[Responsibility]],5,FALSE)</f>
        <v>Not Applicable</v>
      </c>
    </row>
    <row r="26" spans="1:6" x14ac:dyDescent="0.45">
      <c r="A26" t="s">
        <v>296</v>
      </c>
      <c r="B26" t="str">
        <f>INDEX('Selection Pane Data'!$C$5:$G$210,MATCH('CMMC Levels'!$A26,'Selection Pane Data'!$C$5:$C$210,0),5)</f>
        <v>NA</v>
      </c>
      <c r="C26" t="str">
        <f t="shared" si="0"/>
        <v>N/A</v>
      </c>
      <c r="D26" t="str">
        <f t="shared" si="1"/>
        <v>N/A</v>
      </c>
      <c r="E26" t="str">
        <f t="shared" si="2"/>
        <v>N/A</v>
      </c>
      <c r="F26" t="str">
        <f>VLOOKUP(A26,Table7[[#All],[New Practices]:[Responsibility]],5,FALSE)</f>
        <v>Not Applicable</v>
      </c>
    </row>
    <row r="27" spans="1:6" x14ac:dyDescent="0.45">
      <c r="A27" t="s">
        <v>296</v>
      </c>
      <c r="B27" t="str">
        <f>INDEX('Selection Pane Data'!$C$5:$G$210,MATCH('CMMC Levels'!$A27,'Selection Pane Data'!$C$5:$C$210,0),5)</f>
        <v>NA</v>
      </c>
      <c r="C27" t="str">
        <f t="shared" si="0"/>
        <v>N/A</v>
      </c>
      <c r="D27" t="str">
        <f t="shared" si="1"/>
        <v>N/A</v>
      </c>
      <c r="E27" t="str">
        <f t="shared" si="2"/>
        <v>N/A</v>
      </c>
      <c r="F27" t="str">
        <f>VLOOKUP(A27,Table7[[#All],[New Practices]:[Responsibility]],5,FALSE)</f>
        <v>Not Applicable</v>
      </c>
    </row>
    <row r="28" spans="1:6" x14ac:dyDescent="0.45">
      <c r="A28" t="s">
        <v>52</v>
      </c>
      <c r="B28" t="str">
        <f>INDEX('Selection Pane Data'!$C$5:$G$210,MATCH('CMMC Levels'!$A28,'Selection Pane Data'!$C$5:$C$210,0),5)</f>
        <v>N</v>
      </c>
      <c r="C28" t="str">
        <f t="shared" si="0"/>
        <v>N/A</v>
      </c>
      <c r="D28" t="str">
        <f t="shared" si="1"/>
        <v>X</v>
      </c>
      <c r="E28" t="str">
        <f t="shared" si="2"/>
        <v>X</v>
      </c>
      <c r="F28" t="str">
        <f>VLOOKUP(A28,Table7[[#All],[New Practices]:[Responsibility]],5,FALSE)</f>
        <v>Customer Responsibility</v>
      </c>
    </row>
    <row r="29" spans="1:6" x14ac:dyDescent="0.45">
      <c r="A29" t="s">
        <v>67</v>
      </c>
      <c r="B29" t="str">
        <f>INDEX('Selection Pane Data'!$C$5:$G$210,MATCH('CMMC Levels'!$A29,'Selection Pane Data'!$C$5:$C$210,0),5)</f>
        <v>N</v>
      </c>
      <c r="C29" t="str">
        <f t="shared" si="0"/>
        <v>N/A</v>
      </c>
      <c r="D29" t="str">
        <f t="shared" si="1"/>
        <v>X</v>
      </c>
      <c r="E29" t="str">
        <f t="shared" si="2"/>
        <v>X</v>
      </c>
      <c r="F29" t="str">
        <f>VLOOKUP(A29,Table7[[#All],[New Practices]:[Responsibility]],5,FALSE)</f>
        <v>Customer Responsibility</v>
      </c>
    </row>
    <row r="30" spans="1:6" x14ac:dyDescent="0.45">
      <c r="A30" t="s">
        <v>82</v>
      </c>
      <c r="B30" t="str">
        <f>INDEX('Selection Pane Data'!$C$5:$G$210,MATCH('CMMC Levels'!$A30,'Selection Pane Data'!$C$5:$C$210,0),5)</f>
        <v>N</v>
      </c>
      <c r="C30" t="str">
        <f t="shared" si="0"/>
        <v>N/A</v>
      </c>
      <c r="D30" t="str">
        <f t="shared" si="1"/>
        <v>X</v>
      </c>
      <c r="E30" t="str">
        <f t="shared" si="2"/>
        <v>X</v>
      </c>
      <c r="F30" t="str">
        <f>VLOOKUP(A30,Table7[[#All],[New Practices]:[Responsibility]],5,FALSE)</f>
        <v>Customer Responsibility</v>
      </c>
    </row>
    <row r="31" spans="1:6" x14ac:dyDescent="0.45">
      <c r="A31" t="s">
        <v>66</v>
      </c>
      <c r="B31" t="str">
        <f>INDEX('Selection Pane Data'!$C$5:$G$210,MATCH('CMMC Levels'!$A31,'Selection Pane Data'!$C$5:$C$210,0),5)</f>
        <v>N</v>
      </c>
      <c r="C31" t="str">
        <f t="shared" si="0"/>
        <v>N/A</v>
      </c>
      <c r="D31" t="str">
        <f t="shared" si="1"/>
        <v>X</v>
      </c>
      <c r="E31" t="str">
        <f t="shared" si="2"/>
        <v>X</v>
      </c>
      <c r="F31" t="str">
        <f>VLOOKUP(A31,Table7[[#All],[New Practices]:[Responsibility]],5,FALSE)</f>
        <v>Shared Coverage</v>
      </c>
    </row>
    <row r="32" spans="1:6" x14ac:dyDescent="0.45">
      <c r="A32" t="s">
        <v>51</v>
      </c>
      <c r="B32" t="str">
        <f>INDEX('Selection Pane Data'!$C$5:$G$210,MATCH('CMMC Levels'!$A32,'Selection Pane Data'!$C$5:$C$210,0),5)</f>
        <v>N</v>
      </c>
      <c r="C32" t="str">
        <f t="shared" si="0"/>
        <v>N/A</v>
      </c>
      <c r="D32" t="str">
        <f t="shared" si="1"/>
        <v>X</v>
      </c>
      <c r="E32" t="str">
        <f t="shared" si="2"/>
        <v>X</v>
      </c>
      <c r="F32" t="str">
        <f>VLOOKUP(A32,Table7[[#All],[New Practices]:[Responsibility]],5,FALSE)</f>
        <v>Shared Coverage</v>
      </c>
    </row>
    <row r="33" spans="1:6" x14ac:dyDescent="0.45">
      <c r="A33" t="s">
        <v>136</v>
      </c>
      <c r="B33" t="str">
        <f>INDEX('Selection Pane Data'!$C$5:$G$210,MATCH('CMMC Levels'!$A33,'Selection Pane Data'!$C$5:$C$210,0),5)</f>
        <v>N</v>
      </c>
      <c r="C33" t="str">
        <f t="shared" si="0"/>
        <v>N/A</v>
      </c>
      <c r="D33" t="str">
        <f t="shared" si="1"/>
        <v>X</v>
      </c>
      <c r="E33" t="str">
        <f t="shared" si="2"/>
        <v>X</v>
      </c>
      <c r="F33" t="str">
        <f>VLOOKUP(A33,Table7[[#All],[New Practices]:[Responsibility]],5,FALSE)</f>
        <v>Shared Coverage</v>
      </c>
    </row>
    <row r="34" spans="1:6" x14ac:dyDescent="0.45">
      <c r="A34" t="s">
        <v>296</v>
      </c>
      <c r="B34" t="str">
        <f>INDEX('Selection Pane Data'!$C$5:$G$210,MATCH('CMMC Levels'!$A34,'Selection Pane Data'!$C$5:$C$210,0),5)</f>
        <v>NA</v>
      </c>
      <c r="C34" t="str">
        <f t="shared" si="0"/>
        <v>N/A</v>
      </c>
      <c r="D34" t="str">
        <f t="shared" si="1"/>
        <v>N/A</v>
      </c>
      <c r="E34" t="str">
        <f t="shared" si="2"/>
        <v>N/A</v>
      </c>
      <c r="F34" t="str">
        <f>VLOOKUP(A34,Table7[[#All],[New Practices]:[Responsibility]],5,FALSE)</f>
        <v>Not Applicable</v>
      </c>
    </row>
    <row r="35" spans="1:6" x14ac:dyDescent="0.45">
      <c r="A35" t="s">
        <v>81</v>
      </c>
      <c r="B35" t="str">
        <f>INDEX('Selection Pane Data'!$C$5:$G$210,MATCH('CMMC Levels'!$A35,'Selection Pane Data'!$C$5:$C$210,0),5)</f>
        <v>N</v>
      </c>
      <c r="C35" t="str">
        <f t="shared" si="0"/>
        <v>N/A</v>
      </c>
      <c r="D35" t="str">
        <f t="shared" si="1"/>
        <v>X</v>
      </c>
      <c r="E35" t="str">
        <f t="shared" si="2"/>
        <v>X</v>
      </c>
      <c r="F35" t="str">
        <f>VLOOKUP(A35,Table7[[#All],[New Practices]:[Responsibility]],5,FALSE)</f>
        <v>Customer Responsibility</v>
      </c>
    </row>
    <row r="36" spans="1:6" x14ac:dyDescent="0.45">
      <c r="A36" t="s">
        <v>96</v>
      </c>
      <c r="B36" t="str">
        <f>INDEX('Selection Pane Data'!$C$5:$G$210,MATCH('CMMC Levels'!$A36,'Selection Pane Data'!$C$5:$C$210,0),5)</f>
        <v>N</v>
      </c>
      <c r="C36" t="str">
        <f t="shared" si="0"/>
        <v>N/A</v>
      </c>
      <c r="D36" t="str">
        <f t="shared" si="1"/>
        <v>X</v>
      </c>
      <c r="E36" t="str">
        <f t="shared" si="2"/>
        <v>X</v>
      </c>
      <c r="F36" t="str">
        <f>VLOOKUP(A36,Table7[[#All],[New Practices]:[Responsibility]],5,FALSE)</f>
        <v>Shared Coverage</v>
      </c>
    </row>
    <row r="37" spans="1:6" x14ac:dyDescent="0.45">
      <c r="A37" t="s">
        <v>296</v>
      </c>
      <c r="B37" t="str">
        <f>INDEX('Selection Pane Data'!$C$5:$G$210,MATCH('CMMC Levels'!$A37,'Selection Pane Data'!$C$5:$C$210,0),5)</f>
        <v>NA</v>
      </c>
      <c r="C37" t="str">
        <f t="shared" si="0"/>
        <v>N/A</v>
      </c>
      <c r="D37" t="str">
        <f t="shared" si="1"/>
        <v>N/A</v>
      </c>
      <c r="E37" t="str">
        <f t="shared" si="2"/>
        <v>N/A</v>
      </c>
      <c r="F37" t="str">
        <f>VLOOKUP(A37,Table7[[#All],[New Practices]:[Responsibility]],5,FALSE)</f>
        <v>Not Applicable</v>
      </c>
    </row>
    <row r="38" spans="1:6" x14ac:dyDescent="0.45">
      <c r="A38" t="s">
        <v>145</v>
      </c>
      <c r="B38" t="str">
        <f>INDEX('Selection Pane Data'!$C$5:$G$210,MATCH('CMMC Levels'!$A38,'Selection Pane Data'!$C$5:$C$210,0),5)</f>
        <v>N</v>
      </c>
      <c r="C38" t="str">
        <f t="shared" si="0"/>
        <v>N/A</v>
      </c>
      <c r="D38" t="str">
        <f t="shared" si="1"/>
        <v>X</v>
      </c>
      <c r="E38" t="str">
        <f t="shared" si="2"/>
        <v>X</v>
      </c>
      <c r="F38" t="str">
        <f>VLOOKUP(A38,Table7[[#All],[New Practices]:[Responsibility]],5,FALSE)</f>
        <v>Shared Coverage</v>
      </c>
    </row>
    <row r="39" spans="1:6" x14ac:dyDescent="0.45">
      <c r="A39" t="s">
        <v>154</v>
      </c>
      <c r="B39" t="str">
        <f>INDEX('Selection Pane Data'!$C$5:$G$210,MATCH('CMMC Levels'!$A39,'Selection Pane Data'!$C$5:$C$210,0),5)</f>
        <v>N</v>
      </c>
      <c r="C39" t="str">
        <f t="shared" si="0"/>
        <v>N/A</v>
      </c>
      <c r="D39" t="str">
        <f t="shared" si="1"/>
        <v>X</v>
      </c>
      <c r="E39" t="str">
        <f t="shared" si="2"/>
        <v>X</v>
      </c>
      <c r="F39" t="str">
        <f>VLOOKUP(A39,Table7[[#All],[New Practices]:[Responsibility]],5,FALSE)</f>
        <v>Customer Responsibility</v>
      </c>
    </row>
    <row r="40" spans="1:6" x14ac:dyDescent="0.45">
      <c r="A40" t="s">
        <v>111</v>
      </c>
      <c r="B40" t="str">
        <f>INDEX('Selection Pane Data'!$C$5:$G$210,MATCH('CMMC Levels'!$A40,'Selection Pane Data'!$C$5:$C$210,0),5)</f>
        <v>N</v>
      </c>
      <c r="C40" t="str">
        <f t="shared" si="0"/>
        <v>N/A</v>
      </c>
      <c r="D40" t="str">
        <f t="shared" si="1"/>
        <v>X</v>
      </c>
      <c r="E40" t="str">
        <f t="shared" si="2"/>
        <v>X</v>
      </c>
      <c r="F40" t="str">
        <f>VLOOKUP(A40,Table7[[#All],[New Practices]:[Responsibility]],5,FALSE)</f>
        <v>Shared Coverage</v>
      </c>
    </row>
    <row r="41" spans="1:6" x14ac:dyDescent="0.45">
      <c r="A41" t="s">
        <v>125</v>
      </c>
      <c r="B41" t="str">
        <f>INDEX('Selection Pane Data'!$C$5:$G$210,MATCH('CMMC Levels'!$A41,'Selection Pane Data'!$C$5:$C$210,0),5)</f>
        <v>N</v>
      </c>
      <c r="C41" t="str">
        <f t="shared" si="0"/>
        <v>N/A</v>
      </c>
      <c r="D41" t="str">
        <f t="shared" si="1"/>
        <v>X</v>
      </c>
      <c r="E41" t="str">
        <f t="shared" si="2"/>
        <v>X</v>
      </c>
      <c r="F41" t="str">
        <f>VLOOKUP(A41,Table7[[#All],[New Practices]:[Responsibility]],5,FALSE)</f>
        <v>Shared Coverage</v>
      </c>
    </row>
    <row r="42" spans="1:6" x14ac:dyDescent="0.45">
      <c r="A42" t="s">
        <v>296</v>
      </c>
      <c r="B42" t="str">
        <f>INDEX('Selection Pane Data'!$C$5:$G$210,MATCH('CMMC Levels'!$A42,'Selection Pane Data'!$C$5:$C$210,0),5)</f>
        <v>NA</v>
      </c>
      <c r="C42" t="str">
        <f t="shared" si="0"/>
        <v>N/A</v>
      </c>
      <c r="D42" t="str">
        <f t="shared" si="1"/>
        <v>N/A</v>
      </c>
      <c r="E42" t="str">
        <f t="shared" si="2"/>
        <v>N/A</v>
      </c>
      <c r="F42" t="str">
        <f>VLOOKUP(A42,Table7[[#All],[New Practices]:[Responsibility]],5,FALSE)</f>
        <v>Not Applicable</v>
      </c>
    </row>
    <row r="43" spans="1:6" x14ac:dyDescent="0.45">
      <c r="A43" t="s">
        <v>296</v>
      </c>
      <c r="B43" t="str">
        <f>INDEX('Selection Pane Data'!$C$5:$G$210,MATCH('CMMC Levels'!$A43,'Selection Pane Data'!$C$5:$C$210,0),5)</f>
        <v>NA</v>
      </c>
      <c r="C43" t="str">
        <f t="shared" si="0"/>
        <v>N/A</v>
      </c>
      <c r="D43" t="str">
        <f t="shared" si="1"/>
        <v>N/A</v>
      </c>
      <c r="E43" t="str">
        <f t="shared" si="2"/>
        <v>N/A</v>
      </c>
      <c r="F43" t="str">
        <f>VLOOKUP(A43,Table7[[#All],[New Practices]:[Responsibility]],5,FALSE)</f>
        <v>Not Applicable</v>
      </c>
    </row>
    <row r="44" spans="1:6" x14ac:dyDescent="0.45">
      <c r="A44" t="s">
        <v>296</v>
      </c>
      <c r="B44" t="str">
        <f>INDEX('Selection Pane Data'!$C$5:$G$210,MATCH('CMMC Levels'!$A44,'Selection Pane Data'!$C$5:$C$210,0),5)</f>
        <v>NA</v>
      </c>
      <c r="C44" t="str">
        <f t="shared" si="0"/>
        <v>N/A</v>
      </c>
      <c r="D44" t="str">
        <f t="shared" si="1"/>
        <v>N/A</v>
      </c>
      <c r="E44" t="str">
        <f t="shared" si="2"/>
        <v>N/A</v>
      </c>
      <c r="F44" t="str">
        <f>VLOOKUP(A44,Table7[[#All],[New Practices]:[Responsibility]],5,FALSE)</f>
        <v>Not Applicable</v>
      </c>
    </row>
    <row r="45" spans="1:6" x14ac:dyDescent="0.45">
      <c r="A45" t="s">
        <v>106</v>
      </c>
      <c r="B45" t="str">
        <f>INDEX('Selection Pane Data'!$C$5:$G$210,MATCH('CMMC Levels'!$A45,'Selection Pane Data'!$C$5:$C$210,0),5)</f>
        <v>N</v>
      </c>
      <c r="C45" t="str">
        <f t="shared" si="0"/>
        <v>N/A</v>
      </c>
      <c r="D45" t="str">
        <f t="shared" si="1"/>
        <v>X</v>
      </c>
      <c r="E45" t="str">
        <f t="shared" si="2"/>
        <v>X</v>
      </c>
      <c r="F45" t="str">
        <f>VLOOKUP(A45,Table7[[#All],[New Practices]:[Responsibility]],5,FALSE)</f>
        <v>Shared Coverage</v>
      </c>
    </row>
    <row r="46" spans="1:6" x14ac:dyDescent="0.45">
      <c r="A46" t="s">
        <v>61</v>
      </c>
      <c r="B46" t="str">
        <f>INDEX('Selection Pane Data'!$C$5:$G$210,MATCH('CMMC Levels'!$A46,'Selection Pane Data'!$C$5:$C$210,0),5)</f>
        <v>N</v>
      </c>
      <c r="C46" t="str">
        <f t="shared" si="0"/>
        <v>N/A</v>
      </c>
      <c r="D46" t="str">
        <f t="shared" si="1"/>
        <v>X</v>
      </c>
      <c r="E46" t="str">
        <f t="shared" si="2"/>
        <v>X</v>
      </c>
      <c r="F46" t="str">
        <f>VLOOKUP(A46,Table7[[#All],[New Practices]:[Responsibility]],5,FALSE)</f>
        <v>Shared Coverage</v>
      </c>
    </row>
    <row r="47" spans="1:6" x14ac:dyDescent="0.45">
      <c r="A47" t="s">
        <v>76</v>
      </c>
      <c r="B47" t="str">
        <f>INDEX('Selection Pane Data'!$C$5:$G$210,MATCH('CMMC Levels'!$A47,'Selection Pane Data'!$C$5:$C$210,0),5)</f>
        <v>N</v>
      </c>
      <c r="C47" t="str">
        <f t="shared" si="0"/>
        <v>N/A</v>
      </c>
      <c r="D47" t="str">
        <f t="shared" si="1"/>
        <v>X</v>
      </c>
      <c r="E47" t="str">
        <f t="shared" si="2"/>
        <v>X</v>
      </c>
      <c r="F47" t="str">
        <f>VLOOKUP(A47,Table7[[#All],[New Practices]:[Responsibility]],5,FALSE)</f>
        <v>Shared Coverage</v>
      </c>
    </row>
    <row r="48" spans="1:6" x14ac:dyDescent="0.45">
      <c r="A48" t="s">
        <v>91</v>
      </c>
      <c r="B48" t="str">
        <f>INDEX('Selection Pane Data'!$C$5:$G$210,MATCH('CMMC Levels'!$A48,'Selection Pane Data'!$C$5:$C$210,0),5)</f>
        <v>N</v>
      </c>
      <c r="C48" t="str">
        <f t="shared" si="0"/>
        <v>N/A</v>
      </c>
      <c r="D48" t="str">
        <f t="shared" si="1"/>
        <v>X</v>
      </c>
      <c r="E48" t="str">
        <f t="shared" si="2"/>
        <v>X</v>
      </c>
      <c r="F48" t="str">
        <f>VLOOKUP(A48,Table7[[#All],[New Practices]:[Responsibility]],5,FALSE)</f>
        <v>Shared Coverage</v>
      </c>
    </row>
    <row r="49" spans="1:6" x14ac:dyDescent="0.45">
      <c r="A49" t="s">
        <v>296</v>
      </c>
      <c r="B49" t="str">
        <f>INDEX('Selection Pane Data'!$C$5:$G$210,MATCH('CMMC Levels'!$A49,'Selection Pane Data'!$C$5:$C$210,0),5)</f>
        <v>NA</v>
      </c>
      <c r="C49" t="str">
        <f t="shared" si="0"/>
        <v>N/A</v>
      </c>
      <c r="D49" t="str">
        <f t="shared" si="1"/>
        <v>N/A</v>
      </c>
      <c r="E49" t="str">
        <f t="shared" si="2"/>
        <v>N/A</v>
      </c>
      <c r="F49" t="str">
        <f>VLOOKUP(A49,Table7[[#All],[New Practices]:[Responsibility]],5,FALSE)</f>
        <v>Not Applicable</v>
      </c>
    </row>
    <row r="50" spans="1:6" x14ac:dyDescent="0.45">
      <c r="A50" t="s">
        <v>296</v>
      </c>
      <c r="B50" t="str">
        <f>INDEX('Selection Pane Data'!$C$5:$G$210,MATCH('CMMC Levels'!$A50,'Selection Pane Data'!$C$5:$C$210,0),5)</f>
        <v>NA</v>
      </c>
      <c r="C50" t="str">
        <f t="shared" si="0"/>
        <v>N/A</v>
      </c>
      <c r="D50" t="str">
        <f t="shared" si="1"/>
        <v>N/A</v>
      </c>
      <c r="E50" t="str">
        <f t="shared" si="2"/>
        <v>N/A</v>
      </c>
      <c r="F50" t="str">
        <f>VLOOKUP(A50,Table7[[#All],[New Practices]:[Responsibility]],5,FALSE)</f>
        <v>Not Applicable</v>
      </c>
    </row>
    <row r="51" spans="1:6" x14ac:dyDescent="0.45">
      <c r="A51" t="s">
        <v>296</v>
      </c>
      <c r="B51" t="str">
        <f>INDEX('Selection Pane Data'!$C$5:$G$210,MATCH('CMMC Levels'!$A51,'Selection Pane Data'!$C$5:$C$210,0),5)</f>
        <v>NA</v>
      </c>
      <c r="C51" t="str">
        <f t="shared" si="0"/>
        <v>N/A</v>
      </c>
      <c r="D51" t="str">
        <f t="shared" si="1"/>
        <v>N/A</v>
      </c>
      <c r="E51" t="str">
        <f t="shared" si="2"/>
        <v>N/A</v>
      </c>
      <c r="F51" t="str">
        <f>VLOOKUP(A51,Table7[[#All],[New Practices]:[Responsibility]],5,FALSE)</f>
        <v>Not Applicable</v>
      </c>
    </row>
    <row r="52" spans="1:6" x14ac:dyDescent="0.45">
      <c r="A52" t="s">
        <v>53</v>
      </c>
      <c r="B52" t="str">
        <f>INDEX('Selection Pane Data'!$C$5:$G$210,MATCH('CMMC Levels'!$A52,'Selection Pane Data'!$C$5:$C$210,0),5)</f>
        <v>N</v>
      </c>
      <c r="C52" t="str">
        <f t="shared" si="0"/>
        <v>N/A</v>
      </c>
      <c r="D52" t="str">
        <f t="shared" si="1"/>
        <v>X</v>
      </c>
      <c r="E52" t="str">
        <f t="shared" si="2"/>
        <v>X</v>
      </c>
      <c r="F52" t="str">
        <f>VLOOKUP(A52,Table7[[#All],[New Practices]:[Responsibility]],5,FALSE)</f>
        <v>Customer Responsibility</v>
      </c>
    </row>
    <row r="53" spans="1:6" x14ac:dyDescent="0.45">
      <c r="A53" t="s">
        <v>126</v>
      </c>
      <c r="B53" t="str">
        <f>INDEX('Selection Pane Data'!$C$5:$G$210,MATCH('CMMC Levels'!$A53,'Selection Pane Data'!$C$5:$C$210,0),5)</f>
        <v>N</v>
      </c>
      <c r="C53" t="str">
        <f t="shared" si="0"/>
        <v>N/A</v>
      </c>
      <c r="D53" t="str">
        <f t="shared" si="1"/>
        <v>X</v>
      </c>
      <c r="E53" t="str">
        <f t="shared" si="2"/>
        <v>X</v>
      </c>
      <c r="F53" t="str">
        <f>VLOOKUP(A53,Table7[[#All],[New Practices]:[Responsibility]],5,FALSE)</f>
        <v>Customer Responsibility</v>
      </c>
    </row>
    <row r="54" spans="1:6" x14ac:dyDescent="0.45">
      <c r="A54" t="s">
        <v>155</v>
      </c>
      <c r="B54" t="str">
        <f>INDEX('Selection Pane Data'!$C$5:$G$210,MATCH('CMMC Levels'!$A54,'Selection Pane Data'!$C$5:$C$210,0),5)</f>
        <v>N</v>
      </c>
      <c r="C54" t="str">
        <f t="shared" si="0"/>
        <v>N/A</v>
      </c>
      <c r="D54" t="str">
        <f t="shared" si="1"/>
        <v>X</v>
      </c>
      <c r="E54" t="str">
        <f t="shared" si="2"/>
        <v>X</v>
      </c>
      <c r="F54" t="str">
        <f>VLOOKUP(A54,Table7[[#All],[New Practices]:[Responsibility]],5,FALSE)</f>
        <v>Shared Coverage</v>
      </c>
    </row>
    <row r="55" spans="1:6" x14ac:dyDescent="0.45">
      <c r="A55" t="s">
        <v>68</v>
      </c>
      <c r="B55" t="str">
        <f>INDEX('Selection Pane Data'!$C$5:$G$210,MATCH('CMMC Levels'!$A55,'Selection Pane Data'!$C$5:$C$210,0),5)</f>
        <v>N</v>
      </c>
      <c r="C55" t="str">
        <f t="shared" si="0"/>
        <v>N/A</v>
      </c>
      <c r="D55" t="str">
        <f t="shared" si="1"/>
        <v>X</v>
      </c>
      <c r="E55" t="str">
        <f t="shared" si="2"/>
        <v>X</v>
      </c>
      <c r="F55" t="str">
        <f>VLOOKUP(A55,Table7[[#All],[New Practices]:[Responsibility]],5,FALSE)</f>
        <v>Customer Responsibility</v>
      </c>
    </row>
    <row r="56" spans="1:6" x14ac:dyDescent="0.45">
      <c r="A56" t="s">
        <v>83</v>
      </c>
      <c r="B56" t="str">
        <f>INDEX('Selection Pane Data'!$C$5:$G$210,MATCH('CMMC Levels'!$A56,'Selection Pane Data'!$C$5:$C$210,0),5)</f>
        <v>N</v>
      </c>
      <c r="C56" t="str">
        <f t="shared" si="0"/>
        <v>N/A</v>
      </c>
      <c r="D56" t="str">
        <f t="shared" si="1"/>
        <v>X</v>
      </c>
      <c r="E56" t="str">
        <f t="shared" si="2"/>
        <v>X</v>
      </c>
      <c r="F56" t="str">
        <f>VLOOKUP(A56,Table7[[#All],[New Practices]:[Responsibility]],5,FALSE)</f>
        <v>Customer Responsibility</v>
      </c>
    </row>
    <row r="57" spans="1:6" x14ac:dyDescent="0.45">
      <c r="A57" t="s">
        <v>98</v>
      </c>
      <c r="B57" t="str">
        <f>INDEX('Selection Pane Data'!$C$5:$G$210,MATCH('CMMC Levels'!$A57,'Selection Pane Data'!$C$5:$C$210,0),5)</f>
        <v>N</v>
      </c>
      <c r="C57" t="str">
        <f t="shared" si="0"/>
        <v>N/A</v>
      </c>
      <c r="D57" t="str">
        <f t="shared" si="1"/>
        <v>X</v>
      </c>
      <c r="E57" t="str">
        <f t="shared" si="2"/>
        <v>X</v>
      </c>
      <c r="F57" t="str">
        <f>VLOOKUP(A57,Table7[[#All],[New Practices]:[Responsibility]],5,FALSE)</f>
        <v>Customer Responsibility</v>
      </c>
    </row>
    <row r="58" spans="1:6" x14ac:dyDescent="0.45">
      <c r="A58" t="s">
        <v>113</v>
      </c>
      <c r="B58" t="str">
        <f>INDEX('Selection Pane Data'!$C$5:$G$210,MATCH('CMMC Levels'!$A58,'Selection Pane Data'!$C$5:$C$210,0),5)</f>
        <v>N</v>
      </c>
      <c r="C58" t="str">
        <f t="shared" si="0"/>
        <v>N/A</v>
      </c>
      <c r="D58" t="str">
        <f t="shared" si="1"/>
        <v>X</v>
      </c>
      <c r="E58" t="str">
        <f t="shared" si="2"/>
        <v>X</v>
      </c>
      <c r="F58" t="str">
        <f>VLOOKUP(A58,Table7[[#All],[New Practices]:[Responsibility]],5,FALSE)</f>
        <v>Customer Responsibility</v>
      </c>
    </row>
    <row r="59" spans="1:6" x14ac:dyDescent="0.45">
      <c r="A59" t="s">
        <v>137</v>
      </c>
      <c r="B59" t="str">
        <f>INDEX('Selection Pane Data'!$C$5:$G$210,MATCH('CMMC Levels'!$A59,'Selection Pane Data'!$C$5:$C$210,0),5)</f>
        <v>N</v>
      </c>
      <c r="C59" t="str">
        <f t="shared" si="0"/>
        <v>N/A</v>
      </c>
      <c r="D59" t="str">
        <f t="shared" si="1"/>
        <v>X</v>
      </c>
      <c r="E59" t="str">
        <f t="shared" si="2"/>
        <v>X</v>
      </c>
      <c r="F59" t="str">
        <f>VLOOKUP(A59,Table7[[#All],[New Practices]:[Responsibility]],5,FALSE)</f>
        <v>Shared Coverage</v>
      </c>
    </row>
    <row r="60" spans="1:6" x14ac:dyDescent="0.45">
      <c r="A60" t="s">
        <v>146</v>
      </c>
      <c r="B60" t="str">
        <f>INDEX('Selection Pane Data'!$C$5:$G$210,MATCH('CMMC Levels'!$A60,'Selection Pane Data'!$C$5:$C$210,0),5)</f>
        <v>N</v>
      </c>
      <c r="C60" t="str">
        <f t="shared" si="0"/>
        <v>N/A</v>
      </c>
      <c r="D60" t="str">
        <f t="shared" si="1"/>
        <v>X</v>
      </c>
      <c r="E60" t="str">
        <f t="shared" si="2"/>
        <v>X</v>
      </c>
      <c r="F60" t="str">
        <f>VLOOKUP(A60,Table7[[#All],[New Practices]:[Responsibility]],5,FALSE)</f>
        <v>Customer Responsibility</v>
      </c>
    </row>
    <row r="61" spans="1:6" x14ac:dyDescent="0.45">
      <c r="A61" t="s">
        <v>54</v>
      </c>
      <c r="B61" t="str">
        <f>INDEX('Selection Pane Data'!$C$5:$G$210,MATCH('CMMC Levels'!$A61,'Selection Pane Data'!$C$5:$C$210,0),5)</f>
        <v>N</v>
      </c>
      <c r="C61" t="str">
        <f t="shared" ref="C61:C116" si="3">IF(COUNTIF($A61,"*L1*")=1,"X","N/A")</f>
        <v>X</v>
      </c>
      <c r="D61" t="str">
        <f t="shared" ref="D61:D116" si="4">IF(C61="X","X",IF(COUNTIF($A61,"*L2*")=1,"X","N/A"))</f>
        <v>X</v>
      </c>
      <c r="E61" t="str">
        <f t="shared" ref="E61:E116" si="5">IF(D61="X","X",IF(COUNTIF($A61,"*L3*")=1,"X","N/A"))</f>
        <v>X</v>
      </c>
      <c r="F61" t="str">
        <f>VLOOKUP(A61,Table7[[#All],[New Practices]:[Responsibility]],5,FALSE)</f>
        <v>Shared Coverage</v>
      </c>
    </row>
    <row r="62" spans="1:6" x14ac:dyDescent="0.45">
      <c r="A62" t="s">
        <v>69</v>
      </c>
      <c r="B62" t="str">
        <f>INDEX('Selection Pane Data'!$C$5:$G$210,MATCH('CMMC Levels'!$A62,'Selection Pane Data'!$C$5:$C$210,0),5)</f>
        <v>N</v>
      </c>
      <c r="C62" t="str">
        <f t="shared" si="3"/>
        <v>X</v>
      </c>
      <c r="D62" t="str">
        <f t="shared" si="4"/>
        <v>X</v>
      </c>
      <c r="E62" t="str">
        <f t="shared" si="5"/>
        <v>X</v>
      </c>
      <c r="F62" t="str">
        <f>VLOOKUP(A62,Table7[[#All],[New Practices]:[Responsibility]],5,FALSE)</f>
        <v>Shared Coverage</v>
      </c>
    </row>
    <row r="63" spans="1:6" x14ac:dyDescent="0.45">
      <c r="A63" t="s">
        <v>138</v>
      </c>
      <c r="B63" t="str">
        <f>INDEX('Selection Pane Data'!$C$5:$G$210,MATCH('CMMC Levels'!$A63,'Selection Pane Data'!$C$5:$C$210,0),5)</f>
        <v>N</v>
      </c>
      <c r="C63" t="str">
        <f t="shared" si="3"/>
        <v>N/A</v>
      </c>
      <c r="D63" t="str">
        <f t="shared" si="4"/>
        <v>X</v>
      </c>
      <c r="E63" t="str">
        <f t="shared" si="5"/>
        <v>X</v>
      </c>
      <c r="F63" t="str">
        <f>VLOOKUP(A63,Table7[[#All],[New Practices]:[Responsibility]],5,FALSE)</f>
        <v>Shared Coverage</v>
      </c>
    </row>
    <row r="64" spans="1:6" x14ac:dyDescent="0.45">
      <c r="A64" t="s">
        <v>147</v>
      </c>
      <c r="B64" t="str">
        <f>INDEX('Selection Pane Data'!$C$5:$G$210,MATCH('CMMC Levels'!$A64,'Selection Pane Data'!$C$5:$C$210,0),5)</f>
        <v>N</v>
      </c>
      <c r="C64" t="str">
        <f t="shared" si="3"/>
        <v>N/A</v>
      </c>
      <c r="D64" t="str">
        <f t="shared" si="4"/>
        <v>X</v>
      </c>
      <c r="E64" t="str">
        <f t="shared" si="5"/>
        <v>X</v>
      </c>
      <c r="F64" t="str">
        <f>VLOOKUP(A64,Table7[[#All],[New Practices]:[Responsibility]],5,FALSE)</f>
        <v>Shared Coverage</v>
      </c>
    </row>
    <row r="65" spans="1:6" x14ac:dyDescent="0.45">
      <c r="A65" t="s">
        <v>156</v>
      </c>
      <c r="B65" t="str">
        <f>INDEX('Selection Pane Data'!$C$5:$G$210,MATCH('CMMC Levels'!$A65,'Selection Pane Data'!$C$5:$C$210,0),5)</f>
        <v>N</v>
      </c>
      <c r="C65" t="str">
        <f t="shared" si="3"/>
        <v>N/A</v>
      </c>
      <c r="D65" t="str">
        <f t="shared" si="4"/>
        <v>X</v>
      </c>
      <c r="E65" t="str">
        <f t="shared" si="5"/>
        <v>X</v>
      </c>
      <c r="F65" t="str">
        <f>VLOOKUP(A65,Table7[[#All],[New Practices]:[Responsibility]],5,FALSE)</f>
        <v>Customer Responsibility</v>
      </c>
    </row>
    <row r="66" spans="1:6" x14ac:dyDescent="0.45">
      <c r="A66" t="s">
        <v>164</v>
      </c>
      <c r="B66" t="str">
        <f>INDEX('Selection Pane Data'!$C$5:$G$210,MATCH('CMMC Levels'!$A66,'Selection Pane Data'!$C$5:$C$210,0),5)</f>
        <v>P</v>
      </c>
      <c r="C66" t="str">
        <f t="shared" si="3"/>
        <v>N/A</v>
      </c>
      <c r="D66" t="str">
        <f t="shared" si="4"/>
        <v>X</v>
      </c>
      <c r="E66" t="str">
        <f t="shared" si="5"/>
        <v>X</v>
      </c>
      <c r="F66" t="str">
        <f>VLOOKUP(A66,Table7[[#All],[New Practices]:[Responsibility]],5,FALSE)</f>
        <v>Shared Coverage</v>
      </c>
    </row>
    <row r="67" spans="1:6" x14ac:dyDescent="0.45">
      <c r="A67" t="s">
        <v>171</v>
      </c>
      <c r="B67" t="str">
        <f>INDEX('Selection Pane Data'!$C$5:$G$210,MATCH('CMMC Levels'!$A67,'Selection Pane Data'!$C$5:$C$210,0),5)</f>
        <v>S</v>
      </c>
      <c r="C67" t="str">
        <f t="shared" si="3"/>
        <v>N/A</v>
      </c>
      <c r="D67" t="str">
        <f t="shared" si="4"/>
        <v>X</v>
      </c>
      <c r="E67" t="str">
        <f t="shared" si="5"/>
        <v>X</v>
      </c>
      <c r="F67" t="str">
        <f>VLOOKUP(A67,Table7[[#All],[New Practices]:[Responsibility]],5,FALSE)</f>
        <v>Shared Coverage</v>
      </c>
    </row>
    <row r="68" spans="1:6" x14ac:dyDescent="0.45">
      <c r="A68" t="s">
        <v>84</v>
      </c>
      <c r="B68" t="str">
        <f>INDEX('Selection Pane Data'!$C$5:$G$210,MATCH('CMMC Levels'!$A68,'Selection Pane Data'!$C$5:$C$210,0),5)</f>
        <v>S</v>
      </c>
      <c r="C68" t="str">
        <f t="shared" si="3"/>
        <v>N/A</v>
      </c>
      <c r="D68" t="str">
        <f t="shared" si="4"/>
        <v>X</v>
      </c>
      <c r="E68" t="str">
        <f t="shared" si="5"/>
        <v>X</v>
      </c>
      <c r="F68" t="str">
        <f>VLOOKUP(A68,Table7[[#All],[New Practices]:[Responsibility]],5,FALSE)</f>
        <v>Shared Coverage</v>
      </c>
    </row>
    <row r="69" spans="1:6" x14ac:dyDescent="0.45">
      <c r="A69" t="s">
        <v>99</v>
      </c>
      <c r="B69" t="str">
        <f>INDEX('Selection Pane Data'!$C$5:$G$210,MATCH('CMMC Levels'!$A69,'Selection Pane Data'!$C$5:$C$210,0),5)</f>
        <v>P</v>
      </c>
      <c r="C69" t="str">
        <f t="shared" si="3"/>
        <v>N/A</v>
      </c>
      <c r="D69" t="str">
        <f t="shared" si="4"/>
        <v>X</v>
      </c>
      <c r="E69" t="str">
        <f t="shared" si="5"/>
        <v>X</v>
      </c>
      <c r="F69" t="str">
        <f>VLOOKUP(A69,Table7[[#All],[New Practices]:[Responsibility]],5,FALSE)</f>
        <v>Shared Coverage</v>
      </c>
    </row>
    <row r="70" spans="1:6" x14ac:dyDescent="0.45">
      <c r="A70" t="s">
        <v>114</v>
      </c>
      <c r="B70" t="str">
        <f>INDEX('Selection Pane Data'!$C$5:$G$210,MATCH('CMMC Levels'!$A70,'Selection Pane Data'!$C$5:$C$210,0),5)</f>
        <v>N</v>
      </c>
      <c r="C70" t="str">
        <f t="shared" si="3"/>
        <v>N/A</v>
      </c>
      <c r="D70" t="str">
        <f t="shared" si="4"/>
        <v>X</v>
      </c>
      <c r="E70" t="str">
        <f t="shared" si="5"/>
        <v>X</v>
      </c>
      <c r="F70" t="str">
        <f>VLOOKUP(A70,Table7[[#All],[New Practices]:[Responsibility]],5,FALSE)</f>
        <v>Shared Coverage</v>
      </c>
    </row>
    <row r="71" spans="1:6" x14ac:dyDescent="0.45">
      <c r="A71" t="s">
        <v>127</v>
      </c>
      <c r="B71" t="str">
        <f>INDEX('Selection Pane Data'!$C$5:$G$210,MATCH('CMMC Levels'!$A71,'Selection Pane Data'!$C$5:$C$210,0),5)</f>
        <v>N</v>
      </c>
      <c r="C71" t="str">
        <f t="shared" si="3"/>
        <v>N/A</v>
      </c>
      <c r="D71" t="str">
        <f t="shared" si="4"/>
        <v>X</v>
      </c>
      <c r="E71" t="str">
        <f t="shared" si="5"/>
        <v>X</v>
      </c>
      <c r="F71" t="str">
        <f>VLOOKUP(A71,Table7[[#All],[New Practices]:[Responsibility]],5,FALSE)</f>
        <v>Shared Coverage</v>
      </c>
    </row>
    <row r="72" spans="1:6" x14ac:dyDescent="0.45">
      <c r="A72" t="s">
        <v>55</v>
      </c>
      <c r="B72" t="str">
        <f>INDEX('Selection Pane Data'!$C$5:$G$210,MATCH('CMMC Levels'!$A72,'Selection Pane Data'!$C$5:$C$210,0),5)</f>
        <v>N</v>
      </c>
      <c r="C72" t="str">
        <f t="shared" si="3"/>
        <v>N/A</v>
      </c>
      <c r="D72" t="str">
        <f t="shared" si="4"/>
        <v>X</v>
      </c>
      <c r="E72" t="str">
        <f t="shared" si="5"/>
        <v>X</v>
      </c>
      <c r="F72" t="str">
        <f>VLOOKUP(A72,Table7[[#All],[New Practices]:[Responsibility]],5,FALSE)</f>
        <v>Customer Responsibility</v>
      </c>
    </row>
    <row r="73" spans="1:6" x14ac:dyDescent="0.45">
      <c r="A73" t="s">
        <v>296</v>
      </c>
      <c r="B73" t="str">
        <f>INDEX('Selection Pane Data'!$C$5:$G$210,MATCH('CMMC Levels'!$A73,'Selection Pane Data'!$C$5:$C$210,0),5)</f>
        <v>NA</v>
      </c>
      <c r="C73" t="str">
        <f t="shared" si="3"/>
        <v>N/A</v>
      </c>
      <c r="D73" t="str">
        <f t="shared" si="4"/>
        <v>N/A</v>
      </c>
      <c r="E73" t="str">
        <f t="shared" si="5"/>
        <v>N/A</v>
      </c>
      <c r="F73" t="str">
        <f>VLOOKUP(A73,Table7[[#All],[New Practices]:[Responsibility]],5,FALSE)</f>
        <v>Not Applicable</v>
      </c>
    </row>
    <row r="74" spans="1:6" x14ac:dyDescent="0.45">
      <c r="A74" t="s">
        <v>296</v>
      </c>
      <c r="B74" t="str">
        <f>INDEX('Selection Pane Data'!$C$5:$G$210,MATCH('CMMC Levels'!$A74,'Selection Pane Data'!$C$5:$C$210,0),5)</f>
        <v>NA</v>
      </c>
      <c r="C74" t="str">
        <f t="shared" si="3"/>
        <v>N/A</v>
      </c>
      <c r="D74" t="str">
        <f t="shared" si="4"/>
        <v>N/A</v>
      </c>
      <c r="E74" t="str">
        <f t="shared" si="5"/>
        <v>N/A</v>
      </c>
      <c r="F74" t="str">
        <f>VLOOKUP(A74,Table7[[#All],[New Practices]:[Responsibility]],5,FALSE)</f>
        <v>Not Applicable</v>
      </c>
    </row>
    <row r="75" spans="1:6" x14ac:dyDescent="0.45">
      <c r="A75" t="s">
        <v>296</v>
      </c>
      <c r="B75" t="str">
        <f>INDEX('Selection Pane Data'!$C$5:$G$210,MATCH('CMMC Levels'!$A75,'Selection Pane Data'!$C$5:$C$210,0),5)</f>
        <v>NA</v>
      </c>
      <c r="C75" t="str">
        <f t="shared" si="3"/>
        <v>N/A</v>
      </c>
      <c r="D75" t="str">
        <f t="shared" si="4"/>
        <v>N/A</v>
      </c>
      <c r="E75" t="str">
        <f t="shared" si="5"/>
        <v>N/A</v>
      </c>
      <c r="F75" t="str">
        <f>VLOOKUP(A75,Table7[[#All],[New Practices]:[Responsibility]],5,FALSE)</f>
        <v>Not Applicable</v>
      </c>
    </row>
    <row r="76" spans="1:6" x14ac:dyDescent="0.45">
      <c r="A76" t="s">
        <v>296</v>
      </c>
      <c r="B76" t="str">
        <f>INDEX('Selection Pane Data'!$C$5:$G$210,MATCH('CMMC Levels'!$A76,'Selection Pane Data'!$C$5:$C$210,0),5)</f>
        <v>NA</v>
      </c>
      <c r="C76" t="str">
        <f t="shared" si="3"/>
        <v>N/A</v>
      </c>
      <c r="D76" t="str">
        <f t="shared" si="4"/>
        <v>N/A</v>
      </c>
      <c r="E76" t="str">
        <f t="shared" si="5"/>
        <v>N/A</v>
      </c>
      <c r="F76" t="str">
        <f>VLOOKUP(A76,Table7[[#All],[New Practices]:[Responsibility]],5,FALSE)</f>
        <v>Not Applicable</v>
      </c>
    </row>
    <row r="77" spans="1:6" x14ac:dyDescent="0.45">
      <c r="A77" t="s">
        <v>70</v>
      </c>
      <c r="B77" t="str">
        <f>INDEX('Selection Pane Data'!$C$5:$G$210,MATCH('CMMC Levels'!$A77,'Selection Pane Data'!$C$5:$C$210,0),5)</f>
        <v>N</v>
      </c>
      <c r="C77" t="str">
        <f t="shared" si="3"/>
        <v>N/A</v>
      </c>
      <c r="D77" t="str">
        <f t="shared" si="4"/>
        <v>X</v>
      </c>
      <c r="E77" t="str">
        <f t="shared" si="5"/>
        <v>X</v>
      </c>
      <c r="F77" t="str">
        <f>VLOOKUP(A77,Table7[[#All],[New Practices]:[Responsibility]],5,FALSE)</f>
        <v>Shared Coverage</v>
      </c>
    </row>
    <row r="78" spans="1:6" x14ac:dyDescent="0.45">
      <c r="A78" t="s">
        <v>85</v>
      </c>
      <c r="B78" t="str">
        <f>INDEX('Selection Pane Data'!$C$5:$G$210,MATCH('CMMC Levels'!$A78,'Selection Pane Data'!$C$5:$C$210,0),5)</f>
        <v>N</v>
      </c>
      <c r="C78" t="str">
        <f t="shared" si="3"/>
        <v>N/A</v>
      </c>
      <c r="D78" t="str">
        <f t="shared" si="4"/>
        <v>X</v>
      </c>
      <c r="E78" t="str">
        <f t="shared" si="5"/>
        <v>X</v>
      </c>
      <c r="F78" t="str">
        <f>VLOOKUP(A78,Table7[[#All],[New Practices]:[Responsibility]],5,FALSE)</f>
        <v>Customer Responsibility</v>
      </c>
    </row>
    <row r="79" spans="1:6" x14ac:dyDescent="0.45">
      <c r="A79" t="s">
        <v>296</v>
      </c>
      <c r="B79" t="str">
        <f>INDEX('Selection Pane Data'!$C$5:$G$210,MATCH('CMMC Levels'!$A79,'Selection Pane Data'!$C$5:$C$210,0),5)</f>
        <v>NA</v>
      </c>
      <c r="C79" t="str">
        <f t="shared" si="3"/>
        <v>N/A</v>
      </c>
      <c r="D79" t="str">
        <f t="shared" si="4"/>
        <v>N/A</v>
      </c>
      <c r="E79" t="str">
        <f t="shared" si="5"/>
        <v>N/A</v>
      </c>
      <c r="F79" t="str">
        <f>VLOOKUP(A79,Table7[[#All],[New Practices]:[Responsibility]],5,FALSE)</f>
        <v>Not Applicable</v>
      </c>
    </row>
    <row r="80" spans="1:6" x14ac:dyDescent="0.45">
      <c r="A80" t="s">
        <v>296</v>
      </c>
      <c r="B80" t="str">
        <f>INDEX('Selection Pane Data'!$C$5:$G$210,MATCH('CMMC Levels'!$A80,'Selection Pane Data'!$C$5:$C$210,0),5)</f>
        <v>NA</v>
      </c>
      <c r="C80" t="str">
        <f t="shared" si="3"/>
        <v>N/A</v>
      </c>
      <c r="D80" t="str">
        <f t="shared" si="4"/>
        <v>N/A</v>
      </c>
      <c r="E80" t="str">
        <f t="shared" si="5"/>
        <v>N/A</v>
      </c>
      <c r="F80" t="str">
        <f>VLOOKUP(A80,Table7[[#All],[New Practices]:[Responsibility]],5,FALSE)</f>
        <v>Not Applicable</v>
      </c>
    </row>
    <row r="81" spans="1:6" x14ac:dyDescent="0.45">
      <c r="A81" t="s">
        <v>296</v>
      </c>
      <c r="B81" t="str">
        <f>INDEX('Selection Pane Data'!$C$5:$G$210,MATCH('CMMC Levels'!$A81,'Selection Pane Data'!$C$5:$C$210,0),5)</f>
        <v>NA</v>
      </c>
      <c r="C81" t="str">
        <f t="shared" si="3"/>
        <v>N/A</v>
      </c>
      <c r="D81" t="str">
        <f t="shared" si="4"/>
        <v>N/A</v>
      </c>
      <c r="E81" t="str">
        <f t="shared" si="5"/>
        <v>N/A</v>
      </c>
      <c r="F81" t="str">
        <f>VLOOKUP(A81,Table7[[#All],[New Practices]:[Responsibility]],5,FALSE)</f>
        <v>Not Applicable</v>
      </c>
    </row>
    <row r="82" spans="1:6" x14ac:dyDescent="0.45">
      <c r="A82" t="s">
        <v>56</v>
      </c>
      <c r="B82" t="str">
        <f>INDEX('Selection Pane Data'!$C$5:$G$210,MATCH('CMMC Levels'!$A82,'Selection Pane Data'!$C$5:$C$210,0),5)</f>
        <v>S</v>
      </c>
      <c r="C82" t="str">
        <f t="shared" si="3"/>
        <v>N/A</v>
      </c>
      <c r="D82" t="str">
        <f t="shared" si="4"/>
        <v>X</v>
      </c>
      <c r="E82" t="str">
        <f t="shared" si="5"/>
        <v>X</v>
      </c>
      <c r="F82" t="str">
        <f>VLOOKUP(A82,Table7[[#All],[New Practices]:[Responsibility]],5,FALSE)</f>
        <v>Shared Coverage</v>
      </c>
    </row>
    <row r="83" spans="1:6" x14ac:dyDescent="0.45">
      <c r="A83" t="s">
        <v>71</v>
      </c>
      <c r="B83" t="str">
        <f>INDEX('Selection Pane Data'!$C$5:$G$210,MATCH('CMMC Levels'!$A83,'Selection Pane Data'!$C$5:$C$210,0),5)</f>
        <v>N</v>
      </c>
      <c r="C83" t="str">
        <f t="shared" si="3"/>
        <v>N/A</v>
      </c>
      <c r="D83" t="str">
        <f t="shared" si="4"/>
        <v>X</v>
      </c>
      <c r="E83" t="str">
        <f t="shared" si="5"/>
        <v>X</v>
      </c>
      <c r="F83" t="str">
        <f>VLOOKUP(A83,Table7[[#All],[New Practices]:[Responsibility]],5,FALSE)</f>
        <v>Shared Coverage</v>
      </c>
    </row>
    <row r="84" spans="1:6" x14ac:dyDescent="0.45">
      <c r="A84" t="s">
        <v>116</v>
      </c>
      <c r="B84" t="str">
        <f>INDEX('Selection Pane Data'!$C$5:$G$210,MATCH('CMMC Levels'!$A84,'Selection Pane Data'!$C$5:$C$210,0),5)</f>
        <v>S</v>
      </c>
      <c r="C84" t="str">
        <f t="shared" si="3"/>
        <v>N/A</v>
      </c>
      <c r="D84" t="str">
        <f t="shared" si="4"/>
        <v>X</v>
      </c>
      <c r="E84" t="str">
        <f t="shared" si="5"/>
        <v>X</v>
      </c>
      <c r="F84" t="str">
        <f>VLOOKUP(A84,Table7[[#All],[New Practices]:[Responsibility]],5,FALSE)</f>
        <v>Shared Coverage</v>
      </c>
    </row>
    <row r="85" spans="1:6" x14ac:dyDescent="0.45">
      <c r="A85" t="s">
        <v>128</v>
      </c>
      <c r="B85" t="str">
        <f>INDEX('Selection Pane Data'!$C$5:$G$210,MATCH('CMMC Levels'!$A85,'Selection Pane Data'!$C$5:$C$210,0),5)</f>
        <v>N</v>
      </c>
      <c r="C85" t="str">
        <f t="shared" si="3"/>
        <v>N/A</v>
      </c>
      <c r="D85" t="str">
        <f t="shared" si="4"/>
        <v>X</v>
      </c>
      <c r="E85" t="str">
        <f t="shared" si="5"/>
        <v>X</v>
      </c>
      <c r="F85" t="str">
        <f>VLOOKUP(A85,Table7[[#All],[New Practices]:[Responsibility]],5,FALSE)</f>
        <v>Shared Coverage</v>
      </c>
    </row>
    <row r="86" spans="1:6" x14ac:dyDescent="0.45">
      <c r="A86" t="s">
        <v>86</v>
      </c>
      <c r="B86" t="str">
        <f>INDEX('Selection Pane Data'!$C$5:$G$210,MATCH('CMMC Levels'!$A86,'Selection Pane Data'!$C$5:$C$210,0),5)</f>
        <v>U</v>
      </c>
      <c r="C86" t="str">
        <f t="shared" si="3"/>
        <v>N/A</v>
      </c>
      <c r="D86" t="str">
        <f t="shared" si="4"/>
        <v>X</v>
      </c>
      <c r="E86" t="str">
        <f t="shared" si="5"/>
        <v>X</v>
      </c>
      <c r="F86" t="str">
        <f>VLOOKUP(A86,Table7[[#All],[New Practices]:[Responsibility]],5,FALSE)</f>
        <v>Shared Coverage</v>
      </c>
    </row>
    <row r="87" spans="1:6" x14ac:dyDescent="0.45">
      <c r="A87" t="s">
        <v>101</v>
      </c>
      <c r="B87" t="str">
        <f>INDEX('Selection Pane Data'!$C$5:$G$210,MATCH('CMMC Levels'!$A87,'Selection Pane Data'!$C$5:$C$210,0),5)</f>
        <v>N</v>
      </c>
      <c r="C87" t="str">
        <f t="shared" si="3"/>
        <v>N/A</v>
      </c>
      <c r="D87" t="str">
        <f t="shared" si="4"/>
        <v>X</v>
      </c>
      <c r="E87" t="str">
        <f t="shared" si="5"/>
        <v>X</v>
      </c>
      <c r="F87" t="str">
        <f>VLOOKUP(A87,Table7[[#All],[New Practices]:[Responsibility]],5,FALSE)</f>
        <v>Shared Coverage</v>
      </c>
    </row>
    <row r="88" spans="1:6" x14ac:dyDescent="0.45">
      <c r="A88" t="s">
        <v>57</v>
      </c>
      <c r="B88" t="str">
        <f>INDEX('Selection Pane Data'!$C$5:$G$210,MATCH('CMMC Levels'!$A88,'Selection Pane Data'!$C$5:$C$210,0),5)</f>
        <v>N</v>
      </c>
      <c r="C88" t="str">
        <f t="shared" si="3"/>
        <v>X</v>
      </c>
      <c r="D88" t="str">
        <f t="shared" si="4"/>
        <v>X</v>
      </c>
      <c r="E88" t="str">
        <f t="shared" si="5"/>
        <v>X</v>
      </c>
      <c r="F88" t="str">
        <f>VLOOKUP(A88,Table7[[#All],[New Practices]:[Responsibility]],5,FALSE)</f>
        <v>Shared Coverage</v>
      </c>
    </row>
    <row r="89" spans="1:6" x14ac:dyDescent="0.45">
      <c r="A89" t="s">
        <v>72</v>
      </c>
      <c r="B89" t="str">
        <f>INDEX('Selection Pane Data'!$C$5:$G$210,MATCH('CMMC Levels'!$A89,'Selection Pane Data'!$C$5:$C$210,0),5)</f>
        <v>N</v>
      </c>
      <c r="C89" t="str">
        <f t="shared" si="3"/>
        <v>N/A</v>
      </c>
      <c r="D89" t="str">
        <f t="shared" si="4"/>
        <v>X</v>
      </c>
      <c r="E89" t="str">
        <f t="shared" si="5"/>
        <v>X</v>
      </c>
      <c r="F89" t="str">
        <f>VLOOKUP(A89,Table7[[#All],[New Practices]:[Responsibility]],5,FALSE)</f>
        <v>Shared Coverage</v>
      </c>
    </row>
    <row r="90" spans="1:6" x14ac:dyDescent="0.45">
      <c r="A90" t="s">
        <v>87</v>
      </c>
      <c r="B90" t="str">
        <f>INDEX('Selection Pane Data'!$C$5:$G$210,MATCH('CMMC Levels'!$A90,'Selection Pane Data'!$C$5:$C$210,0),5)</f>
        <v>N</v>
      </c>
      <c r="C90" t="str">
        <f t="shared" si="3"/>
        <v>N/A</v>
      </c>
      <c r="D90" t="str">
        <f t="shared" si="4"/>
        <v>X</v>
      </c>
      <c r="E90" t="str">
        <f t="shared" si="5"/>
        <v>X</v>
      </c>
      <c r="F90" t="str">
        <f>VLOOKUP(A90,Table7[[#All],[New Practices]:[Responsibility]],5,FALSE)</f>
        <v>Customer Responsibility</v>
      </c>
    </row>
    <row r="91" spans="1:6" x14ac:dyDescent="0.45">
      <c r="A91" t="s">
        <v>139</v>
      </c>
      <c r="B91" t="str">
        <f>INDEX('Selection Pane Data'!$C$5:$G$210,MATCH('CMMC Levels'!$A91,'Selection Pane Data'!$C$5:$C$210,0),5)</f>
        <v>N</v>
      </c>
      <c r="C91" t="str">
        <f t="shared" si="3"/>
        <v>N/A</v>
      </c>
      <c r="D91" t="str">
        <f t="shared" si="4"/>
        <v>X</v>
      </c>
      <c r="E91" t="str">
        <f t="shared" si="5"/>
        <v>X</v>
      </c>
      <c r="F91" t="str">
        <f>VLOOKUP(A91,Table7[[#All],[New Practices]:[Responsibility]],5,FALSE)</f>
        <v>Shared Coverage</v>
      </c>
    </row>
    <row r="92" spans="1:6" x14ac:dyDescent="0.45">
      <c r="A92" t="s">
        <v>102</v>
      </c>
      <c r="B92" t="str">
        <f>INDEX('Selection Pane Data'!$C$5:$G$210,MATCH('CMMC Levels'!$A92,'Selection Pane Data'!$C$5:$C$210,0),5)</f>
        <v>N</v>
      </c>
      <c r="C92" t="str">
        <f t="shared" si="3"/>
        <v>N/A</v>
      </c>
      <c r="D92" t="str">
        <f t="shared" si="4"/>
        <v>X</v>
      </c>
      <c r="E92" t="str">
        <f t="shared" si="5"/>
        <v>X</v>
      </c>
      <c r="F92" t="str">
        <f>VLOOKUP(A92,Table7[[#All],[New Practices]:[Responsibility]],5,FALSE)</f>
        <v>Customer Responsibility</v>
      </c>
    </row>
    <row r="93" spans="1:6" x14ac:dyDescent="0.45">
      <c r="A93" t="s">
        <v>148</v>
      </c>
      <c r="B93" t="str">
        <f>INDEX('Selection Pane Data'!$C$5:$G$210,MATCH('CMMC Levels'!$A93,'Selection Pane Data'!$C$5:$C$210,0),5)</f>
        <v>N</v>
      </c>
      <c r="C93" t="str">
        <f t="shared" si="3"/>
        <v>N/A</v>
      </c>
      <c r="D93" t="str">
        <f t="shared" si="4"/>
        <v>X</v>
      </c>
      <c r="E93" t="str">
        <f t="shared" si="5"/>
        <v>X</v>
      </c>
      <c r="F93" t="str">
        <f>VLOOKUP(A93,Table7[[#All],[New Practices]:[Responsibility]],5,FALSE)</f>
        <v>Shared Coverage</v>
      </c>
    </row>
    <row r="94" spans="1:6" x14ac:dyDescent="0.45">
      <c r="A94" t="s">
        <v>117</v>
      </c>
      <c r="B94" t="str">
        <f>INDEX('Selection Pane Data'!$C$5:$G$210,MATCH('CMMC Levels'!$A94,'Selection Pane Data'!$C$5:$C$210,0),5)</f>
        <v>N</v>
      </c>
      <c r="C94" t="str">
        <f t="shared" si="3"/>
        <v>N/A</v>
      </c>
      <c r="D94" t="str">
        <f t="shared" si="4"/>
        <v>X</v>
      </c>
      <c r="E94" t="str">
        <f t="shared" si="5"/>
        <v>X</v>
      </c>
      <c r="F94" t="str">
        <f>VLOOKUP(A94,Table7[[#All],[New Practices]:[Responsibility]],5,FALSE)</f>
        <v>Shared Coverage</v>
      </c>
    </row>
    <row r="95" spans="1:6" x14ac:dyDescent="0.45">
      <c r="A95" t="s">
        <v>129</v>
      </c>
      <c r="B95" t="str">
        <f>INDEX('Selection Pane Data'!$C$5:$G$210,MATCH('CMMC Levels'!$A95,'Selection Pane Data'!$C$5:$C$210,0),5)</f>
        <v>N</v>
      </c>
      <c r="C95" t="str">
        <f t="shared" si="3"/>
        <v>N/A</v>
      </c>
      <c r="D95" t="str">
        <f t="shared" si="4"/>
        <v>X</v>
      </c>
      <c r="E95" t="str">
        <f t="shared" si="5"/>
        <v>X</v>
      </c>
      <c r="F95" t="str">
        <f>VLOOKUP(A95,Table7[[#All],[New Practices]:[Responsibility]],5,FALSE)</f>
        <v>Shared Coverage</v>
      </c>
    </row>
    <row r="96" spans="1:6" x14ac:dyDescent="0.45">
      <c r="A96" t="s">
        <v>157</v>
      </c>
      <c r="B96" t="str">
        <f>INDEX('Selection Pane Data'!$C$5:$G$210,MATCH('CMMC Levels'!$A96,'Selection Pane Data'!$C$5:$C$210,0),5)</f>
        <v>N</v>
      </c>
      <c r="C96" t="str">
        <f t="shared" si="3"/>
        <v>N/A</v>
      </c>
      <c r="D96" t="str">
        <f t="shared" si="4"/>
        <v>X</v>
      </c>
      <c r="E96" t="str">
        <f t="shared" si="5"/>
        <v>X</v>
      </c>
      <c r="F96" t="str">
        <f>VLOOKUP(A96,Table7[[#All],[New Practices]:[Responsibility]],5,FALSE)</f>
        <v>Shared Coverage</v>
      </c>
    </row>
    <row r="97" spans="1:6" x14ac:dyDescent="0.45">
      <c r="A97" t="s">
        <v>59</v>
      </c>
      <c r="B97" t="str">
        <f>INDEX('Selection Pane Data'!$C$5:$G$210,MATCH('CMMC Levels'!$A97,'Selection Pane Data'!$C$5:$C$210,0),5)</f>
        <v>P</v>
      </c>
      <c r="C97" t="str">
        <f t="shared" si="3"/>
        <v>X</v>
      </c>
      <c r="D97" t="str">
        <f t="shared" si="4"/>
        <v>X</v>
      </c>
      <c r="E97" t="str">
        <f t="shared" si="5"/>
        <v>X</v>
      </c>
      <c r="F97" t="str">
        <f>VLOOKUP(A97,Table7[[#All],[New Practices]:[Responsibility]],5,FALSE)</f>
        <v>Microsoft Coverage</v>
      </c>
    </row>
    <row r="98" spans="1:6" x14ac:dyDescent="0.45">
      <c r="A98" t="s">
        <v>74</v>
      </c>
      <c r="B98" t="str">
        <f>INDEX('Selection Pane Data'!$C$5:$G$210,MATCH('CMMC Levels'!$A98,'Selection Pane Data'!$C$5:$C$210,0),5)</f>
        <v>P</v>
      </c>
      <c r="C98" t="str">
        <f t="shared" si="3"/>
        <v>X</v>
      </c>
      <c r="D98" t="str">
        <f t="shared" si="4"/>
        <v>X</v>
      </c>
      <c r="E98" t="str">
        <f t="shared" si="5"/>
        <v>X</v>
      </c>
      <c r="F98" t="str">
        <f>VLOOKUP(A98,Table7[[#All],[New Practices]:[Responsibility]],5,FALSE)</f>
        <v>Microsoft Coverage</v>
      </c>
    </row>
    <row r="99" spans="1:6" x14ac:dyDescent="0.45">
      <c r="A99" t="s">
        <v>89</v>
      </c>
      <c r="B99" t="str">
        <f>INDEX('Selection Pane Data'!$C$5:$G$210,MATCH('CMMC Levels'!$A99,'Selection Pane Data'!$C$5:$C$210,0),5)</f>
        <v>P</v>
      </c>
      <c r="C99" t="str">
        <f t="shared" si="3"/>
        <v>X</v>
      </c>
      <c r="D99" t="str">
        <f t="shared" si="4"/>
        <v>X</v>
      </c>
      <c r="E99" t="str">
        <f t="shared" si="5"/>
        <v>X</v>
      </c>
      <c r="F99" t="str">
        <f>VLOOKUP(A99,Table7[[#All],[New Practices]:[Responsibility]],5,FALSE)</f>
        <v>Microsoft Coverage</v>
      </c>
    </row>
    <row r="100" spans="1:6" x14ac:dyDescent="0.45">
      <c r="A100" t="s">
        <v>104</v>
      </c>
      <c r="B100" t="str">
        <f>INDEX('Selection Pane Data'!$C$5:$G$210,MATCH('CMMC Levels'!$A100,'Selection Pane Data'!$C$5:$C$210,0),5)</f>
        <v>P</v>
      </c>
      <c r="C100" t="str">
        <f t="shared" si="3"/>
        <v>X</v>
      </c>
      <c r="D100" t="str">
        <f t="shared" si="4"/>
        <v>X</v>
      </c>
      <c r="E100" t="str">
        <f t="shared" si="5"/>
        <v>X</v>
      </c>
      <c r="F100" t="str">
        <f>VLOOKUP(A100,Table7[[#All],[New Practices]:[Responsibility]],5,FALSE)</f>
        <v>Microsoft Coverage</v>
      </c>
    </row>
    <row r="101" spans="1:6" x14ac:dyDescent="0.45">
      <c r="A101" t="s">
        <v>118</v>
      </c>
      <c r="B101" t="str">
        <f>INDEX('Selection Pane Data'!$C$5:$G$210,MATCH('CMMC Levels'!$A101,'Selection Pane Data'!$C$5:$C$210,0),5)</f>
        <v>P</v>
      </c>
      <c r="C101" t="str">
        <f t="shared" si="3"/>
        <v>N/A</v>
      </c>
      <c r="D101" t="str">
        <f t="shared" si="4"/>
        <v>X</v>
      </c>
      <c r="E101" t="str">
        <f t="shared" si="5"/>
        <v>X</v>
      </c>
      <c r="F101" t="str">
        <f>VLOOKUP(A101,Table7[[#All],[New Practices]:[Responsibility]],5,FALSE)</f>
        <v>Microsoft Coverage</v>
      </c>
    </row>
    <row r="102" spans="1:6" x14ac:dyDescent="0.45">
      <c r="A102" t="s">
        <v>130</v>
      </c>
      <c r="B102" t="str">
        <f>INDEX('Selection Pane Data'!$C$5:$G$210,MATCH('CMMC Levels'!$A102,'Selection Pane Data'!$C$5:$C$210,0),5)</f>
        <v>N</v>
      </c>
      <c r="C102" t="str">
        <f t="shared" si="3"/>
        <v>N/A</v>
      </c>
      <c r="D102" t="str">
        <f t="shared" si="4"/>
        <v>X</v>
      </c>
      <c r="E102" t="str">
        <f t="shared" si="5"/>
        <v>X</v>
      </c>
      <c r="F102" t="str">
        <f>VLOOKUP(A102,Table7[[#All],[New Practices]:[Responsibility]],5,FALSE)</f>
        <v>Shared Coverage</v>
      </c>
    </row>
    <row r="103" spans="1:6" x14ac:dyDescent="0.45">
      <c r="A103" t="s">
        <v>58</v>
      </c>
      <c r="B103" t="str">
        <f>INDEX('Selection Pane Data'!$C$5:$G$210,MATCH('CMMC Levels'!$A103,'Selection Pane Data'!$C$5:$C$210,0),5)</f>
        <v>U</v>
      </c>
      <c r="C103" t="str">
        <f t="shared" si="3"/>
        <v>N/A</v>
      </c>
      <c r="D103" t="str">
        <f t="shared" si="4"/>
        <v>X</v>
      </c>
      <c r="E103" t="str">
        <f t="shared" si="5"/>
        <v>X</v>
      </c>
      <c r="F103" t="str">
        <f>VLOOKUP(A103,Table7[[#All],[New Practices]:[Responsibility]],5,FALSE)</f>
        <v>Customer Responsibility</v>
      </c>
    </row>
    <row r="104" spans="1:6" x14ac:dyDescent="0.45">
      <c r="A104" t="s">
        <v>73</v>
      </c>
      <c r="B104" t="str">
        <f>INDEX('Selection Pane Data'!$C$5:$G$210,MATCH('CMMC Levels'!$A104,'Selection Pane Data'!$C$5:$C$210,0),5)</f>
        <v>N</v>
      </c>
      <c r="C104" t="str">
        <f t="shared" si="3"/>
        <v>N/A</v>
      </c>
      <c r="D104" t="str">
        <f t="shared" si="4"/>
        <v>X</v>
      </c>
      <c r="E104" t="str">
        <f t="shared" si="5"/>
        <v>X</v>
      </c>
      <c r="F104" t="str">
        <f>VLOOKUP(A104,Table7[[#All],[New Practices]:[Responsibility]],5,FALSE)</f>
        <v>Shared Coverage</v>
      </c>
    </row>
    <row r="105" spans="1:6" x14ac:dyDescent="0.45">
      <c r="A105" t="s">
        <v>296</v>
      </c>
      <c r="B105" t="str">
        <f>INDEX('Selection Pane Data'!$C$5:$G$210,MATCH('CMMC Levels'!$A105,'Selection Pane Data'!$C$5:$C$210,0),5)</f>
        <v>NA</v>
      </c>
      <c r="C105" t="str">
        <f t="shared" si="3"/>
        <v>N/A</v>
      </c>
      <c r="D105" t="str">
        <f t="shared" si="4"/>
        <v>N/A</v>
      </c>
      <c r="E105" t="str">
        <f t="shared" si="5"/>
        <v>N/A</v>
      </c>
      <c r="F105" t="str">
        <f>VLOOKUP(A105,Table7[[#All],[New Practices]:[Responsibility]],5,FALSE)</f>
        <v>Not Applicable</v>
      </c>
    </row>
    <row r="106" spans="1:6" x14ac:dyDescent="0.45">
      <c r="A106" t="s">
        <v>296</v>
      </c>
      <c r="B106" t="str">
        <f>INDEX('Selection Pane Data'!$C$5:$G$210,MATCH('CMMC Levels'!$A106,'Selection Pane Data'!$C$5:$C$210,0),5)</f>
        <v>NA</v>
      </c>
      <c r="C106" t="str">
        <f t="shared" si="3"/>
        <v>N/A</v>
      </c>
      <c r="D106" t="str">
        <f t="shared" si="4"/>
        <v>N/A</v>
      </c>
      <c r="E106" t="str">
        <f t="shared" si="5"/>
        <v>N/A</v>
      </c>
      <c r="F106" t="str">
        <f>VLOOKUP(A106,Table7[[#All],[New Practices]:[Responsibility]],5,FALSE)</f>
        <v>Not Applicable</v>
      </c>
    </row>
    <row r="107" spans="1:6" x14ac:dyDescent="0.45">
      <c r="A107" t="s">
        <v>60</v>
      </c>
      <c r="B107" t="str">
        <f>INDEX('Selection Pane Data'!$C$5:$G$210,MATCH('CMMC Levels'!$A107,'Selection Pane Data'!$C$5:$C$210,0),5)</f>
        <v>N</v>
      </c>
      <c r="C107" t="str">
        <f t="shared" si="3"/>
        <v>N/A</v>
      </c>
      <c r="D107" t="str">
        <f t="shared" si="4"/>
        <v>X</v>
      </c>
      <c r="E107" t="str">
        <f t="shared" si="5"/>
        <v>X</v>
      </c>
      <c r="F107" t="str">
        <f>VLOOKUP(A107,Table7[[#All],[New Practices]:[Responsibility]],5,FALSE)</f>
        <v>Shared Coverage</v>
      </c>
    </row>
    <row r="108" spans="1:6" x14ac:dyDescent="0.45">
      <c r="A108" t="s">
        <v>75</v>
      </c>
      <c r="B108" t="str">
        <f>INDEX('Selection Pane Data'!$C$5:$G$210,MATCH('CMMC Levels'!$A108,'Selection Pane Data'!$C$5:$C$210,0),5)</f>
        <v>N</v>
      </c>
      <c r="C108" t="str">
        <f t="shared" si="3"/>
        <v>N/A</v>
      </c>
      <c r="D108" t="str">
        <f t="shared" si="4"/>
        <v>X</v>
      </c>
      <c r="E108" t="str">
        <f t="shared" si="5"/>
        <v>X</v>
      </c>
      <c r="F108" t="str">
        <f>VLOOKUP(A108,Table7[[#All],[New Practices]:[Responsibility]],5,FALSE)</f>
        <v>Shared Coverage</v>
      </c>
    </row>
    <row r="109" spans="1:6" x14ac:dyDescent="0.45">
      <c r="A109" t="s">
        <v>90</v>
      </c>
      <c r="B109" t="str">
        <f>INDEX('Selection Pane Data'!$C$5:$G$210,MATCH('CMMC Levels'!$A109,'Selection Pane Data'!$C$5:$C$210,0),5)</f>
        <v>N</v>
      </c>
      <c r="C109" t="str">
        <f t="shared" si="3"/>
        <v>N/A</v>
      </c>
      <c r="D109" t="str">
        <f t="shared" si="4"/>
        <v>X</v>
      </c>
      <c r="E109" t="str">
        <f t="shared" si="5"/>
        <v>X</v>
      </c>
      <c r="F109" t="str">
        <f>VLOOKUP(A109,Table7[[#All],[New Practices]:[Responsibility]],5,FALSE)</f>
        <v>Shared Coverage</v>
      </c>
    </row>
    <row r="110" spans="1:6" x14ac:dyDescent="0.45">
      <c r="A110" t="s">
        <v>296</v>
      </c>
      <c r="B110" t="str">
        <f>INDEX('Selection Pane Data'!$C$5:$G$210,MATCH('CMMC Levels'!$A110,'Selection Pane Data'!$C$5:$C$210,0),5)</f>
        <v>NA</v>
      </c>
      <c r="C110" t="str">
        <f t="shared" si="3"/>
        <v>N/A</v>
      </c>
      <c r="D110" t="str">
        <f t="shared" si="4"/>
        <v>N/A</v>
      </c>
      <c r="E110" t="str">
        <f t="shared" si="5"/>
        <v>N/A</v>
      </c>
      <c r="F110" t="str">
        <f>VLOOKUP(A110,Table7[[#All],[New Practices]:[Responsibility]],5,FALSE)</f>
        <v>Not Applicable</v>
      </c>
    </row>
    <row r="111" spans="1:6" x14ac:dyDescent="0.45">
      <c r="A111" t="s">
        <v>296</v>
      </c>
      <c r="B111" t="str">
        <f>INDEX('Selection Pane Data'!$C$5:$G$210,MATCH('CMMC Levels'!$A111,'Selection Pane Data'!$C$5:$C$210,0),5)</f>
        <v>NA</v>
      </c>
      <c r="C111" t="str">
        <f t="shared" si="3"/>
        <v>N/A</v>
      </c>
      <c r="D111" t="str">
        <f t="shared" si="4"/>
        <v>N/A</v>
      </c>
      <c r="E111" t="str">
        <f t="shared" si="5"/>
        <v>N/A</v>
      </c>
      <c r="F111" t="str">
        <f>VLOOKUP(A111,Table7[[#All],[New Practices]:[Responsibility]],5,FALSE)</f>
        <v>Not Applicable</v>
      </c>
    </row>
    <row r="112" spans="1:6" x14ac:dyDescent="0.45">
      <c r="A112" t="s">
        <v>296</v>
      </c>
      <c r="B112" t="str">
        <f>INDEX('Selection Pane Data'!$C$5:$G$210,MATCH('CMMC Levels'!$A112,'Selection Pane Data'!$C$5:$C$210,0),5)</f>
        <v>NA</v>
      </c>
      <c r="C112" t="str">
        <f t="shared" si="3"/>
        <v>N/A</v>
      </c>
      <c r="D112" t="str">
        <f t="shared" si="4"/>
        <v>N/A</v>
      </c>
      <c r="E112" t="str">
        <f t="shared" si="5"/>
        <v>N/A</v>
      </c>
      <c r="F112" t="str">
        <f>VLOOKUP(A112,Table7[[#All],[New Practices]:[Responsibility]],5,FALSE)</f>
        <v>Not Applicable</v>
      </c>
    </row>
    <row r="113" spans="1:6" x14ac:dyDescent="0.45">
      <c r="A113" t="s">
        <v>296</v>
      </c>
      <c r="B113" t="str">
        <f>INDEX('Selection Pane Data'!$C$5:$G$210,MATCH('CMMC Levels'!$A113,'Selection Pane Data'!$C$5:$C$210,0),5)</f>
        <v>NA</v>
      </c>
      <c r="C113" t="str">
        <f t="shared" si="3"/>
        <v>N/A</v>
      </c>
      <c r="D113" t="str">
        <f t="shared" si="4"/>
        <v>N/A</v>
      </c>
      <c r="E113" t="str">
        <f t="shared" si="5"/>
        <v>N/A</v>
      </c>
      <c r="F113" t="str">
        <f>VLOOKUP(A113,Table7[[#All],[New Practices]:[Responsibility]],5,FALSE)</f>
        <v>Not Applicable</v>
      </c>
    </row>
    <row r="114" spans="1:6" x14ac:dyDescent="0.45">
      <c r="A114" t="s">
        <v>296</v>
      </c>
      <c r="B114" t="str">
        <f>INDEX('Selection Pane Data'!$C$5:$G$210,MATCH('CMMC Levels'!$A114,'Selection Pane Data'!$C$5:$C$210,0),5)</f>
        <v>NA</v>
      </c>
      <c r="C114" t="str">
        <f t="shared" si="3"/>
        <v>N/A</v>
      </c>
      <c r="D114" t="str">
        <f t="shared" si="4"/>
        <v>N/A</v>
      </c>
      <c r="E114" t="str">
        <f t="shared" si="5"/>
        <v>N/A</v>
      </c>
      <c r="F114" t="str">
        <f>VLOOKUP(A114,Table7[[#All],[New Practices]:[Responsibility]],5,FALSE)</f>
        <v>Not Applicable</v>
      </c>
    </row>
    <row r="115" spans="1:6" x14ac:dyDescent="0.45">
      <c r="A115" t="s">
        <v>296</v>
      </c>
      <c r="B115" t="str">
        <f>INDEX('Selection Pane Data'!$C$5:$G$210,MATCH('CMMC Levels'!$A115,'Selection Pane Data'!$C$5:$C$210,0),5)</f>
        <v>NA</v>
      </c>
      <c r="C115" t="str">
        <f t="shared" si="3"/>
        <v>N/A</v>
      </c>
      <c r="D115" t="str">
        <f t="shared" si="4"/>
        <v>N/A</v>
      </c>
      <c r="E115" t="str">
        <f t="shared" si="5"/>
        <v>N/A</v>
      </c>
      <c r="F115" t="str">
        <f>VLOOKUP(A115,Table7[[#All],[New Practices]:[Responsibility]],5,FALSE)</f>
        <v>Not Applicable</v>
      </c>
    </row>
    <row r="116" spans="1:6" x14ac:dyDescent="0.45">
      <c r="A116" t="s">
        <v>296</v>
      </c>
      <c r="B116" t="str">
        <f>INDEX('Selection Pane Data'!$C$5:$G$210,MATCH('CMMC Levels'!$A116,'Selection Pane Data'!$C$5:$C$210,0),5)</f>
        <v>NA</v>
      </c>
      <c r="C116" t="str">
        <f t="shared" si="3"/>
        <v>N/A</v>
      </c>
      <c r="D116" t="str">
        <f t="shared" si="4"/>
        <v>N/A</v>
      </c>
      <c r="E116" t="str">
        <f t="shared" si="5"/>
        <v>N/A</v>
      </c>
      <c r="F116" t="str">
        <f>VLOOKUP(A116,Table7[[#All],[New Practices]:[Responsibility]],5,FALSE)</f>
        <v>Not Applicable</v>
      </c>
    </row>
    <row r="117" spans="1:6" x14ac:dyDescent="0.45">
      <c r="A117" t="s">
        <v>296</v>
      </c>
      <c r="B117" t="str">
        <f>INDEX('Selection Pane Data'!$C$5:$G$210,MATCH('CMMC Levels'!$A117,'Selection Pane Data'!$C$5:$C$210,0),5)</f>
        <v>NA</v>
      </c>
      <c r="C117" t="str">
        <f t="shared" ref="C117:C175" si="6">IF(COUNTIF($A117,"*L1*")=1,"X","N/A")</f>
        <v>N/A</v>
      </c>
      <c r="D117" t="str">
        <f t="shared" ref="D117:D153" si="7">IF(C117="X","X",IF(COUNTIF($A117,"*L2*")=1,"X","N/A"))</f>
        <v>N/A</v>
      </c>
      <c r="E117" t="str">
        <f t="shared" ref="E117:E153" si="8">IF(D117="X","X",IF(COUNTIF($A117,"*L3*")=1,"X","N/A"))</f>
        <v>N/A</v>
      </c>
      <c r="F117" t="str">
        <f>VLOOKUP(A117,Table7[[#All],[New Practices]:[Responsibility]],5,FALSE)</f>
        <v>Not Applicable</v>
      </c>
    </row>
    <row r="118" spans="1:6" x14ac:dyDescent="0.45">
      <c r="A118" t="s">
        <v>62</v>
      </c>
      <c r="B118" t="str">
        <f>INDEX('Selection Pane Data'!$C$5:$G$210,MATCH('CMMC Levels'!$A118,'Selection Pane Data'!$C$5:$C$210,0),5)</f>
        <v>S</v>
      </c>
      <c r="C118" t="str">
        <f t="shared" si="6"/>
        <v>X</v>
      </c>
      <c r="D118" t="str">
        <f t="shared" si="7"/>
        <v>X</v>
      </c>
      <c r="E118" t="str">
        <f t="shared" si="8"/>
        <v>X</v>
      </c>
      <c r="F118" t="str">
        <f>VLOOKUP(A118,Table7[[#All],[New Practices]:[Responsibility]],5,FALSE)</f>
        <v>Shared Coverage</v>
      </c>
    </row>
    <row r="119" spans="1:6" x14ac:dyDescent="0.45">
      <c r="A119" t="s">
        <v>77</v>
      </c>
      <c r="B119" t="str">
        <f>INDEX('Selection Pane Data'!$C$5:$G$210,MATCH('CMMC Levels'!$A119,'Selection Pane Data'!$C$5:$C$210,0),5)</f>
        <v>N</v>
      </c>
      <c r="C119" t="str">
        <f t="shared" si="6"/>
        <v>X</v>
      </c>
      <c r="D119" t="str">
        <f t="shared" si="7"/>
        <v>X</v>
      </c>
      <c r="E119" t="str">
        <f t="shared" si="8"/>
        <v>X</v>
      </c>
      <c r="F119" t="str">
        <f>VLOOKUP(A119,Table7[[#All],[New Practices]:[Responsibility]],5,FALSE)</f>
        <v>Shared Coverage</v>
      </c>
    </row>
    <row r="120" spans="1:6" x14ac:dyDescent="0.45">
      <c r="A120" t="s">
        <v>178</v>
      </c>
      <c r="B120" t="str">
        <f>INDEX('Selection Pane Data'!$C$5:$G$210,MATCH('CMMC Levels'!$A120,'Selection Pane Data'!$C$5:$C$210,0),5)</f>
        <v>N</v>
      </c>
      <c r="C120" t="str">
        <f t="shared" si="6"/>
        <v>N/A</v>
      </c>
      <c r="D120" t="str">
        <f t="shared" si="7"/>
        <v>X</v>
      </c>
      <c r="E120" t="str">
        <f t="shared" si="8"/>
        <v>X</v>
      </c>
      <c r="F120" t="e">
        <f>VLOOKUP(A120,Table7[[#All],[New Practices]:[Responsibility]],5,FALSE)</f>
        <v>#N/A</v>
      </c>
    </row>
    <row r="121" spans="1:6" x14ac:dyDescent="0.45">
      <c r="A121" t="s">
        <v>296</v>
      </c>
      <c r="B121" t="str">
        <f>INDEX('Selection Pane Data'!$C$5:$G$210,MATCH('CMMC Levels'!$A121,'Selection Pane Data'!$C$5:$C$210,0),5)</f>
        <v>NA</v>
      </c>
      <c r="C121" t="str">
        <f t="shared" si="6"/>
        <v>N/A</v>
      </c>
      <c r="D121" t="str">
        <f t="shared" si="7"/>
        <v>N/A</v>
      </c>
      <c r="E121" t="str">
        <f t="shared" si="8"/>
        <v>N/A</v>
      </c>
      <c r="F121" t="str">
        <f>VLOOKUP(A121,Table7[[#All],[New Practices]:[Responsibility]],5,FALSE)</f>
        <v>Not Applicable</v>
      </c>
    </row>
    <row r="122" spans="1:6" x14ac:dyDescent="0.45">
      <c r="A122" t="s">
        <v>172</v>
      </c>
      <c r="B122" t="str">
        <f>INDEX('Selection Pane Data'!$C$5:$G$210,MATCH('CMMC Levels'!$A122,'Selection Pane Data'!$C$5:$C$210,0),5)</f>
        <v>S</v>
      </c>
      <c r="C122" t="str">
        <f t="shared" si="6"/>
        <v>N/A</v>
      </c>
      <c r="D122" t="str">
        <f t="shared" si="7"/>
        <v>X</v>
      </c>
      <c r="E122" t="str">
        <f t="shared" si="8"/>
        <v>X</v>
      </c>
      <c r="F122" t="str">
        <f>VLOOKUP(A122,Table7[[#All],[New Practices]:[Responsibility]],5,FALSE)</f>
        <v>Microsoft Coverage</v>
      </c>
    </row>
    <row r="123" spans="1:6" x14ac:dyDescent="0.45">
      <c r="A123" t="s">
        <v>92</v>
      </c>
      <c r="B123" t="str">
        <f>INDEX('Selection Pane Data'!$C$5:$G$210,MATCH('CMMC Levels'!$A123,'Selection Pane Data'!$C$5:$C$210,0),5)</f>
        <v>N</v>
      </c>
      <c r="C123" t="str">
        <f t="shared" si="6"/>
        <v>N/A</v>
      </c>
      <c r="D123" t="str">
        <f t="shared" si="7"/>
        <v>X</v>
      </c>
      <c r="E123" t="str">
        <f t="shared" si="8"/>
        <v>X</v>
      </c>
      <c r="F123" t="e">
        <f>VLOOKUP(A123,Table7[[#All],[New Practices]:[Responsibility]],5,FALSE)</f>
        <v>#N/A</v>
      </c>
    </row>
    <row r="124" spans="1:6" x14ac:dyDescent="0.45">
      <c r="A124" t="s">
        <v>107</v>
      </c>
      <c r="B124" t="str">
        <f>INDEX('Selection Pane Data'!$C$5:$G$210,MATCH('CMMC Levels'!$A124,'Selection Pane Data'!$C$5:$C$210,0),5)</f>
        <v>N</v>
      </c>
      <c r="C124" t="str">
        <f t="shared" si="6"/>
        <v>N/A</v>
      </c>
      <c r="D124" t="str">
        <f t="shared" si="7"/>
        <v>X</v>
      </c>
      <c r="E124" t="str">
        <f t="shared" si="8"/>
        <v>X</v>
      </c>
      <c r="F124" t="e">
        <f>VLOOKUP(A124,Table7[[#All],[New Practices]:[Responsibility]],5,FALSE)</f>
        <v>#N/A</v>
      </c>
    </row>
    <row r="125" spans="1:6" x14ac:dyDescent="0.45">
      <c r="A125" t="s">
        <v>121</v>
      </c>
      <c r="B125" t="str">
        <f>INDEX('Selection Pane Data'!$C$5:$G$210,MATCH('CMMC Levels'!$A125,'Selection Pane Data'!$C$5:$C$210,0),5)</f>
        <v>N</v>
      </c>
      <c r="C125" t="str">
        <f t="shared" si="6"/>
        <v>N/A</v>
      </c>
      <c r="D125" t="str">
        <f t="shared" si="7"/>
        <v>X</v>
      </c>
      <c r="E125" t="str">
        <f t="shared" si="8"/>
        <v>X</v>
      </c>
      <c r="F125" t="e">
        <f>VLOOKUP(A125,Table7[[#All],[New Practices]:[Responsibility]],5,FALSE)</f>
        <v>#N/A</v>
      </c>
    </row>
    <row r="126" spans="1:6" x14ac:dyDescent="0.45">
      <c r="A126" t="s">
        <v>132</v>
      </c>
      <c r="B126" t="str">
        <f>INDEX('Selection Pane Data'!$C$5:$G$210,MATCH('CMMC Levels'!$A126,'Selection Pane Data'!$C$5:$C$210,0),5)</f>
        <v>N</v>
      </c>
      <c r="C126" t="str">
        <f t="shared" si="6"/>
        <v>N/A</v>
      </c>
      <c r="D126" t="str">
        <f t="shared" si="7"/>
        <v>X</v>
      </c>
      <c r="E126" t="str">
        <f t="shared" si="8"/>
        <v>X</v>
      </c>
      <c r="F126" t="e">
        <f>VLOOKUP(A126,Table7[[#All],[New Practices]:[Responsibility]],5,FALSE)</f>
        <v>#N/A</v>
      </c>
    </row>
    <row r="127" spans="1:6" x14ac:dyDescent="0.45">
      <c r="A127" t="s">
        <v>141</v>
      </c>
      <c r="B127" t="str">
        <f>INDEX('Selection Pane Data'!$C$5:$G$210,MATCH('CMMC Levels'!$A127,'Selection Pane Data'!$C$5:$C$210,0),5)</f>
        <v>N</v>
      </c>
      <c r="C127" t="str">
        <f t="shared" si="6"/>
        <v>N/A</v>
      </c>
      <c r="D127" t="str">
        <f t="shared" si="7"/>
        <v>X</v>
      </c>
      <c r="E127" t="str">
        <f t="shared" si="8"/>
        <v>X</v>
      </c>
      <c r="F127" t="e">
        <f>VLOOKUP(A127,Table7[[#All],[New Practices]:[Responsibility]],5,FALSE)</f>
        <v>#N/A</v>
      </c>
    </row>
    <row r="128" spans="1:6" x14ac:dyDescent="0.45">
      <c r="A128" t="s">
        <v>150</v>
      </c>
      <c r="B128" t="str">
        <f>INDEX('Selection Pane Data'!$C$5:$G$210,MATCH('CMMC Levels'!$A128,'Selection Pane Data'!$C$5:$C$210,0),5)</f>
        <v>S</v>
      </c>
      <c r="C128" t="str">
        <f t="shared" si="6"/>
        <v>N/A</v>
      </c>
      <c r="D128" t="str">
        <f t="shared" si="7"/>
        <v>X</v>
      </c>
      <c r="E128" t="str">
        <f t="shared" si="8"/>
        <v>X</v>
      </c>
      <c r="F128" t="e">
        <f>VLOOKUP(A128,Table7[[#All],[New Practices]:[Responsibility]],5,FALSE)</f>
        <v>#N/A</v>
      </c>
    </row>
    <row r="129" spans="1:6" x14ac:dyDescent="0.45">
      <c r="A129" t="s">
        <v>159</v>
      </c>
      <c r="B129" t="str">
        <f>INDEX('Selection Pane Data'!$C$5:$G$210,MATCH('CMMC Levels'!$A129,'Selection Pane Data'!$C$5:$C$210,0),5)</f>
        <v>S</v>
      </c>
      <c r="C129" t="str">
        <f t="shared" si="6"/>
        <v>N/A</v>
      </c>
      <c r="D129" t="str">
        <f t="shared" si="7"/>
        <v>X</v>
      </c>
      <c r="E129" t="str">
        <f t="shared" si="8"/>
        <v>X</v>
      </c>
      <c r="F129" t="e">
        <f>VLOOKUP(A129,Table7[[#All],[New Practices]:[Responsibility]],5,FALSE)</f>
        <v>#N/A</v>
      </c>
    </row>
    <row r="130" spans="1:6" x14ac:dyDescent="0.45">
      <c r="A130" t="s">
        <v>166</v>
      </c>
      <c r="B130" t="str">
        <f>INDEX('Selection Pane Data'!$C$5:$G$210,MATCH('CMMC Levels'!$A130,'Selection Pane Data'!$C$5:$C$210,0),5)</f>
        <v>N</v>
      </c>
      <c r="C130" t="str">
        <f t="shared" si="6"/>
        <v>N/A</v>
      </c>
      <c r="D130" t="str">
        <f t="shared" si="7"/>
        <v>X</v>
      </c>
      <c r="E130" t="str">
        <f t="shared" si="8"/>
        <v>X</v>
      </c>
      <c r="F130" t="str">
        <f>VLOOKUP(A130,Table7[[#All],[New Practices]:[Responsibility]],5,FALSE)</f>
        <v>Shared Coverage</v>
      </c>
    </row>
    <row r="131" spans="1:6" x14ac:dyDescent="0.45">
      <c r="A131" t="s">
        <v>183</v>
      </c>
      <c r="B131" t="str">
        <f>INDEX('Selection Pane Data'!$C$5:$G$210,MATCH('CMMC Levels'!$A131,'Selection Pane Data'!$C$5:$C$210,0),5)</f>
        <v>N</v>
      </c>
      <c r="C131" t="str">
        <f t="shared" si="6"/>
        <v>N/A</v>
      </c>
      <c r="D131" t="str">
        <f t="shared" si="7"/>
        <v>X</v>
      </c>
      <c r="E131" t="str">
        <f t="shared" si="8"/>
        <v>X</v>
      </c>
      <c r="F131" t="e">
        <f>VLOOKUP(A131,Table7[[#All],[New Practices]:[Responsibility]],5,FALSE)</f>
        <v>#N/A</v>
      </c>
    </row>
    <row r="132" spans="1:6" x14ac:dyDescent="0.45">
      <c r="A132" t="s">
        <v>188</v>
      </c>
      <c r="B132" t="str">
        <f>INDEX('Selection Pane Data'!$C$5:$G$210,MATCH('CMMC Levels'!$A132,'Selection Pane Data'!$C$5:$C$210,0),5)</f>
        <v>N</v>
      </c>
      <c r="C132" t="str">
        <f t="shared" si="6"/>
        <v>N/A</v>
      </c>
      <c r="D132" t="str">
        <f t="shared" si="7"/>
        <v>X</v>
      </c>
      <c r="E132" t="str">
        <f t="shared" si="8"/>
        <v>X</v>
      </c>
      <c r="F132" t="e">
        <f>VLOOKUP(A132,Table7[[#All],[New Practices]:[Responsibility]],5,FALSE)</f>
        <v>#N/A</v>
      </c>
    </row>
    <row r="133" spans="1:6" x14ac:dyDescent="0.45">
      <c r="A133" t="s">
        <v>192</v>
      </c>
      <c r="B133" t="str">
        <f>INDEX('Selection Pane Data'!$C$5:$G$210,MATCH('CMMC Levels'!$A133,'Selection Pane Data'!$C$5:$C$210,0),5)</f>
        <v>N</v>
      </c>
      <c r="C133" t="str">
        <f t="shared" si="6"/>
        <v>N/A</v>
      </c>
      <c r="D133" t="str">
        <f t="shared" si="7"/>
        <v>X</v>
      </c>
      <c r="E133" t="str">
        <f t="shared" si="8"/>
        <v>X</v>
      </c>
      <c r="F133" t="e">
        <f>VLOOKUP(A133,Table7[[#All],[New Practices]:[Responsibility]],5,FALSE)</f>
        <v>#N/A</v>
      </c>
    </row>
    <row r="134" spans="1:6" x14ac:dyDescent="0.45">
      <c r="A134" t="s">
        <v>195</v>
      </c>
      <c r="B134" t="str">
        <f>INDEX('Selection Pane Data'!$C$5:$G$210,MATCH('CMMC Levels'!$A134,'Selection Pane Data'!$C$5:$C$210,0),5)</f>
        <v>N</v>
      </c>
      <c r="C134" t="str">
        <f t="shared" si="6"/>
        <v>N/A</v>
      </c>
      <c r="D134" t="str">
        <f t="shared" si="7"/>
        <v>X</v>
      </c>
      <c r="E134" t="str">
        <f t="shared" si="8"/>
        <v>X</v>
      </c>
      <c r="F134" t="e">
        <f>VLOOKUP(A134,Table7[[#All],[New Practices]:[Responsibility]],5,FALSE)</f>
        <v>#N/A</v>
      </c>
    </row>
    <row r="135" spans="1:6" x14ac:dyDescent="0.45">
      <c r="A135" t="s">
        <v>296</v>
      </c>
      <c r="B135" t="str">
        <f>INDEX('Selection Pane Data'!$C$5:$G$210,MATCH('CMMC Levels'!$A135,'Selection Pane Data'!$C$5:$C$210,0),5)</f>
        <v>NA</v>
      </c>
      <c r="C135" t="str">
        <f t="shared" si="6"/>
        <v>N/A</v>
      </c>
      <c r="D135" t="str">
        <f t="shared" si="7"/>
        <v>N/A</v>
      </c>
      <c r="E135" t="str">
        <f t="shared" si="8"/>
        <v>N/A</v>
      </c>
      <c r="F135" t="str">
        <f>VLOOKUP(A135,Table7[[#All],[New Practices]:[Responsibility]],5,FALSE)</f>
        <v>Not Applicable</v>
      </c>
    </row>
    <row r="136" spans="1:6" x14ac:dyDescent="0.45">
      <c r="A136" t="s">
        <v>296</v>
      </c>
      <c r="B136" t="str">
        <f>INDEX('Selection Pane Data'!$C$5:$G$210,MATCH('CMMC Levels'!$A136,'Selection Pane Data'!$C$5:$C$210,0),5)</f>
        <v>NA</v>
      </c>
      <c r="C136" t="str">
        <f t="shared" si="6"/>
        <v>N/A</v>
      </c>
      <c r="D136" t="str">
        <f t="shared" si="7"/>
        <v>N/A</v>
      </c>
      <c r="E136" t="str">
        <f t="shared" si="8"/>
        <v>N/A</v>
      </c>
      <c r="F136" t="str">
        <f>VLOOKUP(A136,Table7[[#All],[New Practices]:[Responsibility]],5,FALSE)</f>
        <v>Not Applicable</v>
      </c>
    </row>
    <row r="137" spans="1:6" x14ac:dyDescent="0.45">
      <c r="A137" t="s">
        <v>296</v>
      </c>
      <c r="B137" t="str">
        <f>INDEX('Selection Pane Data'!$C$5:$G$210,MATCH('CMMC Levels'!$A137,'Selection Pane Data'!$C$5:$C$210,0),5)</f>
        <v>NA</v>
      </c>
      <c r="C137" t="str">
        <f t="shared" si="6"/>
        <v>N/A</v>
      </c>
      <c r="D137" t="str">
        <f t="shared" si="7"/>
        <v>N/A</v>
      </c>
      <c r="E137" t="str">
        <f t="shared" si="8"/>
        <v>N/A</v>
      </c>
      <c r="F137" t="str">
        <f>VLOOKUP(A137,Table7[[#All],[New Practices]:[Responsibility]],5,FALSE)</f>
        <v>Not Applicable</v>
      </c>
    </row>
    <row r="138" spans="1:6" x14ac:dyDescent="0.45">
      <c r="A138" t="s">
        <v>296</v>
      </c>
      <c r="B138" t="str">
        <f>INDEX('Selection Pane Data'!$C$5:$G$210,MATCH('CMMC Levels'!$A138,'Selection Pane Data'!$C$5:$C$210,0),5)</f>
        <v>NA</v>
      </c>
      <c r="C138" t="str">
        <f t="shared" si="6"/>
        <v>N/A</v>
      </c>
      <c r="D138" t="str">
        <f t="shared" si="7"/>
        <v>N/A</v>
      </c>
      <c r="E138" t="str">
        <f t="shared" si="8"/>
        <v>N/A</v>
      </c>
      <c r="F138" t="str">
        <f>VLOOKUP(A138,Table7[[#All],[New Practices]:[Responsibility]],5,FALSE)</f>
        <v>Not Applicable</v>
      </c>
    </row>
    <row r="139" spans="1:6" x14ac:dyDescent="0.45">
      <c r="A139" t="s">
        <v>296</v>
      </c>
      <c r="B139" t="str">
        <f>INDEX('Selection Pane Data'!$C$5:$G$210,MATCH('CMMC Levels'!$A139,'Selection Pane Data'!$C$5:$C$210,0),5)</f>
        <v>NA</v>
      </c>
      <c r="C139" t="str">
        <f t="shared" si="6"/>
        <v>N/A</v>
      </c>
      <c r="D139" t="str">
        <f t="shared" si="7"/>
        <v>N/A</v>
      </c>
      <c r="E139" t="str">
        <f t="shared" si="8"/>
        <v>N/A</v>
      </c>
      <c r="F139" t="str">
        <f>VLOOKUP(A139,Table7[[#All],[New Practices]:[Responsibility]],5,FALSE)</f>
        <v>Not Applicable</v>
      </c>
    </row>
    <row r="140" spans="1:6" x14ac:dyDescent="0.45">
      <c r="A140" t="s">
        <v>296</v>
      </c>
      <c r="B140" t="str">
        <f>INDEX('Selection Pane Data'!$C$5:$G$210,MATCH('CMMC Levels'!$A140,'Selection Pane Data'!$C$5:$C$210,0),5)</f>
        <v>NA</v>
      </c>
      <c r="C140" t="str">
        <f t="shared" si="6"/>
        <v>N/A</v>
      </c>
      <c r="D140" t="str">
        <f t="shared" si="7"/>
        <v>N/A</v>
      </c>
      <c r="E140" t="str">
        <f t="shared" si="8"/>
        <v>N/A</v>
      </c>
      <c r="F140" t="str">
        <f>VLOOKUP(A140,Table7[[#All],[New Practices]:[Responsibility]],5,FALSE)</f>
        <v>Not Applicable</v>
      </c>
    </row>
    <row r="141" spans="1:6" x14ac:dyDescent="0.45">
      <c r="A141" t="s">
        <v>296</v>
      </c>
      <c r="B141" t="str">
        <f>INDEX('Selection Pane Data'!$C$5:$G$210,MATCH('CMMC Levels'!$A141,'Selection Pane Data'!$C$5:$C$210,0),5)</f>
        <v>NA</v>
      </c>
      <c r="C141" t="str">
        <f t="shared" si="6"/>
        <v>N/A</v>
      </c>
      <c r="D141" t="str">
        <f t="shared" si="7"/>
        <v>N/A</v>
      </c>
      <c r="E141" t="str">
        <f t="shared" si="8"/>
        <v>N/A</v>
      </c>
      <c r="F141" t="str">
        <f>VLOOKUP(A141,Table7[[#All],[New Practices]:[Responsibility]],5,FALSE)</f>
        <v>Not Applicable</v>
      </c>
    </row>
    <row r="142" spans="1:6" x14ac:dyDescent="0.45">
      <c r="A142" t="s">
        <v>296</v>
      </c>
      <c r="B142" t="str">
        <f>INDEX('Selection Pane Data'!$C$5:$G$210,MATCH('CMMC Levels'!$A142,'Selection Pane Data'!$C$5:$C$210,0),5)</f>
        <v>NA</v>
      </c>
      <c r="C142" t="str">
        <f t="shared" si="6"/>
        <v>N/A</v>
      </c>
      <c r="D142" t="str">
        <f t="shared" si="7"/>
        <v>N/A</v>
      </c>
      <c r="E142" t="str">
        <f t="shared" si="8"/>
        <v>N/A</v>
      </c>
      <c r="F142" t="str">
        <f>VLOOKUP(A142,Table7[[#All],[New Practices]:[Responsibility]],5,FALSE)</f>
        <v>Not Applicable</v>
      </c>
    </row>
    <row r="143" spans="1:6" x14ac:dyDescent="0.45">
      <c r="A143" t="s">
        <v>63</v>
      </c>
      <c r="B143" t="str">
        <f>INDEX('Selection Pane Data'!$C$5:$G$210,MATCH('CMMC Levels'!$A143,'Selection Pane Data'!$C$5:$C$210,0),5)</f>
        <v>N</v>
      </c>
      <c r="C143" t="str">
        <f t="shared" si="6"/>
        <v>X</v>
      </c>
      <c r="D143" t="str">
        <f t="shared" si="7"/>
        <v>X</v>
      </c>
      <c r="E143" t="str">
        <f t="shared" si="8"/>
        <v>X</v>
      </c>
      <c r="F143" t="e">
        <f>VLOOKUP(A143,Table7[[#All],[New Practices]:[Responsibility]],5,FALSE)</f>
        <v>#N/A</v>
      </c>
    </row>
    <row r="144" spans="1:6" x14ac:dyDescent="0.45">
      <c r="A144" t="s">
        <v>78</v>
      </c>
      <c r="B144" t="str">
        <f>INDEX('Selection Pane Data'!$C$5:$G$210,MATCH('CMMC Levels'!$A144,'Selection Pane Data'!$C$5:$C$210,0),5)</f>
        <v>N</v>
      </c>
      <c r="C144" t="str">
        <f t="shared" si="6"/>
        <v>X</v>
      </c>
      <c r="D144" t="str">
        <f t="shared" si="7"/>
        <v>X</v>
      </c>
      <c r="E144" t="str">
        <f t="shared" si="8"/>
        <v>X</v>
      </c>
      <c r="F144" t="e">
        <f>VLOOKUP(A144,Table7[[#All],[New Practices]:[Responsibility]],5,FALSE)</f>
        <v>#N/A</v>
      </c>
    </row>
    <row r="145" spans="1:16" x14ac:dyDescent="0.45">
      <c r="A145" t="s">
        <v>93</v>
      </c>
      <c r="B145" t="str">
        <f>INDEX('Selection Pane Data'!$C$5:$G$210,MATCH('CMMC Levels'!$A145,'Selection Pane Data'!$C$5:$C$210,0),5)</f>
        <v>N</v>
      </c>
      <c r="C145" t="str">
        <f t="shared" si="6"/>
        <v>X</v>
      </c>
      <c r="D145" t="str">
        <f t="shared" si="7"/>
        <v>X</v>
      </c>
      <c r="E145" t="str">
        <f t="shared" si="8"/>
        <v>X</v>
      </c>
      <c r="F145" t="e">
        <f>VLOOKUP(A145,Table7[[#All],[New Practices]:[Responsibility]],5,FALSE)</f>
        <v>#N/A</v>
      </c>
    </row>
    <row r="146" spans="1:16" x14ac:dyDescent="0.45">
      <c r="A146" t="s">
        <v>108</v>
      </c>
      <c r="B146" t="str">
        <f>INDEX('Selection Pane Data'!$C$5:$G$210,MATCH('CMMC Levels'!$A146,'Selection Pane Data'!$C$5:$C$210,0),5)</f>
        <v>N</v>
      </c>
      <c r="C146" t="str">
        <f t="shared" si="6"/>
        <v>X</v>
      </c>
      <c r="D146" t="str">
        <f t="shared" si="7"/>
        <v>X</v>
      </c>
      <c r="E146" t="str">
        <f t="shared" si="8"/>
        <v>X</v>
      </c>
      <c r="F146" t="e">
        <f>VLOOKUP(A146,Table7[[#All],[New Practices]:[Responsibility]],5,FALSE)</f>
        <v>#N/A</v>
      </c>
    </row>
    <row r="147" spans="1:16" x14ac:dyDescent="0.45">
      <c r="A147" t="s">
        <v>122</v>
      </c>
      <c r="B147" t="str">
        <f>INDEX('Selection Pane Data'!$C$5:$G$210,MATCH('CMMC Levels'!$A147,'Selection Pane Data'!$C$5:$C$210,0),5)</f>
        <v>N</v>
      </c>
      <c r="C147" t="str">
        <f t="shared" si="6"/>
        <v>N/A</v>
      </c>
      <c r="D147" t="str">
        <f t="shared" si="7"/>
        <v>X</v>
      </c>
      <c r="E147" t="str">
        <f t="shared" si="8"/>
        <v>X</v>
      </c>
      <c r="F147" t="e">
        <f>VLOOKUP(A147,Table7[[#All],[New Practices]:[Responsibility]],5,FALSE)</f>
        <v>#N/A</v>
      </c>
    </row>
    <row r="148" spans="1:16" x14ac:dyDescent="0.45">
      <c r="A148" t="s">
        <v>133</v>
      </c>
      <c r="B148" t="str">
        <f>INDEX('Selection Pane Data'!$C$5:$G$210,MATCH('CMMC Levels'!$A148,'Selection Pane Data'!$C$5:$C$210,0),5)</f>
        <v>N</v>
      </c>
      <c r="C148" t="str">
        <f t="shared" si="6"/>
        <v>N/A</v>
      </c>
      <c r="D148" t="str">
        <f t="shared" si="7"/>
        <v>X</v>
      </c>
      <c r="E148" t="str">
        <f t="shared" si="8"/>
        <v>X</v>
      </c>
      <c r="F148" t="e">
        <f>VLOOKUP(A148,Table7[[#All],[New Practices]:[Responsibility]],5,FALSE)</f>
        <v>#N/A</v>
      </c>
    </row>
    <row r="149" spans="1:16" x14ac:dyDescent="0.45">
      <c r="A149" t="s">
        <v>142</v>
      </c>
      <c r="B149" t="str">
        <f>INDEX('Selection Pane Data'!$C$5:$G$210,MATCH('CMMC Levels'!$A149,'Selection Pane Data'!$C$5:$C$210,0),5)</f>
        <v>N</v>
      </c>
      <c r="C149" t="str">
        <f t="shared" si="6"/>
        <v>N/A</v>
      </c>
      <c r="D149" t="str">
        <f t="shared" si="7"/>
        <v>X</v>
      </c>
      <c r="E149" t="str">
        <f t="shared" si="8"/>
        <v>X</v>
      </c>
      <c r="F149" t="e">
        <f>VLOOKUP(A149,Table7[[#All],[New Practices]:[Responsibility]],5,FALSE)</f>
        <v>#N/A</v>
      </c>
    </row>
    <row r="150" spans="1:16" x14ac:dyDescent="0.45">
      <c r="A150" t="s">
        <v>296</v>
      </c>
      <c r="B150" t="str">
        <f>INDEX('Selection Pane Data'!$C$5:$G$210,MATCH('CMMC Levels'!$A150,'Selection Pane Data'!$C$5:$C$210,0),5)</f>
        <v>NA</v>
      </c>
      <c r="C150" t="str">
        <f t="shared" si="6"/>
        <v>N/A</v>
      </c>
      <c r="D150" t="str">
        <f t="shared" si="7"/>
        <v>N/A</v>
      </c>
      <c r="E150" t="str">
        <f t="shared" si="8"/>
        <v>N/A</v>
      </c>
      <c r="F150" t="str">
        <f>VLOOKUP(A150,Table7[[#All],[New Practices]:[Responsibility]],5,FALSE)</f>
        <v>Not Applicable</v>
      </c>
    </row>
    <row r="151" spans="1:16" x14ac:dyDescent="0.45">
      <c r="A151" t="s">
        <v>296</v>
      </c>
      <c r="B151" t="str">
        <f>INDEX('Selection Pane Data'!$C$5:$G$210,MATCH('CMMC Levels'!$A151,'Selection Pane Data'!$C$5:$C$210,0),5)</f>
        <v>NA</v>
      </c>
      <c r="C151" t="str">
        <f t="shared" si="6"/>
        <v>N/A</v>
      </c>
      <c r="D151" t="str">
        <f t="shared" si="7"/>
        <v>N/A</v>
      </c>
      <c r="E151" t="str">
        <f t="shared" si="8"/>
        <v>N/A</v>
      </c>
      <c r="F151" t="str">
        <f>VLOOKUP(A151,Table7[[#All],[New Practices]:[Responsibility]],5,FALSE)</f>
        <v>Not Applicable</v>
      </c>
    </row>
    <row r="152" spans="1:16" x14ac:dyDescent="0.45">
      <c r="A152" t="s">
        <v>296</v>
      </c>
      <c r="B152" t="str">
        <f>INDEX('Selection Pane Data'!$C$5:$G$210,MATCH('CMMC Levels'!$A152,'Selection Pane Data'!$C$5:$C$210,0),5)</f>
        <v>NA</v>
      </c>
      <c r="C152" t="str">
        <f t="shared" si="6"/>
        <v>N/A</v>
      </c>
      <c r="D152" t="str">
        <f t="shared" si="7"/>
        <v>N/A</v>
      </c>
      <c r="E152" t="str">
        <f t="shared" si="8"/>
        <v>N/A</v>
      </c>
      <c r="F152" t="str">
        <f>VLOOKUP(A152,Table7[[#All],[New Practices]:[Responsibility]],5,FALSE)</f>
        <v>Not Applicable</v>
      </c>
    </row>
    <row r="153" spans="1:16" x14ac:dyDescent="0.45">
      <c r="A153" t="s">
        <v>296</v>
      </c>
      <c r="B153" t="str">
        <f>INDEX('Selection Pane Data'!$C$5:$G$210,MATCH('CMMC Levels'!$A153,'Selection Pane Data'!$C$5:$C$210,0),5)</f>
        <v>NA</v>
      </c>
      <c r="C153" t="str">
        <f t="shared" si="6"/>
        <v>N/A</v>
      </c>
      <c r="D153" t="str">
        <f t="shared" si="7"/>
        <v>N/A</v>
      </c>
      <c r="E153" t="str">
        <f t="shared" si="8"/>
        <v>N/A</v>
      </c>
      <c r="F153" t="str">
        <f>VLOOKUP(A153,Table7[[#All],[New Practices]:[Responsibility]],5,FALSE)</f>
        <v>Not Applicable</v>
      </c>
    </row>
    <row r="154" spans="1:16" x14ac:dyDescent="0.45">
      <c r="A154" t="s">
        <v>214</v>
      </c>
      <c r="B154" t="str">
        <f>INDEX('Selection Pane Data'!$C$5:$G$210,MATCH('CMMC Levels'!$A154,'Selection Pane Data'!$C$5:$C$210,0),5)</f>
        <v>NA</v>
      </c>
      <c r="C154" t="str">
        <f t="shared" si="6"/>
        <v>N/A</v>
      </c>
      <c r="D154" t="str">
        <f t="shared" ref="D154" si="9">IF(C154="X","X",IF(COUNTIF($A154,"*L2*")=1,"X","N/A"))</f>
        <v>N/A</v>
      </c>
      <c r="E154" t="str">
        <f t="shared" ref="E154" si="10">IF(D154="X","X",IF(COUNTIF($A154,"*L3*")=1,"X","N/A"))</f>
        <v>X</v>
      </c>
      <c r="F154">
        <f>VLOOKUP(A154,Table7[[#All],[New Practices]:[Responsibility]],5,FALSE)</f>
        <v>0</v>
      </c>
    </row>
    <row r="155" spans="1:16" x14ac:dyDescent="0.45">
      <c r="A155" t="s">
        <v>216</v>
      </c>
      <c r="B155" t="str">
        <f>INDEX('Selection Pane Data'!$C$5:$G$210,MATCH('CMMC Levels'!$A155,'Selection Pane Data'!$C$5:$C$210,0),5)</f>
        <v>NA</v>
      </c>
      <c r="C155" t="str">
        <f t="shared" si="6"/>
        <v>N/A</v>
      </c>
      <c r="D155" t="str">
        <f t="shared" ref="D155:D188" si="11">IF(C155="X","X",IF(COUNTIF($A155,"*L2*")=1,"X","N/A"))</f>
        <v>N/A</v>
      </c>
      <c r="E155" t="str">
        <f t="shared" ref="E155:E188" si="12">IF(D155="X","X",IF(COUNTIF($A155,"*L3*")=1,"X","N/A"))</f>
        <v>X</v>
      </c>
      <c r="F155">
        <f>VLOOKUP(A155,Table7[[#All],[New Practices]:[Responsibility]],5,FALSE)</f>
        <v>0</v>
      </c>
      <c r="K155" t="s">
        <v>229</v>
      </c>
      <c r="L155">
        <f>COUNTIF($B$2:$B$153,K155)</f>
        <v>9</v>
      </c>
      <c r="N155" t="s">
        <v>289</v>
      </c>
      <c r="P155">
        <f>COUNTIF($F$2:$F$153,N155)</f>
        <v>22</v>
      </c>
    </row>
    <row r="156" spans="1:16" x14ac:dyDescent="0.45">
      <c r="A156" t="s">
        <v>218</v>
      </c>
      <c r="B156" t="str">
        <f>INDEX('Selection Pane Data'!$C$5:$G$210,MATCH('CMMC Levels'!$A156,'Selection Pane Data'!$C$5:$C$210,0),5)</f>
        <v>NA</v>
      </c>
      <c r="C156" t="str">
        <f t="shared" si="6"/>
        <v>N/A</v>
      </c>
      <c r="D156" t="str">
        <f t="shared" si="11"/>
        <v>N/A</v>
      </c>
      <c r="E156" t="str">
        <f t="shared" si="12"/>
        <v>X</v>
      </c>
      <c r="F156">
        <f>VLOOKUP(A156,Table7[[#All],[New Practices]:[Responsibility]],5,FALSE)</f>
        <v>0</v>
      </c>
      <c r="K156" t="s">
        <v>232</v>
      </c>
      <c r="L156">
        <f>COUNTIF($B$2:$B$153,K156)</f>
        <v>11</v>
      </c>
      <c r="N156" t="s">
        <v>287</v>
      </c>
      <c r="P156">
        <f>COUNTIF($F$2:$F$153,N156)</f>
        <v>6</v>
      </c>
    </row>
    <row r="157" spans="1:16" x14ac:dyDescent="0.45">
      <c r="A157" t="s">
        <v>97</v>
      </c>
      <c r="B157" t="str">
        <f>INDEX('Selection Pane Data'!$C$5:$G$210,MATCH('CMMC Levels'!$A157,'Selection Pane Data'!$C$5:$C$210,0),5)</f>
        <v>NA</v>
      </c>
      <c r="C157" t="str">
        <f t="shared" si="6"/>
        <v>N/A</v>
      </c>
      <c r="D157" t="str">
        <f t="shared" si="11"/>
        <v>N/A</v>
      </c>
      <c r="E157" t="str">
        <f t="shared" si="12"/>
        <v>X</v>
      </c>
      <c r="F157">
        <f>VLOOKUP(A157,Table7[[#All],[New Practices]:[Responsibility]],5,FALSE)</f>
        <v>0</v>
      </c>
      <c r="K157" t="s">
        <v>239</v>
      </c>
      <c r="L157">
        <f>COUNTIF($B$2:$B$153,K157)</f>
        <v>88</v>
      </c>
      <c r="N157" t="s">
        <v>288</v>
      </c>
      <c r="P157">
        <f>COUNTIF($F$2:$F$153,N157)</f>
        <v>63</v>
      </c>
    </row>
    <row r="158" spans="1:16" x14ac:dyDescent="0.45">
      <c r="A158" t="s">
        <v>112</v>
      </c>
      <c r="B158" t="str">
        <f>INDEX('Selection Pane Data'!$C$5:$G$210,MATCH('CMMC Levels'!$A158,'Selection Pane Data'!$C$5:$C$210,0),5)</f>
        <v>NA</v>
      </c>
      <c r="C158" t="str">
        <f t="shared" si="6"/>
        <v>N/A</v>
      </c>
      <c r="D158" t="str">
        <f t="shared" si="11"/>
        <v>N/A</v>
      </c>
      <c r="E158" t="str">
        <f t="shared" si="12"/>
        <v>X</v>
      </c>
      <c r="F158">
        <f>VLOOKUP(A158,Table7[[#All],[New Practices]:[Responsibility]],5,FALSE)</f>
        <v>0</v>
      </c>
      <c r="K158" t="s">
        <v>235</v>
      </c>
      <c r="L158">
        <f>COUNTIF($B$2:$B$153,K158)</f>
        <v>2</v>
      </c>
      <c r="P158">
        <f>SUM(P155:P157)</f>
        <v>91</v>
      </c>
    </row>
    <row r="159" spans="1:16" x14ac:dyDescent="0.45">
      <c r="A159" t="s">
        <v>163</v>
      </c>
      <c r="B159" t="str">
        <f>INDEX('Selection Pane Data'!$C$5:$G$210,MATCH('CMMC Levels'!$A159,'Selection Pane Data'!$C$5:$C$210,0),5)</f>
        <v>NA</v>
      </c>
      <c r="C159" t="str">
        <f t="shared" si="6"/>
        <v>N/A</v>
      </c>
      <c r="D159" t="str">
        <f t="shared" si="11"/>
        <v>N/A</v>
      </c>
      <c r="E159" t="str">
        <f t="shared" si="12"/>
        <v>X</v>
      </c>
      <c r="F159">
        <f>VLOOKUP(A159,Table7[[#All],[New Practices]:[Responsibility]],5,FALSE)</f>
        <v>0</v>
      </c>
      <c r="L159">
        <f>SUM(L155:L158)</f>
        <v>110</v>
      </c>
    </row>
    <row r="160" spans="1:16" x14ac:dyDescent="0.45">
      <c r="A160" t="s">
        <v>170</v>
      </c>
      <c r="B160" t="str">
        <f>INDEX('Selection Pane Data'!$C$5:$G$210,MATCH('CMMC Levels'!$A160,'Selection Pane Data'!$C$5:$C$210,0),5)</f>
        <v>NA</v>
      </c>
      <c r="C160" t="str">
        <f t="shared" si="6"/>
        <v>N/A</v>
      </c>
      <c r="D160" t="str">
        <f t="shared" si="11"/>
        <v>N/A</v>
      </c>
      <c r="E160" t="str">
        <f t="shared" si="12"/>
        <v>X</v>
      </c>
      <c r="F160">
        <f>VLOOKUP(A160,Table7[[#All],[New Practices]:[Responsibility]],5,FALSE)</f>
        <v>0</v>
      </c>
    </row>
    <row r="161" spans="1:6" x14ac:dyDescent="0.45">
      <c r="A161" t="s">
        <v>176</v>
      </c>
      <c r="B161" t="str">
        <f>INDEX('Selection Pane Data'!$C$5:$G$210,MATCH('CMMC Levels'!$A161,'Selection Pane Data'!$C$5:$C$210,0),5)</f>
        <v>NA</v>
      </c>
      <c r="C161" t="str">
        <f t="shared" si="6"/>
        <v>N/A</v>
      </c>
      <c r="D161" t="str">
        <f t="shared" si="11"/>
        <v>N/A</v>
      </c>
      <c r="E161" t="str">
        <f t="shared" si="12"/>
        <v>X</v>
      </c>
      <c r="F161">
        <f>VLOOKUP(A161,Table7[[#All],[New Practices]:[Responsibility]],5,FALSE)</f>
        <v>0</v>
      </c>
    </row>
    <row r="162" spans="1:6" x14ac:dyDescent="0.45">
      <c r="A162" t="s">
        <v>177</v>
      </c>
      <c r="B162" t="str">
        <f>INDEX('Selection Pane Data'!$C$5:$G$210,MATCH('CMMC Levels'!$A162,'Selection Pane Data'!$C$5:$C$210,0),5)</f>
        <v>NA</v>
      </c>
      <c r="C162" t="str">
        <f t="shared" si="6"/>
        <v>N/A</v>
      </c>
      <c r="D162" t="str">
        <f t="shared" si="11"/>
        <v>N/A</v>
      </c>
      <c r="E162" t="str">
        <f t="shared" si="12"/>
        <v>X</v>
      </c>
      <c r="F162">
        <f>VLOOKUP(A162,Table7[[#All],[New Practices]:[Responsibility]],5,FALSE)</f>
        <v>0</v>
      </c>
    </row>
    <row r="163" spans="1:6" x14ac:dyDescent="0.45">
      <c r="A163" t="s">
        <v>182</v>
      </c>
      <c r="B163" t="str">
        <f>INDEX('Selection Pane Data'!$C$5:$G$210,MATCH('CMMC Levels'!$A163,'Selection Pane Data'!$C$5:$C$210,0),5)</f>
        <v>NA</v>
      </c>
      <c r="C163" t="str">
        <f t="shared" si="6"/>
        <v>N/A</v>
      </c>
      <c r="D163" t="str">
        <f t="shared" si="11"/>
        <v>N/A</v>
      </c>
      <c r="E163" t="str">
        <f t="shared" si="12"/>
        <v>X</v>
      </c>
      <c r="F163">
        <f>VLOOKUP(A163,Table7[[#All],[New Practices]:[Responsibility]],5,FALSE)</f>
        <v>0</v>
      </c>
    </row>
    <row r="164" spans="1:6" x14ac:dyDescent="0.45">
      <c r="A164" t="s">
        <v>187</v>
      </c>
      <c r="B164" t="str">
        <f>INDEX('Selection Pane Data'!$C$5:$G$210,MATCH('CMMC Levels'!$A164,'Selection Pane Data'!$C$5:$C$210,0),5)</f>
        <v>NA</v>
      </c>
      <c r="C164" t="str">
        <f t="shared" si="6"/>
        <v>N/A</v>
      </c>
      <c r="D164" t="str">
        <f t="shared" si="11"/>
        <v>N/A</v>
      </c>
      <c r="E164" t="str">
        <f t="shared" si="12"/>
        <v>X</v>
      </c>
      <c r="F164">
        <f>VLOOKUP(A164,Table7[[#All],[New Practices]:[Responsibility]],5,FALSE)</f>
        <v>0</v>
      </c>
    </row>
    <row r="165" spans="1:6" x14ac:dyDescent="0.45">
      <c r="A165" t="s">
        <v>100</v>
      </c>
      <c r="B165" t="str">
        <f>INDEX('Selection Pane Data'!$C$5:$G$210,MATCH('CMMC Levels'!$A165,'Selection Pane Data'!$C$5:$C$210,0),5)</f>
        <v>NA</v>
      </c>
      <c r="C165" t="str">
        <f t="shared" si="6"/>
        <v>N/A</v>
      </c>
      <c r="D165" t="str">
        <f t="shared" si="11"/>
        <v>N/A</v>
      </c>
      <c r="E165" t="str">
        <f t="shared" si="12"/>
        <v>X</v>
      </c>
      <c r="F165">
        <f>VLOOKUP(A165,Table7[[#All],[New Practices]:[Responsibility]],5,FALSE)</f>
        <v>0</v>
      </c>
    </row>
    <row r="166" spans="1:6" x14ac:dyDescent="0.45">
      <c r="A166" t="s">
        <v>115</v>
      </c>
      <c r="B166" t="str">
        <f>INDEX('Selection Pane Data'!$C$5:$G$210,MATCH('CMMC Levels'!$A166,'Selection Pane Data'!$C$5:$C$210,0),5)</f>
        <v>NA</v>
      </c>
      <c r="C166" t="str">
        <f t="shared" si="6"/>
        <v>N/A</v>
      </c>
      <c r="D166" t="str">
        <f t="shared" si="11"/>
        <v>N/A</v>
      </c>
      <c r="E166" t="str">
        <f t="shared" si="12"/>
        <v>X</v>
      </c>
      <c r="F166">
        <f>VLOOKUP(A166,Table7[[#All],[New Practices]:[Responsibility]],5,FALSE)</f>
        <v>0</v>
      </c>
    </row>
    <row r="167" spans="1:6" x14ac:dyDescent="0.45">
      <c r="A167" t="s">
        <v>88</v>
      </c>
      <c r="B167" t="str">
        <f>INDEX('Selection Pane Data'!$C$5:$G$210,MATCH('CMMC Levels'!$A167,'Selection Pane Data'!$C$5:$C$210,0),5)</f>
        <v>NA</v>
      </c>
      <c r="C167" t="str">
        <f t="shared" si="6"/>
        <v>N/A</v>
      </c>
      <c r="D167" t="str">
        <f t="shared" si="11"/>
        <v>N/A</v>
      </c>
      <c r="E167" t="str">
        <f t="shared" si="12"/>
        <v>X</v>
      </c>
      <c r="F167">
        <f>VLOOKUP(A167,Table7[[#All],[New Practices]:[Responsibility]],5,FALSE)</f>
        <v>0</v>
      </c>
    </row>
    <row r="168" spans="1:6" x14ac:dyDescent="0.45">
      <c r="A168" t="s">
        <v>103</v>
      </c>
      <c r="B168" t="str">
        <f>INDEX('Selection Pane Data'!$C$5:$G$210,MATCH('CMMC Levels'!$A168,'Selection Pane Data'!$C$5:$C$210,0),5)</f>
        <v>NA</v>
      </c>
      <c r="C168" t="str">
        <f t="shared" si="6"/>
        <v>N/A</v>
      </c>
      <c r="D168" t="str">
        <f t="shared" si="11"/>
        <v>N/A</v>
      </c>
      <c r="E168" t="str">
        <f t="shared" si="12"/>
        <v>X</v>
      </c>
      <c r="F168">
        <f>VLOOKUP(A168,Table7[[#All],[New Practices]:[Responsibility]],5,FALSE)</f>
        <v>0</v>
      </c>
    </row>
    <row r="169" spans="1:6" x14ac:dyDescent="0.45">
      <c r="A169" t="s">
        <v>105</v>
      </c>
      <c r="B169" t="str">
        <f>INDEX('Selection Pane Data'!$C$5:$G$210,MATCH('CMMC Levels'!$A169,'Selection Pane Data'!$C$5:$C$210,0),5)</f>
        <v>NA</v>
      </c>
      <c r="C169" t="str">
        <f t="shared" si="6"/>
        <v>N/A</v>
      </c>
      <c r="D169" t="str">
        <f t="shared" si="11"/>
        <v>N/A</v>
      </c>
      <c r="E169" t="str">
        <f t="shared" si="12"/>
        <v>X</v>
      </c>
      <c r="F169">
        <f>VLOOKUP(A169,Table7[[#All],[New Practices]:[Responsibility]],5,FALSE)</f>
        <v>0</v>
      </c>
    </row>
    <row r="170" spans="1:6" x14ac:dyDescent="0.45">
      <c r="A170" t="s">
        <v>119</v>
      </c>
      <c r="B170" t="str">
        <f>INDEX('Selection Pane Data'!$C$5:$G$210,MATCH('CMMC Levels'!$A170,'Selection Pane Data'!$C$5:$C$210,0),5)</f>
        <v>NA</v>
      </c>
      <c r="C170" t="str">
        <f t="shared" si="6"/>
        <v>N/A</v>
      </c>
      <c r="D170" t="str">
        <f t="shared" si="11"/>
        <v>N/A</v>
      </c>
      <c r="E170" t="str">
        <f t="shared" si="12"/>
        <v>X</v>
      </c>
      <c r="F170">
        <f>VLOOKUP(A170,Table7[[#All],[New Practices]:[Responsibility]],5,FALSE)</f>
        <v>0</v>
      </c>
    </row>
    <row r="171" spans="1:6" x14ac:dyDescent="0.45">
      <c r="A171" t="s">
        <v>131</v>
      </c>
      <c r="B171" t="str">
        <f>INDEX('Selection Pane Data'!$C$5:$G$210,MATCH('CMMC Levels'!$A171,'Selection Pane Data'!$C$5:$C$210,0),5)</f>
        <v>NA</v>
      </c>
      <c r="C171" t="str">
        <f t="shared" si="6"/>
        <v>N/A</v>
      </c>
      <c r="D171" t="str">
        <f t="shared" si="11"/>
        <v>N/A</v>
      </c>
      <c r="E171" t="str">
        <f t="shared" si="12"/>
        <v>X</v>
      </c>
      <c r="F171">
        <f>VLOOKUP(A171,Table7[[#All],[New Practices]:[Responsibility]],5,FALSE)</f>
        <v>0</v>
      </c>
    </row>
    <row r="172" spans="1:6" x14ac:dyDescent="0.45">
      <c r="A172" t="s">
        <v>140</v>
      </c>
      <c r="B172" t="str">
        <f>INDEX('Selection Pane Data'!$C$5:$G$210,MATCH('CMMC Levels'!$A172,'Selection Pane Data'!$C$5:$C$210,0),5)</f>
        <v>NA</v>
      </c>
      <c r="C172" t="str">
        <f t="shared" si="6"/>
        <v>N/A</v>
      </c>
      <c r="D172" t="str">
        <f t="shared" si="11"/>
        <v>N/A</v>
      </c>
      <c r="E172" t="str">
        <f t="shared" si="12"/>
        <v>X</v>
      </c>
      <c r="F172">
        <f>VLOOKUP(A172,Table7[[#All],[New Practices]:[Responsibility]],5,FALSE)</f>
        <v>0</v>
      </c>
    </row>
    <row r="173" spans="1:6" x14ac:dyDescent="0.45">
      <c r="A173" t="s">
        <v>149</v>
      </c>
      <c r="B173" t="str">
        <f>INDEX('Selection Pane Data'!$C$5:$G$210,MATCH('CMMC Levels'!$A173,'Selection Pane Data'!$C$5:$C$210,0),5)</f>
        <v>NA</v>
      </c>
      <c r="C173" t="str">
        <f t="shared" si="6"/>
        <v>N/A</v>
      </c>
      <c r="D173" t="str">
        <f t="shared" si="11"/>
        <v>N/A</v>
      </c>
      <c r="E173" t="str">
        <f t="shared" si="12"/>
        <v>X</v>
      </c>
      <c r="F173">
        <f>VLOOKUP(A173,Table7[[#All],[New Practices]:[Responsibility]],5,FALSE)</f>
        <v>0</v>
      </c>
    </row>
    <row r="174" spans="1:6" x14ac:dyDescent="0.45">
      <c r="A174" t="s">
        <v>158</v>
      </c>
      <c r="B174" t="str">
        <f>INDEX('Selection Pane Data'!$C$5:$G$210,MATCH('CMMC Levels'!$A174,'Selection Pane Data'!$C$5:$C$210,0),5)</f>
        <v>NA</v>
      </c>
      <c r="C174" t="str">
        <f t="shared" si="6"/>
        <v>N/A</v>
      </c>
      <c r="D174" t="str">
        <f t="shared" si="11"/>
        <v>N/A</v>
      </c>
      <c r="E174" t="str">
        <f t="shared" si="12"/>
        <v>X</v>
      </c>
      <c r="F174">
        <f>VLOOKUP(A174,Table7[[#All],[New Practices]:[Responsibility]],5,FALSE)</f>
        <v>0</v>
      </c>
    </row>
    <row r="175" spans="1:6" x14ac:dyDescent="0.45">
      <c r="A175" t="s">
        <v>165</v>
      </c>
      <c r="B175" t="str">
        <f>INDEX('Selection Pane Data'!$C$5:$G$210,MATCH('CMMC Levels'!$A175,'Selection Pane Data'!$C$5:$C$210,0),5)</f>
        <v>NA</v>
      </c>
      <c r="C175" t="str">
        <f t="shared" si="6"/>
        <v>N/A</v>
      </c>
      <c r="D175" t="str">
        <f t="shared" si="11"/>
        <v>N/A</v>
      </c>
      <c r="E175" t="str">
        <f t="shared" si="12"/>
        <v>X</v>
      </c>
      <c r="F175">
        <f>VLOOKUP(A175,Table7[[#All],[New Practices]:[Responsibility]],5,FALSE)</f>
        <v>0</v>
      </c>
    </row>
    <row r="176" spans="1:6" x14ac:dyDescent="0.45">
      <c r="A176" t="s">
        <v>120</v>
      </c>
      <c r="B176" t="str">
        <f>INDEX('Selection Pane Data'!$C$5:$G$210,MATCH('CMMC Levels'!$A176,'Selection Pane Data'!$C$5:$C$210,0),5)</f>
        <v>NA</v>
      </c>
      <c r="C176" t="str">
        <f t="shared" ref="C176:C188" si="13">IF(COUNTIF($A176,"*L1*")=1,"X","N/A")</f>
        <v>N/A</v>
      </c>
      <c r="D176" t="str">
        <f t="shared" si="11"/>
        <v>N/A</v>
      </c>
      <c r="E176" t="str">
        <f t="shared" si="12"/>
        <v>X</v>
      </c>
      <c r="F176">
        <f>VLOOKUP(A176,Table7[[#All],[New Practices]:[Responsibility]],5,FALSE)</f>
        <v>0</v>
      </c>
    </row>
    <row r="177" spans="1:6" x14ac:dyDescent="0.45">
      <c r="A177" t="s">
        <v>198</v>
      </c>
      <c r="B177" t="str">
        <f>INDEX('Selection Pane Data'!$C$5:$G$210,MATCH('CMMC Levels'!$A177,'Selection Pane Data'!$C$5:$C$210,0),5)</f>
        <v>NA</v>
      </c>
      <c r="C177" t="str">
        <f t="shared" si="13"/>
        <v>N/A</v>
      </c>
      <c r="D177" t="str">
        <f t="shared" si="11"/>
        <v>N/A</v>
      </c>
      <c r="E177" t="str">
        <f t="shared" si="12"/>
        <v>X</v>
      </c>
      <c r="F177">
        <f>VLOOKUP(A177,Table7[[#All],[New Practices]:[Responsibility]],5,FALSE)</f>
        <v>0</v>
      </c>
    </row>
    <row r="178" spans="1:6" x14ac:dyDescent="0.45">
      <c r="A178" t="s">
        <v>201</v>
      </c>
      <c r="B178" t="str">
        <f>INDEX('Selection Pane Data'!$C$5:$G$210,MATCH('CMMC Levels'!$A178,'Selection Pane Data'!$C$5:$C$210,0),5)</f>
        <v>NA</v>
      </c>
      <c r="C178" t="str">
        <f t="shared" si="13"/>
        <v>N/A</v>
      </c>
      <c r="D178" t="str">
        <f t="shared" si="11"/>
        <v>N/A</v>
      </c>
      <c r="E178" t="str">
        <f t="shared" si="12"/>
        <v>X</v>
      </c>
      <c r="F178">
        <f>VLOOKUP(A178,Table7[[#All],[New Practices]:[Responsibility]],5,FALSE)</f>
        <v>0</v>
      </c>
    </row>
    <row r="179" spans="1:6" x14ac:dyDescent="0.45">
      <c r="A179" t="s">
        <v>204</v>
      </c>
      <c r="B179" t="str">
        <f>INDEX('Selection Pane Data'!$C$5:$G$210,MATCH('CMMC Levels'!$A179,'Selection Pane Data'!$C$5:$C$210,0),5)</f>
        <v>NA</v>
      </c>
      <c r="C179" t="str">
        <f t="shared" si="13"/>
        <v>N/A</v>
      </c>
      <c r="D179" t="str">
        <f t="shared" si="11"/>
        <v>N/A</v>
      </c>
      <c r="E179" t="str">
        <f t="shared" si="12"/>
        <v>X</v>
      </c>
      <c r="F179">
        <f>VLOOKUP(A179,Table7[[#All],[New Practices]:[Responsibility]],5,FALSE)</f>
        <v>0</v>
      </c>
    </row>
    <row r="180" spans="1:6" x14ac:dyDescent="0.45">
      <c r="A180" t="s">
        <v>207</v>
      </c>
      <c r="B180" t="str">
        <f>INDEX('Selection Pane Data'!$C$5:$G$210,MATCH('CMMC Levels'!$A180,'Selection Pane Data'!$C$5:$C$210,0),5)</f>
        <v>NA</v>
      </c>
      <c r="C180" t="str">
        <f t="shared" si="13"/>
        <v>N/A</v>
      </c>
      <c r="D180" t="str">
        <f t="shared" si="11"/>
        <v>N/A</v>
      </c>
      <c r="E180" t="str">
        <f t="shared" si="12"/>
        <v>X</v>
      </c>
      <c r="F180">
        <f>VLOOKUP(A180,Table7[[#All],[New Practices]:[Responsibility]],5,FALSE)</f>
        <v>0</v>
      </c>
    </row>
    <row r="181" spans="1:6" x14ac:dyDescent="0.45">
      <c r="A181" t="s">
        <v>210</v>
      </c>
      <c r="B181" t="str">
        <f>INDEX('Selection Pane Data'!$C$5:$G$210,MATCH('CMMC Levels'!$A181,'Selection Pane Data'!$C$5:$C$210,0),5)</f>
        <v>NA</v>
      </c>
      <c r="C181" t="str">
        <f t="shared" si="13"/>
        <v>N/A</v>
      </c>
      <c r="D181" t="str">
        <f t="shared" si="11"/>
        <v>N/A</v>
      </c>
      <c r="E181" t="str">
        <f t="shared" si="12"/>
        <v>X</v>
      </c>
      <c r="F181">
        <f>VLOOKUP(A181,Table7[[#All],[New Practices]:[Responsibility]],5,FALSE)</f>
        <v>0</v>
      </c>
    </row>
    <row r="182" spans="1:6" x14ac:dyDescent="0.45">
      <c r="A182" t="s">
        <v>151</v>
      </c>
      <c r="B182" t="str">
        <f>INDEX('Selection Pane Data'!$C$5:$G$210,MATCH('CMMC Levels'!$A182,'Selection Pane Data'!$C$5:$C$210,0),5)</f>
        <v>NA</v>
      </c>
      <c r="C182" t="str">
        <f t="shared" si="13"/>
        <v>N/A</v>
      </c>
      <c r="D182" t="str">
        <f t="shared" si="11"/>
        <v>N/A</v>
      </c>
      <c r="E182" t="str">
        <f t="shared" si="12"/>
        <v>X</v>
      </c>
      <c r="F182">
        <f>VLOOKUP(A182,Table7[[#All],[New Practices]:[Responsibility]],5,FALSE)</f>
        <v>0</v>
      </c>
    </row>
    <row r="183" spans="1:6" x14ac:dyDescent="0.45">
      <c r="A183" t="s">
        <v>160</v>
      </c>
      <c r="B183" t="str">
        <f>INDEX('Selection Pane Data'!$C$5:$G$210,MATCH('CMMC Levels'!$A183,'Selection Pane Data'!$C$5:$C$210,0),5)</f>
        <v>NA</v>
      </c>
      <c r="C183" t="str">
        <f t="shared" si="13"/>
        <v>N/A</v>
      </c>
      <c r="D183" t="str">
        <f t="shared" si="11"/>
        <v>N/A</v>
      </c>
      <c r="E183" t="str">
        <f t="shared" si="12"/>
        <v>X</v>
      </c>
      <c r="F183">
        <f>VLOOKUP(A183,Table7[[#All],[New Practices]:[Responsibility]],5,FALSE)</f>
        <v>0</v>
      </c>
    </row>
    <row r="184" spans="1:6" x14ac:dyDescent="0.45">
      <c r="A184" t="s">
        <v>167</v>
      </c>
      <c r="B184" t="str">
        <f>INDEX('Selection Pane Data'!$C$5:$G$210,MATCH('CMMC Levels'!$A184,'Selection Pane Data'!$C$5:$C$210,0),5)</f>
        <v>NA</v>
      </c>
      <c r="C184" t="str">
        <f t="shared" si="13"/>
        <v>N/A</v>
      </c>
      <c r="D184" t="str">
        <f t="shared" si="11"/>
        <v>N/A</v>
      </c>
      <c r="E184" t="str">
        <f t="shared" si="12"/>
        <v>X</v>
      </c>
      <c r="F184">
        <f>VLOOKUP(A184,Table7[[#All],[New Practices]:[Responsibility]],5,FALSE)</f>
        <v>0</v>
      </c>
    </row>
    <row r="185" spans="1:6" x14ac:dyDescent="0.45">
      <c r="A185" t="s">
        <v>173</v>
      </c>
      <c r="B185" t="str">
        <f>INDEX('Selection Pane Data'!$C$5:$G$210,MATCH('CMMC Levels'!$A185,'Selection Pane Data'!$C$5:$C$210,0),5)</f>
        <v>NA</v>
      </c>
      <c r="C185" t="str">
        <f t="shared" si="13"/>
        <v>N/A</v>
      </c>
      <c r="D185" t="str">
        <f t="shared" si="11"/>
        <v>N/A</v>
      </c>
      <c r="E185" t="str">
        <f t="shared" si="12"/>
        <v>X</v>
      </c>
      <c r="F185">
        <f>VLOOKUP(A185,Table7[[#All],[New Practices]:[Responsibility]],5,FALSE)</f>
        <v>0</v>
      </c>
    </row>
    <row r="186" spans="1:6" x14ac:dyDescent="0.45">
      <c r="A186" t="s">
        <v>179</v>
      </c>
      <c r="B186" t="str">
        <f>INDEX('Selection Pane Data'!$C$5:$G$210,MATCH('CMMC Levels'!$A186,'Selection Pane Data'!$C$5:$C$210,0),5)</f>
        <v>NA</v>
      </c>
      <c r="C186" t="str">
        <f t="shared" si="13"/>
        <v>N/A</v>
      </c>
      <c r="D186" t="str">
        <f t="shared" si="11"/>
        <v>N/A</v>
      </c>
      <c r="E186" t="str">
        <f t="shared" si="12"/>
        <v>X</v>
      </c>
      <c r="F186">
        <f>VLOOKUP(A186,Table7[[#All],[New Practices]:[Responsibility]],5,FALSE)</f>
        <v>0</v>
      </c>
    </row>
    <row r="187" spans="1:6" x14ac:dyDescent="0.45">
      <c r="A187" t="s">
        <v>184</v>
      </c>
      <c r="B187" t="str">
        <f>INDEX('Selection Pane Data'!$C$5:$G$210,MATCH('CMMC Levels'!$A187,'Selection Pane Data'!$C$5:$C$210,0),5)</f>
        <v>NA</v>
      </c>
      <c r="C187" t="str">
        <f t="shared" si="13"/>
        <v>N/A</v>
      </c>
      <c r="D187" t="str">
        <f t="shared" si="11"/>
        <v>N/A</v>
      </c>
      <c r="E187" t="str">
        <f t="shared" si="12"/>
        <v>X</v>
      </c>
      <c r="F187">
        <f>VLOOKUP(A187,Table7[[#All],[New Practices]:[Responsibility]],5,FALSE)</f>
        <v>0</v>
      </c>
    </row>
    <row r="188" spans="1:6" x14ac:dyDescent="0.45">
      <c r="A188" t="s">
        <v>189</v>
      </c>
      <c r="B188" t="str">
        <f>INDEX('Selection Pane Data'!$C$5:$G$210,MATCH('CMMC Levels'!$A188,'Selection Pane Data'!$C$5:$C$210,0),5)</f>
        <v>NA</v>
      </c>
      <c r="C188" t="str">
        <f t="shared" si="13"/>
        <v>N/A</v>
      </c>
      <c r="D188" t="str">
        <f t="shared" si="11"/>
        <v>N/A</v>
      </c>
      <c r="E188" t="str">
        <f t="shared" si="12"/>
        <v>X</v>
      </c>
      <c r="F188">
        <f>VLOOKUP(A188,Table7[[#All],[New Practices]:[Responsibility]],5,FALSE)</f>
        <v>0</v>
      </c>
    </row>
  </sheetData>
  <autoFilter ref="A1:F188" xr:uid="{4D0D5FD9-64F6-4E7C-BC00-3E6EF5885F7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04C97-5BF2-4FE4-8C50-306BEACBFB0B}">
  <sheetPr codeName="Sheet3"/>
  <dimension ref="A1:V152"/>
  <sheetViews>
    <sheetView showGridLines="0" tabSelected="1" zoomScale="60" zoomScaleNormal="60" workbookViewId="0">
      <selection activeCell="U6" sqref="U6"/>
    </sheetView>
  </sheetViews>
  <sheetFormatPr defaultColWidth="8.59765625" defaultRowHeight="14.25" x14ac:dyDescent="0.45"/>
  <cols>
    <col min="1" max="1" width="2.59765625" customWidth="1"/>
    <col min="2" max="2" width="9.33203125" customWidth="1"/>
    <col min="3" max="3" width="42.46484375" bestFit="1" customWidth="1"/>
    <col min="4" max="4" width="10" customWidth="1"/>
    <col min="5" max="5" width="5.59765625" bestFit="1" customWidth="1"/>
    <col min="6" max="22" width="16.59765625" customWidth="1"/>
  </cols>
  <sheetData>
    <row r="1" spans="2:22" ht="14.65" thickBot="1" x14ac:dyDescent="0.5"/>
    <row r="2" spans="2:22" ht="41.25" thickBot="1" x14ac:dyDescent="0.5">
      <c r="B2" s="198" t="s">
        <v>22</v>
      </c>
      <c r="C2" s="199"/>
      <c r="D2" s="200"/>
      <c r="F2" s="198" t="s">
        <v>23</v>
      </c>
      <c r="G2" s="199"/>
      <c r="H2" s="199"/>
      <c r="I2" s="199"/>
      <c r="J2" s="199"/>
      <c r="K2" s="199"/>
      <c r="L2" s="199"/>
      <c r="M2" s="199"/>
      <c r="N2" s="199"/>
      <c r="O2" s="199"/>
      <c r="P2" s="199"/>
      <c r="Q2" s="199"/>
      <c r="R2" s="199"/>
      <c r="S2" s="200"/>
      <c r="T2" s="125"/>
      <c r="U2" s="125"/>
      <c r="V2" s="189" t="s">
        <v>50</v>
      </c>
    </row>
    <row r="3" spans="2:22" ht="30" customHeight="1" thickBot="1" x14ac:dyDescent="0.5">
      <c r="B3" s="204" t="s">
        <v>24</v>
      </c>
      <c r="C3" s="205"/>
      <c r="D3" s="206"/>
      <c r="F3" s="83" t="s">
        <v>25</v>
      </c>
      <c r="J3" s="164" t="s">
        <v>26</v>
      </c>
      <c r="R3" s="129"/>
      <c r="S3" s="1"/>
    </row>
    <row r="4" spans="2:22" ht="18.5" customHeight="1" thickBot="1" x14ac:dyDescent="1.25">
      <c r="B4" s="80" t="s">
        <v>27</v>
      </c>
      <c r="C4" s="227" t="s">
        <v>586</v>
      </c>
      <c r="D4" s="228"/>
      <c r="F4" s="201" t="s">
        <v>294</v>
      </c>
      <c r="G4" s="202"/>
      <c r="H4" s="203"/>
      <c r="I4" s="8"/>
      <c r="J4" s="8"/>
      <c r="K4" s="8"/>
      <c r="L4" s="8"/>
      <c r="M4" s="8"/>
      <c r="N4" s="8"/>
      <c r="O4" s="8"/>
      <c r="P4" s="8"/>
      <c r="Q4" s="8"/>
      <c r="R4" s="130"/>
      <c r="S4" s="9"/>
      <c r="T4" s="8"/>
      <c r="U4" s="8"/>
      <c r="V4" s="8"/>
    </row>
    <row r="5" spans="2:22" ht="27.5" customHeight="1" thickBot="1" x14ac:dyDescent="0.5">
      <c r="B5" s="10"/>
      <c r="C5" s="11"/>
      <c r="D5" s="12"/>
      <c r="E5" s="30"/>
      <c r="F5" s="2"/>
      <c r="R5" s="131"/>
      <c r="S5" s="1"/>
    </row>
    <row r="6" spans="2:22" ht="63.4" thickBot="1" x14ac:dyDescent="0.5">
      <c r="B6" s="139" t="s">
        <v>30</v>
      </c>
      <c r="C6" s="81" t="s">
        <v>31</v>
      </c>
      <c r="D6" s="81" t="s">
        <v>32</v>
      </c>
      <c r="E6" s="30"/>
      <c r="F6" s="87" t="s">
        <v>33</v>
      </c>
      <c r="G6" s="88" t="s">
        <v>34</v>
      </c>
      <c r="H6" s="88" t="s">
        <v>35</v>
      </c>
      <c r="I6" s="88" t="s">
        <v>36</v>
      </c>
      <c r="J6" s="88" t="s">
        <v>37</v>
      </c>
      <c r="K6" s="88" t="s">
        <v>38</v>
      </c>
      <c r="L6" s="88" t="s">
        <v>39</v>
      </c>
      <c r="M6" s="88" t="s">
        <v>40</v>
      </c>
      <c r="N6" s="88" t="s">
        <v>41</v>
      </c>
      <c r="O6" s="88" t="s">
        <v>42</v>
      </c>
      <c r="P6" s="88" t="s">
        <v>43</v>
      </c>
      <c r="Q6" s="88" t="s">
        <v>44</v>
      </c>
      <c r="R6" s="88" t="s">
        <v>45</v>
      </c>
      <c r="S6" s="89" t="s">
        <v>46</v>
      </c>
    </row>
    <row r="7" spans="2:22" ht="18" customHeight="1" x14ac:dyDescent="0.45">
      <c r="B7" s="195" t="s">
        <v>47</v>
      </c>
      <c r="C7" s="140" t="s">
        <v>48</v>
      </c>
      <c r="D7" s="138" t="s">
        <v>594</v>
      </c>
      <c r="E7" s="185" t="str">
        <f>INDEX(List!$F$2:$CB$208,MATCH($V$2,List!$F$2:$F$208,0),MATCH(Placemat!$C7,List!$F$2:$CB$2,0))</f>
        <v>P</v>
      </c>
      <c r="F7" s="119" t="s">
        <v>50</v>
      </c>
      <c r="G7" s="94" t="s">
        <v>51</v>
      </c>
      <c r="H7" s="90" t="s">
        <v>52</v>
      </c>
      <c r="I7" s="90" t="s">
        <v>53</v>
      </c>
      <c r="J7" s="90" t="s">
        <v>54</v>
      </c>
      <c r="K7" s="90" t="s">
        <v>55</v>
      </c>
      <c r="L7" s="90" t="s">
        <v>56</v>
      </c>
      <c r="M7" s="90" t="s">
        <v>57</v>
      </c>
      <c r="N7" s="90" t="s">
        <v>58</v>
      </c>
      <c r="O7" s="90" t="s">
        <v>59</v>
      </c>
      <c r="P7" s="90" t="s">
        <v>60</v>
      </c>
      <c r="Q7" s="123" t="s">
        <v>61</v>
      </c>
      <c r="R7" s="124" t="s">
        <v>62</v>
      </c>
      <c r="S7" s="175" t="s">
        <v>63</v>
      </c>
    </row>
    <row r="8" spans="2:22" ht="18" customHeight="1" x14ac:dyDescent="0.45">
      <c r="B8" s="196"/>
      <c r="C8" s="141" t="s">
        <v>64</v>
      </c>
      <c r="D8" s="138" t="s">
        <v>594</v>
      </c>
      <c r="E8" s="185" t="str">
        <f>INDEX(List!$F$2:$CB$208,MATCH($V$2,List!$F$2:$F$208,0),MATCH(Placemat!$C8,List!$F$2:$CB$2,0))</f>
        <v>S</v>
      </c>
      <c r="F8" s="91" t="s">
        <v>65</v>
      </c>
      <c r="G8" s="94" t="s">
        <v>66</v>
      </c>
      <c r="H8" s="94" t="s">
        <v>67</v>
      </c>
      <c r="I8" s="94" t="s">
        <v>68</v>
      </c>
      <c r="J8" s="94" t="s">
        <v>69</v>
      </c>
      <c r="K8" s="94" t="s">
        <v>70</v>
      </c>
      <c r="L8" s="94" t="s">
        <v>71</v>
      </c>
      <c r="M8" s="94" t="s">
        <v>72</v>
      </c>
      <c r="N8" s="94" t="s">
        <v>73</v>
      </c>
      <c r="O8" s="94" t="s">
        <v>74</v>
      </c>
      <c r="P8" s="94" t="s">
        <v>75</v>
      </c>
      <c r="Q8" s="86" t="s">
        <v>76</v>
      </c>
      <c r="R8" s="94" t="s">
        <v>77</v>
      </c>
      <c r="S8" s="95" t="s">
        <v>78</v>
      </c>
    </row>
    <row r="9" spans="2:22" ht="18" customHeight="1" x14ac:dyDescent="0.45">
      <c r="B9" s="196"/>
      <c r="C9" s="141" t="s">
        <v>79</v>
      </c>
      <c r="D9" s="138" t="s">
        <v>594</v>
      </c>
      <c r="E9" s="185">
        <f>INDEX(List!$F$2:$CB$208,MATCH($V$2,List!$F$2:$F$208,0),MATCH(Placemat!$C9,List!$F$2:$CB$2,0))</f>
        <v>0</v>
      </c>
      <c r="F9" s="91" t="s">
        <v>80</v>
      </c>
      <c r="G9" s="94" t="s">
        <v>81</v>
      </c>
      <c r="H9" s="94" t="s">
        <v>82</v>
      </c>
      <c r="I9" s="94" t="s">
        <v>83</v>
      </c>
      <c r="J9" s="94" t="s">
        <v>84</v>
      </c>
      <c r="K9" s="94" t="s">
        <v>85</v>
      </c>
      <c r="L9" s="94" t="s">
        <v>86</v>
      </c>
      <c r="M9" s="94" t="s">
        <v>87</v>
      </c>
      <c r="N9" s="86" t="s">
        <v>88</v>
      </c>
      <c r="O9" s="94" t="s">
        <v>89</v>
      </c>
      <c r="P9" s="94" t="s">
        <v>90</v>
      </c>
      <c r="Q9" s="86" t="s">
        <v>91</v>
      </c>
      <c r="R9" s="94" t="s">
        <v>92</v>
      </c>
      <c r="S9" s="95" t="s">
        <v>93</v>
      </c>
    </row>
    <row r="10" spans="2:22" ht="18" customHeight="1" x14ac:dyDescent="0.45">
      <c r="B10" s="196"/>
      <c r="C10" s="141" t="s">
        <v>94</v>
      </c>
      <c r="D10" s="138" t="s">
        <v>594</v>
      </c>
      <c r="E10" s="185">
        <f>INDEX(List!$F$2:$CB$208,MATCH($V$2,List!$F$2:$F$208,0),MATCH(Placemat!$C10,List!$F$2:$CB$2,0))</f>
        <v>0</v>
      </c>
      <c r="F10" s="91" t="s">
        <v>95</v>
      </c>
      <c r="G10" s="94" t="s">
        <v>96</v>
      </c>
      <c r="H10" s="92" t="s">
        <v>97</v>
      </c>
      <c r="I10" s="93" t="s">
        <v>98</v>
      </c>
      <c r="J10" s="94" t="s">
        <v>99</v>
      </c>
      <c r="K10" s="94" t="s">
        <v>100</v>
      </c>
      <c r="L10" s="94" t="s">
        <v>101</v>
      </c>
      <c r="M10" s="94" t="s">
        <v>102</v>
      </c>
      <c r="N10" s="86" t="s">
        <v>103</v>
      </c>
      <c r="O10" s="94" t="s">
        <v>104</v>
      </c>
      <c r="P10" s="94" t="s">
        <v>105</v>
      </c>
      <c r="Q10" s="86" t="s">
        <v>106</v>
      </c>
      <c r="R10" s="94" t="s">
        <v>107</v>
      </c>
      <c r="S10" s="95" t="s">
        <v>108</v>
      </c>
    </row>
    <row r="11" spans="2:22" ht="18" customHeight="1" x14ac:dyDescent="0.45">
      <c r="B11" s="196"/>
      <c r="C11" s="141" t="s">
        <v>109</v>
      </c>
      <c r="D11" s="138" t="s">
        <v>594</v>
      </c>
      <c r="E11" s="185">
        <f>INDEX(List!$F$2:$CB$208,MATCH($V$2,List!$F$2:$F$208,0),MATCH(Placemat!$C11,List!$F$2:$CB$2,0))</f>
        <v>0</v>
      </c>
      <c r="F11" s="91" t="s">
        <v>110</v>
      </c>
      <c r="G11" s="94" t="s">
        <v>111</v>
      </c>
      <c r="H11" s="92" t="s">
        <v>112</v>
      </c>
      <c r="I11" s="93" t="s">
        <v>113</v>
      </c>
      <c r="J11" s="94" t="s">
        <v>114</v>
      </c>
      <c r="K11" s="94" t="s">
        <v>115</v>
      </c>
      <c r="L11" s="94" t="s">
        <v>116</v>
      </c>
      <c r="M11" s="94" t="s">
        <v>117</v>
      </c>
      <c r="N11" s="165"/>
      <c r="O11" s="94" t="s">
        <v>118</v>
      </c>
      <c r="P11" s="94" t="s">
        <v>119</v>
      </c>
      <c r="Q11" s="94" t="s">
        <v>120</v>
      </c>
      <c r="R11" s="94" t="s">
        <v>121</v>
      </c>
      <c r="S11" s="95" t="s">
        <v>122</v>
      </c>
    </row>
    <row r="12" spans="2:22" ht="18" customHeight="1" x14ac:dyDescent="0.45">
      <c r="B12" s="196"/>
      <c r="C12" s="141" t="s">
        <v>123</v>
      </c>
      <c r="D12" s="138" t="s">
        <v>594</v>
      </c>
      <c r="E12" s="185">
        <f>INDEX(List!$F$2:$CB$208,MATCH($V$2,List!$F$2:$F$208,0),MATCH(Placemat!$C12,List!$F$2:$CB$2,0))</f>
        <v>0</v>
      </c>
      <c r="F12" s="91" t="s">
        <v>124</v>
      </c>
      <c r="G12" s="94" t="s">
        <v>125</v>
      </c>
      <c r="H12" s="165"/>
      <c r="I12" s="94" t="s">
        <v>126</v>
      </c>
      <c r="J12" s="94" t="s">
        <v>127</v>
      </c>
      <c r="K12" s="171"/>
      <c r="L12" s="94" t="s">
        <v>128</v>
      </c>
      <c r="M12" s="94" t="s">
        <v>129</v>
      </c>
      <c r="N12" s="165"/>
      <c r="O12" s="94" t="s">
        <v>130</v>
      </c>
      <c r="P12" s="94" t="s">
        <v>131</v>
      </c>
      <c r="Q12" s="165"/>
      <c r="R12" s="94" t="s">
        <v>132</v>
      </c>
      <c r="S12" s="95" t="s">
        <v>133</v>
      </c>
    </row>
    <row r="13" spans="2:22" ht="18" customHeight="1" x14ac:dyDescent="0.45">
      <c r="B13" s="196"/>
      <c r="C13" s="141" t="s">
        <v>134</v>
      </c>
      <c r="D13" s="138" t="s">
        <v>49</v>
      </c>
      <c r="E13" s="185">
        <f>INDEX(List!$F$2:$CB$208,MATCH($V$2,List!$F$2:$F$208,0),MATCH(Placemat!$C13,List!$F$2:$CB$2,0))</f>
        <v>0</v>
      </c>
      <c r="F13" s="91" t="s">
        <v>135</v>
      </c>
      <c r="G13" s="94" t="s">
        <v>136</v>
      </c>
      <c r="H13" s="165"/>
      <c r="I13" s="94" t="s">
        <v>137</v>
      </c>
      <c r="J13" s="94" t="s">
        <v>138</v>
      </c>
      <c r="K13" s="166"/>
      <c r="M13" s="94" t="s">
        <v>139</v>
      </c>
      <c r="N13" s="165"/>
      <c r="O13" s="165"/>
      <c r="P13" s="94" t="s">
        <v>140</v>
      </c>
      <c r="Q13" s="165"/>
      <c r="R13" s="94" t="s">
        <v>141</v>
      </c>
      <c r="S13" s="95" t="s">
        <v>142</v>
      </c>
    </row>
    <row r="14" spans="2:22" ht="18" customHeight="1" x14ac:dyDescent="0.45">
      <c r="B14" s="196"/>
      <c r="C14" s="141" t="s">
        <v>143</v>
      </c>
      <c r="D14" s="138" t="s">
        <v>594</v>
      </c>
      <c r="E14" s="185">
        <f>INDEX(List!$F$2:$CB$208,MATCH($V$2,List!$F$2:$F$208,0),MATCH(Placemat!$C14,List!$F$2:$CB$2,0))</f>
        <v>0</v>
      </c>
      <c r="F14" s="91" t="s">
        <v>144</v>
      </c>
      <c r="G14" s="94" t="s">
        <v>145</v>
      </c>
      <c r="H14" s="165"/>
      <c r="I14" s="94" t="s">
        <v>146</v>
      </c>
      <c r="J14" s="94" t="s">
        <v>147</v>
      </c>
      <c r="K14" s="165"/>
      <c r="M14" s="94" t="s">
        <v>148</v>
      </c>
      <c r="N14" s="165"/>
      <c r="O14" s="165"/>
      <c r="P14" s="94" t="s">
        <v>149</v>
      </c>
      <c r="Q14" s="165"/>
      <c r="R14" s="94" t="s">
        <v>150</v>
      </c>
      <c r="S14" s="95" t="s">
        <v>151</v>
      </c>
    </row>
    <row r="15" spans="2:22" ht="18" customHeight="1" x14ac:dyDescent="0.45">
      <c r="B15" s="196"/>
      <c r="C15" s="141" t="s">
        <v>152</v>
      </c>
      <c r="D15" s="138" t="s">
        <v>594</v>
      </c>
      <c r="E15" s="185">
        <f>INDEX(List!$F$2:$CB$208,MATCH($V$2,List!$F$2:$F$208,0),MATCH(Placemat!$C15,List!$F$2:$CB$2,0))</f>
        <v>0</v>
      </c>
      <c r="F15" s="91" t="s">
        <v>153</v>
      </c>
      <c r="G15" s="94" t="s">
        <v>154</v>
      </c>
      <c r="H15" s="165"/>
      <c r="I15" s="94" t="s">
        <v>155</v>
      </c>
      <c r="J15" s="94" t="s">
        <v>156</v>
      </c>
      <c r="K15" s="165"/>
      <c r="M15" s="94" t="s">
        <v>157</v>
      </c>
      <c r="N15" s="165"/>
      <c r="O15" s="165"/>
      <c r="P15" s="94" t="s">
        <v>158</v>
      </c>
      <c r="Q15" s="165"/>
      <c r="R15" s="94" t="s">
        <v>159</v>
      </c>
      <c r="S15" s="95" t="s">
        <v>160</v>
      </c>
    </row>
    <row r="16" spans="2:22" ht="18" customHeight="1" x14ac:dyDescent="0.45">
      <c r="B16" s="196"/>
      <c r="C16" s="141" t="s">
        <v>161</v>
      </c>
      <c r="D16" s="138" t="s">
        <v>594</v>
      </c>
      <c r="E16" s="185">
        <f>INDEX(List!$F$2:$CB$208,MATCH($V$2,List!$F$2:$F$208,0),MATCH(Placemat!$C16,List!$F$2:$CB$2,0))</f>
        <v>0</v>
      </c>
      <c r="F16" s="96" t="s">
        <v>162</v>
      </c>
      <c r="G16" s="166"/>
      <c r="H16" s="165"/>
      <c r="I16" s="92" t="s">
        <v>163</v>
      </c>
      <c r="J16" s="94" t="s">
        <v>164</v>
      </c>
      <c r="K16" s="165"/>
      <c r="N16" s="165"/>
      <c r="O16" s="165"/>
      <c r="P16" s="94" t="s">
        <v>165</v>
      </c>
      <c r="Q16" s="165"/>
      <c r="R16" s="94" t="s">
        <v>166</v>
      </c>
      <c r="S16" s="95" t="s">
        <v>167</v>
      </c>
    </row>
    <row r="17" spans="2:19" ht="18" customHeight="1" x14ac:dyDescent="0.45">
      <c r="B17" s="196"/>
      <c r="C17" s="141" t="s">
        <v>168</v>
      </c>
      <c r="D17" s="138" t="s">
        <v>594</v>
      </c>
      <c r="E17" s="185">
        <f>INDEX(List!$F$2:$CB$208,MATCH($V$2,List!$F$2:$F$208,0),MATCH(Placemat!$C17,List!$F$2:$CB$2,0))</f>
        <v>0</v>
      </c>
      <c r="F17" s="96" t="s">
        <v>169</v>
      </c>
      <c r="G17" s="166"/>
      <c r="H17" s="165"/>
      <c r="I17" s="86" t="s">
        <v>170</v>
      </c>
      <c r="J17" s="94" t="s">
        <v>171</v>
      </c>
      <c r="K17" s="165"/>
      <c r="N17" s="165"/>
      <c r="O17" s="165"/>
      <c r="P17" s="165"/>
      <c r="Q17" s="165"/>
      <c r="R17" s="94" t="s">
        <v>172</v>
      </c>
      <c r="S17" s="95" t="s">
        <v>173</v>
      </c>
    </row>
    <row r="18" spans="2:19" ht="18" customHeight="1" x14ac:dyDescent="0.45">
      <c r="B18" s="196"/>
      <c r="C18" s="141" t="s">
        <v>174</v>
      </c>
      <c r="D18" s="138" t="s">
        <v>594</v>
      </c>
      <c r="E18" s="185">
        <f>INDEX(List!$F$2:$CB$208,MATCH($V$2,List!$F$2:$F$208,0),MATCH(Placemat!$C18,List!$F$2:$CB$2,0))</f>
        <v>0</v>
      </c>
      <c r="F18" s="96" t="s">
        <v>175</v>
      </c>
      <c r="G18" s="165"/>
      <c r="H18" s="165"/>
      <c r="I18" s="86" t="s">
        <v>176</v>
      </c>
      <c r="J18" s="94" t="s">
        <v>177</v>
      </c>
      <c r="K18" s="165"/>
      <c r="N18" s="165"/>
      <c r="O18" s="165"/>
      <c r="P18" s="165"/>
      <c r="Q18" s="165"/>
      <c r="R18" s="94" t="s">
        <v>178</v>
      </c>
      <c r="S18" s="95" t="s">
        <v>179</v>
      </c>
    </row>
    <row r="19" spans="2:19" ht="18" customHeight="1" x14ac:dyDescent="0.45">
      <c r="B19" s="196"/>
      <c r="C19" s="141" t="s">
        <v>180</v>
      </c>
      <c r="D19" s="138" t="s">
        <v>594</v>
      </c>
      <c r="E19" s="185">
        <f>INDEX(List!$F$2:$CB$208,MATCH($V$2,List!$F$2:$F$208,0),MATCH(Placemat!$C19,List!$F$2:$CB$2,0))</f>
        <v>0</v>
      </c>
      <c r="F19" s="96" t="s">
        <v>181</v>
      </c>
      <c r="G19" s="165"/>
      <c r="H19" s="165"/>
      <c r="I19" s="173"/>
      <c r="J19" s="94" t="s">
        <v>182</v>
      </c>
      <c r="K19" s="165"/>
      <c r="N19" s="165"/>
      <c r="O19" s="165"/>
      <c r="P19" s="165"/>
      <c r="Q19" s="165"/>
      <c r="R19" s="94" t="s">
        <v>183</v>
      </c>
      <c r="S19" s="95" t="s">
        <v>184</v>
      </c>
    </row>
    <row r="20" spans="2:19" ht="18" customHeight="1" x14ac:dyDescent="0.45">
      <c r="B20" s="196"/>
      <c r="C20" s="141" t="s">
        <v>185</v>
      </c>
      <c r="D20" s="138" t="s">
        <v>594</v>
      </c>
      <c r="E20" s="185">
        <f>INDEX(List!$F$2:$CB$208,MATCH($V$2,List!$F$2:$F$208,0),MATCH(Placemat!$C20,List!$F$2:$CB$2,0))</f>
        <v>0</v>
      </c>
      <c r="F20" s="96" t="s">
        <v>186</v>
      </c>
      <c r="G20" s="165"/>
      <c r="H20" s="165"/>
      <c r="I20" s="165"/>
      <c r="J20" s="94" t="s">
        <v>187</v>
      </c>
      <c r="K20" s="165"/>
      <c r="N20" s="165"/>
      <c r="O20" s="165"/>
      <c r="P20" s="165"/>
      <c r="Q20" s="165"/>
      <c r="R20" s="94" t="s">
        <v>188</v>
      </c>
      <c r="S20" s="95" t="s">
        <v>189</v>
      </c>
    </row>
    <row r="21" spans="2:19" ht="18" customHeight="1" x14ac:dyDescent="0.45">
      <c r="B21" s="196"/>
      <c r="C21" s="141" t="s">
        <v>190</v>
      </c>
      <c r="D21" s="138" t="s">
        <v>594</v>
      </c>
      <c r="E21" s="185">
        <f>INDEX(List!$F$2:$CB$208,MATCH($V$2,List!$F$2:$F$208,0),MATCH(Placemat!$C21,List!$F$2:$CB$2,0))</f>
        <v>0</v>
      </c>
      <c r="F21" s="96" t="s">
        <v>191</v>
      </c>
      <c r="G21" s="165"/>
      <c r="H21" s="165"/>
      <c r="I21" s="165"/>
      <c r="J21" s="166"/>
      <c r="K21" s="165"/>
      <c r="N21" s="98"/>
      <c r="O21" s="98"/>
      <c r="P21" s="98"/>
      <c r="Q21" s="98"/>
      <c r="R21" s="94" t="s">
        <v>192</v>
      </c>
      <c r="S21" s="97"/>
    </row>
    <row r="22" spans="2:19" ht="18" customHeight="1" x14ac:dyDescent="0.45">
      <c r="B22" s="196"/>
      <c r="C22" s="141" t="s">
        <v>193</v>
      </c>
      <c r="D22" s="138" t="s">
        <v>594</v>
      </c>
      <c r="E22" s="185" t="str">
        <f>INDEX(List!$F$2:$CB$208,MATCH($V$2,List!$F$2:$F$208,0),MATCH(Placemat!$C22,List!$F$2:$CB$2,0))</f>
        <v/>
      </c>
      <c r="F22" s="96" t="s">
        <v>194</v>
      </c>
      <c r="J22" s="166"/>
      <c r="L22" s="98"/>
      <c r="R22" s="94" t="s">
        <v>195</v>
      </c>
      <c r="S22" s="97"/>
    </row>
    <row r="23" spans="2:19" ht="18" customHeight="1" x14ac:dyDescent="0.45">
      <c r="B23" s="196"/>
      <c r="C23" s="141" t="s">
        <v>196</v>
      </c>
      <c r="D23" s="138" t="s">
        <v>594</v>
      </c>
      <c r="E23" s="185" t="str">
        <f>INDEX(List!$F$2:$CB$208,MATCH($V$2,List!$F$2:$F$208,0),MATCH(Placemat!$C23,List!$F$2:$CB$2,0))</f>
        <v>P</v>
      </c>
      <c r="F23" s="96" t="s">
        <v>197</v>
      </c>
      <c r="J23" s="166"/>
      <c r="Q23" s="167"/>
      <c r="R23" s="94" t="s">
        <v>198</v>
      </c>
      <c r="S23" s="97"/>
    </row>
    <row r="24" spans="2:19" ht="18" customHeight="1" x14ac:dyDescent="0.45">
      <c r="B24" s="196"/>
      <c r="C24" s="141" t="s">
        <v>199</v>
      </c>
      <c r="D24" s="138" t="s">
        <v>594</v>
      </c>
      <c r="E24" s="185">
        <f>INDEX(List!$F$2:$CB$208,MATCH($V$2,List!$F$2:$F$208,0),MATCH(Placemat!$C24,List!$F$2:$CB$2,0))</f>
        <v>0</v>
      </c>
      <c r="F24" s="96" t="s">
        <v>200</v>
      </c>
      <c r="J24" s="166"/>
      <c r="M24" s="98"/>
      <c r="N24" s="98"/>
      <c r="R24" s="94" t="s">
        <v>201</v>
      </c>
      <c r="S24" s="97"/>
    </row>
    <row r="25" spans="2:19" ht="18" customHeight="1" x14ac:dyDescent="0.45">
      <c r="B25" s="196"/>
      <c r="C25" s="141" t="s">
        <v>202</v>
      </c>
      <c r="D25" s="138" t="s">
        <v>594</v>
      </c>
      <c r="E25" s="185">
        <f>INDEX(List!$F$2:$CB$208,MATCH($V$2,List!$F$2:$F$208,0),MATCH(Placemat!$C25,List!$F$2:$CB$2,0))</f>
        <v>0</v>
      </c>
      <c r="F25" s="96" t="s">
        <v>203</v>
      </c>
      <c r="M25" s="98"/>
      <c r="Q25" s="166"/>
      <c r="R25" s="94" t="s">
        <v>204</v>
      </c>
      <c r="S25" s="1"/>
    </row>
    <row r="26" spans="2:19" ht="18" customHeight="1" x14ac:dyDescent="0.45">
      <c r="B26" s="196"/>
      <c r="C26" s="141" t="s">
        <v>205</v>
      </c>
      <c r="D26" s="138" t="s">
        <v>594</v>
      </c>
      <c r="E26" s="185">
        <f>INDEX(List!$F$2:$CB$208,MATCH($V$2,List!$F$2:$F$208,0),MATCH(Placemat!$C26,List!$F$2:$CB$2,0))</f>
        <v>0</v>
      </c>
      <c r="F26" s="96" t="s">
        <v>206</v>
      </c>
      <c r="M26" s="98"/>
      <c r="R26" s="94" t="s">
        <v>207</v>
      </c>
      <c r="S26" s="1"/>
    </row>
    <row r="27" spans="2:19" ht="18" customHeight="1" x14ac:dyDescent="0.45">
      <c r="B27" s="196"/>
      <c r="C27" s="141" t="s">
        <v>208</v>
      </c>
      <c r="D27" s="138" t="s">
        <v>594</v>
      </c>
      <c r="E27" s="185">
        <f>INDEX(List!$F$2:$CB$208,MATCH($V$2,List!$F$2:$F$208,0),MATCH(Placemat!$C27,List!$F$2:$CB$2,0))</f>
        <v>0</v>
      </c>
      <c r="F27" s="96" t="s">
        <v>209</v>
      </c>
      <c r="M27" s="98"/>
      <c r="R27" s="94" t="s">
        <v>210</v>
      </c>
      <c r="S27" s="1"/>
    </row>
    <row r="28" spans="2:19" ht="18" customHeight="1" x14ac:dyDescent="0.45">
      <c r="B28" s="196"/>
      <c r="C28" s="141" t="s">
        <v>211</v>
      </c>
      <c r="D28" s="138" t="s">
        <v>594</v>
      </c>
      <c r="E28" s="185" t="str">
        <f>INDEX(List!$F$2:$CB$208,MATCH($V$2,List!$F$2:$F$208,0),MATCH(Placemat!$C28,List!$F$2:$CB$2,0))</f>
        <v>S</v>
      </c>
      <c r="F28" s="96" t="s">
        <v>212</v>
      </c>
      <c r="G28" s="98"/>
      <c r="M28" s="98"/>
      <c r="S28" s="1"/>
    </row>
    <row r="29" spans="2:19" ht="18" customHeight="1" x14ac:dyDescent="0.45">
      <c r="B29" s="196"/>
      <c r="C29" s="141" t="s">
        <v>213</v>
      </c>
      <c r="D29" s="138" t="s">
        <v>594</v>
      </c>
      <c r="E29" s="185">
        <f>INDEX(List!$F$2:$CB$208,MATCH($V$2,List!$F$2:$F$208,0),MATCH(Placemat!$C29,List!$F$2:$CB$2,0))</f>
        <v>0</v>
      </c>
      <c r="F29" s="96" t="s">
        <v>214</v>
      </c>
      <c r="G29" s="98"/>
      <c r="M29" s="98"/>
      <c r="S29" s="1"/>
    </row>
    <row r="30" spans="2:19" ht="18" customHeight="1" x14ac:dyDescent="0.45">
      <c r="B30" s="196"/>
      <c r="C30" s="141" t="s">
        <v>215</v>
      </c>
      <c r="D30" s="138" t="s">
        <v>594</v>
      </c>
      <c r="E30" s="185">
        <f>INDEX(List!$F$2:$CB$208,MATCH($V$2,List!$F$2:$F$208,0),MATCH(Placemat!$C30,List!$F$2:$CB$2,0))</f>
        <v>0</v>
      </c>
      <c r="F30" s="96" t="s">
        <v>216</v>
      </c>
      <c r="G30" s="98"/>
      <c r="M30" s="98"/>
      <c r="S30" s="1"/>
    </row>
    <row r="31" spans="2:19" ht="18" customHeight="1" x14ac:dyDescent="0.45">
      <c r="B31" s="196"/>
      <c r="C31" s="142" t="s">
        <v>217</v>
      </c>
      <c r="D31" s="138" t="s">
        <v>49</v>
      </c>
      <c r="E31" s="185">
        <f>INDEX(List!$F$2:$CB$208,MATCH($V$2,List!$F$2:$F$208,0),MATCH(Placemat!$C31,List!$F$2:$CB$2,0))</f>
        <v>0</v>
      </c>
      <c r="F31" s="96" t="s">
        <v>218</v>
      </c>
      <c r="G31" s="98"/>
      <c r="M31" s="98"/>
      <c r="S31" s="1"/>
    </row>
    <row r="32" spans="2:19" ht="18" customHeight="1" x14ac:dyDescent="0.45">
      <c r="B32" s="196"/>
      <c r="C32" s="142" t="s">
        <v>305</v>
      </c>
      <c r="D32" s="138" t="s">
        <v>594</v>
      </c>
      <c r="E32" s="185">
        <f>INDEX(List!$F$2:$CB$208,MATCH($V$2,List!$F$2:$F$208,0),MATCH(Placemat!$C32,List!$F$2:$CB$2,0))</f>
        <v>0</v>
      </c>
      <c r="F32" s="170"/>
      <c r="G32" s="98"/>
      <c r="M32" s="98"/>
      <c r="S32" s="1"/>
    </row>
    <row r="33" spans="1:22" ht="18" customHeight="1" x14ac:dyDescent="0.45">
      <c r="B33" s="196"/>
      <c r="C33" s="141" t="s">
        <v>219</v>
      </c>
      <c r="D33" s="138" t="s">
        <v>594</v>
      </c>
      <c r="E33" s="185">
        <f>INDEX(List!$F$2:$CB$208,MATCH($V$2,List!$F$2:$F$208,0),MATCH(Placemat!$C33,List!$F$2:$CB$2,0))</f>
        <v>0</v>
      </c>
      <c r="F33" s="174" t="s">
        <v>218</v>
      </c>
      <c r="G33" s="98"/>
      <c r="M33" s="98"/>
      <c r="S33" s="1"/>
    </row>
    <row r="34" spans="1:22" ht="18" customHeight="1" x14ac:dyDescent="0.45">
      <c r="A34" s="29" t="s">
        <v>170</v>
      </c>
      <c r="B34" s="196"/>
      <c r="C34" s="143" t="s">
        <v>220</v>
      </c>
      <c r="D34" s="138" t="s">
        <v>594</v>
      </c>
      <c r="E34" s="185">
        <f>INDEX(List!$F$2:$CB$208,MATCH($V$2,List!$F$2:$F$208,0),MATCH(Placemat!$C34,List!$F$2:$CB$2,0))</f>
        <v>0</v>
      </c>
      <c r="F34" s="172"/>
      <c r="G34" s="98"/>
      <c r="M34" s="98"/>
      <c r="S34" s="1"/>
      <c r="T34" s="98"/>
      <c r="U34" s="98"/>
    </row>
    <row r="35" spans="1:22" ht="18" customHeight="1" x14ac:dyDescent="0.45">
      <c r="B35" s="196"/>
      <c r="C35" s="141" t="s">
        <v>221</v>
      </c>
      <c r="D35" s="138" t="s">
        <v>594</v>
      </c>
      <c r="E35" s="185">
        <f>INDEX(List!$F$2:$CB$208,MATCH($V$2,List!$F$2:$F$208,0),MATCH(Placemat!$C35,List!$F$2:$CB$2,0))</f>
        <v>0</v>
      </c>
      <c r="F35" s="172"/>
      <c r="G35" s="98"/>
      <c r="M35" s="98"/>
      <c r="S35" s="1"/>
      <c r="T35" s="98"/>
      <c r="U35" s="98"/>
      <c r="V35" s="98"/>
    </row>
    <row r="36" spans="1:22" ht="18" customHeight="1" x14ac:dyDescent="0.45">
      <c r="A36" s="30"/>
      <c r="B36" s="196"/>
      <c r="C36" s="141" t="s">
        <v>222</v>
      </c>
      <c r="D36" s="138" t="s">
        <v>594</v>
      </c>
      <c r="E36" s="185">
        <f>INDEX(List!$F$2:$CB$208,MATCH($V$2,List!$F$2:$F$208,0),MATCH(Placemat!$C36,List!$F$2:$CB$2,0))</f>
        <v>0</v>
      </c>
      <c r="F36" s="102"/>
      <c r="G36" s="168"/>
      <c r="H36" s="168"/>
      <c r="I36" s="168"/>
      <c r="J36" s="168"/>
      <c r="K36" s="168"/>
      <c r="L36" s="98"/>
      <c r="S36" s="1"/>
    </row>
    <row r="37" spans="1:22" ht="18" customHeight="1" thickBot="1" x14ac:dyDescent="0.5">
      <c r="B37" s="196"/>
      <c r="C37" s="141" t="s">
        <v>223</v>
      </c>
      <c r="D37" s="138" t="s">
        <v>594</v>
      </c>
      <c r="E37" s="185">
        <f>INDEX(List!$F$2:$CB$208,MATCH($V$2,List!$F$2:$F$208,0),MATCH(Placemat!$C37,List!$F$2:$CB$2,0))</f>
        <v>0</v>
      </c>
      <c r="F37" s="102"/>
      <c r="G37" s="168"/>
      <c r="H37" s="168"/>
      <c r="I37" s="168"/>
      <c r="J37" s="168"/>
      <c r="K37" s="168"/>
      <c r="L37" s="98"/>
      <c r="S37" s="1"/>
    </row>
    <row r="38" spans="1:22" ht="18" customHeight="1" thickBot="1" x14ac:dyDescent="0.5">
      <c r="B38" s="196"/>
      <c r="C38" s="141" t="s">
        <v>224</v>
      </c>
      <c r="D38" s="138" t="s">
        <v>594</v>
      </c>
      <c r="E38" s="185">
        <f>INDEX(List!$F$2:$CB$208,MATCH($V$2,List!$F$2:$F$208,0),MATCH(Placemat!$C38,List!$F$2:$CB$2,0))</f>
        <v>0</v>
      </c>
      <c r="F38" s="102"/>
      <c r="G38" s="98"/>
      <c r="H38" s="98"/>
      <c r="I38" s="168"/>
      <c r="J38" s="168"/>
      <c r="K38" s="168"/>
      <c r="L38" s="98"/>
      <c r="N38" s="255" t="s">
        <v>226</v>
      </c>
      <c r="O38" s="256"/>
      <c r="P38" s="256"/>
      <c r="Q38" s="256"/>
      <c r="R38" s="257"/>
      <c r="S38" s="101"/>
    </row>
    <row r="39" spans="1:22" ht="18" customHeight="1" x14ac:dyDescent="0.45">
      <c r="B39" s="196"/>
      <c r="C39" s="141" t="s">
        <v>225</v>
      </c>
      <c r="D39" s="138" t="s">
        <v>594</v>
      </c>
      <c r="E39" s="185" t="str">
        <f>INDEX(List!$F$2:$CB$208,MATCH($V$2,List!$F$2:$F$208,0),MATCH(Placemat!$C39,List!$F$2:$CB$2,0))</f>
        <v>S</v>
      </c>
      <c r="F39" s="102"/>
      <c r="G39" s="98"/>
      <c r="H39" s="98"/>
      <c r="I39" s="168"/>
      <c r="J39" s="168"/>
      <c r="K39" s="168"/>
      <c r="L39" s="98"/>
      <c r="N39" s="264" t="s">
        <v>228</v>
      </c>
      <c r="O39" s="265"/>
      <c r="P39" s="133"/>
      <c r="Q39" s="92">
        <f>IF($F$4='CMMC Levels'!$C$1,COUNTIFS('CMMC Levels'!$B$1:$B$188,Placemat!$S39,'CMMC Levels'!$C$1:$C$188,"X"),IF($F$4='CMMC Levels'!$D$1,COUNTIFS('CMMC Levels'!$B$1:$B$188,Placemat!$S39,'CMMC Levels'!$D$1:$D$188,"X"),IF($F$4='CMMC Levels'!$E$1,COUNTIFS('CMMC Levels'!$B$1:$B$188,Placemat!$S39,'CMMC Levels'!$E$1:$E$188,"X"))))</f>
        <v>9</v>
      </c>
      <c r="R39" s="134">
        <f>Q39/SUM($Q$39:$Q$42)</f>
        <v>8.1818181818181818E-2</v>
      </c>
      <c r="S39" s="186" t="s">
        <v>229</v>
      </c>
    </row>
    <row r="40" spans="1:22" ht="18" customHeight="1" x14ac:dyDescent="0.45">
      <c r="B40" s="196"/>
      <c r="C40" s="141" t="s">
        <v>227</v>
      </c>
      <c r="D40" s="138" t="s">
        <v>594</v>
      </c>
      <c r="E40" s="185">
        <f>INDEX(List!$F$2:$CB$208,MATCH($V$2,List!$F$2:$F$208,0),MATCH(Placemat!$C40,List!$F$2:$CB$2,0))</f>
        <v>0</v>
      </c>
      <c r="F40" s="103"/>
      <c r="G40" s="98"/>
      <c r="H40" s="98"/>
      <c r="I40" s="98"/>
      <c r="J40" s="168"/>
      <c r="K40" s="168"/>
      <c r="L40" s="98"/>
      <c r="N40" s="266" t="s">
        <v>231</v>
      </c>
      <c r="O40" s="267"/>
      <c r="P40" s="99"/>
      <c r="Q40" s="92">
        <f>IF($F$4='CMMC Levels'!$C$1,COUNTIFS('CMMC Levels'!$B$1:$B$188,Placemat!$S40,'CMMC Levels'!$C$1:$C$188,"X"),IF($F$4='CMMC Levels'!$D$1,COUNTIFS('CMMC Levels'!$B$1:$B$188,Placemat!$S40,'CMMC Levels'!$D$1:$D$188,"X"),IF($F$4='CMMC Levels'!$E$1,COUNTIFS('CMMC Levels'!$B$1:$B$188,Placemat!$S40,'CMMC Levels'!$E$1:$E$188,"X"))))</f>
        <v>11</v>
      </c>
      <c r="R40" s="115">
        <f>Q40/SUM($Q$39:$Q$42)</f>
        <v>0.1</v>
      </c>
      <c r="S40" s="187" t="s">
        <v>232</v>
      </c>
    </row>
    <row r="41" spans="1:22" ht="18" customHeight="1" x14ac:dyDescent="0.45">
      <c r="B41" s="196"/>
      <c r="C41" s="141" t="s">
        <v>230</v>
      </c>
      <c r="D41" s="138" t="s">
        <v>594</v>
      </c>
      <c r="E41" s="185">
        <f>INDEX(List!$F$2:$CB$208,MATCH($V$2,List!$F$2:$F$208,0),MATCH(Placemat!$C41,List!$F$2:$CB$2,0))</f>
        <v>0</v>
      </c>
      <c r="F41" s="103"/>
      <c r="G41" s="98"/>
      <c r="N41" s="266" t="s">
        <v>234</v>
      </c>
      <c r="O41" s="267"/>
      <c r="P41" s="100"/>
      <c r="Q41" s="92">
        <f>IF($F$4='CMMC Levels'!$C$1,COUNTIFS('CMMC Levels'!$B$1:$B$188,Placemat!$S41,'CMMC Levels'!$C$1:$C$188,"X"),IF($F$4='CMMC Levels'!$D$1,COUNTIFS('CMMC Levels'!$B$1:$B$188,Placemat!$S41,'CMMC Levels'!$D$1:$D$188,"X"),IF($F$4='CMMC Levels'!$E$1,COUNTIFS('CMMC Levels'!$B$1:$B$188,Placemat!$S41,'CMMC Levels'!$E$1:$E$188,"X"))))</f>
        <v>88</v>
      </c>
      <c r="R41" s="115">
        <f>Q41/SUM($Q$39:$Q$42)</f>
        <v>0.8</v>
      </c>
      <c r="S41" s="188" t="s">
        <v>239</v>
      </c>
    </row>
    <row r="42" spans="1:22" ht="18" customHeight="1" thickBot="1" x14ac:dyDescent="0.5">
      <c r="B42" s="197"/>
      <c r="C42" s="144" t="s">
        <v>233</v>
      </c>
      <c r="D42" s="138" t="s">
        <v>594</v>
      </c>
      <c r="E42" s="185">
        <f>INDEX(List!$F$2:$CB$208,MATCH($V$2,List!$F$2:$F$208,0),MATCH(Placemat!$C42,List!$F$2:$CB$2,0))</f>
        <v>0</v>
      </c>
      <c r="F42" s="103"/>
      <c r="G42" s="98"/>
      <c r="N42" s="268" t="s">
        <v>238</v>
      </c>
      <c r="O42" s="269"/>
      <c r="P42" s="156"/>
      <c r="Q42" s="136">
        <f>IF($F$4='CMMC Levels'!$C$1,COUNTIFS('CMMC Levels'!$B$1:$B$188,Placemat!$S42,'CMMC Levels'!$C$1:$C$188,"X"),IF($F$4='CMMC Levels'!$D$1,COUNTIFS('CMMC Levels'!$B$1:$B$188,Placemat!$S42,'CMMC Levels'!$D$1:$D$188,"X"),IF($F$4='CMMC Levels'!$E$1,COUNTIFS('CMMC Levels'!$B$1:$B$188,Placemat!$S42,'CMMC Levels'!$E$1:$E$188,"X"))))</f>
        <v>2</v>
      </c>
      <c r="R42" s="135">
        <f>Q42/SUM($Q$39:$Q$42)</f>
        <v>1.8181818181818181E-2</v>
      </c>
      <c r="S42" s="188" t="s">
        <v>235</v>
      </c>
    </row>
    <row r="43" spans="1:22" ht="18" customHeight="1" x14ac:dyDescent="0.45">
      <c r="B43" s="248" t="s">
        <v>236</v>
      </c>
      <c r="C43" s="140" t="s">
        <v>237</v>
      </c>
      <c r="D43" s="138" t="s">
        <v>594</v>
      </c>
      <c r="E43" s="185">
        <f>INDEX(List!$F$2:$CB$208,MATCH($V$2,List!$F$2:$F$208,0),MATCH(Placemat!$C43,List!$F$2:$CB$2,0))</f>
        <v>0</v>
      </c>
      <c r="F43" s="103"/>
      <c r="G43" s="98"/>
      <c r="N43" s="270" t="s">
        <v>241</v>
      </c>
      <c r="O43" s="270"/>
      <c r="P43" s="157" t="s">
        <v>242</v>
      </c>
      <c r="Q43" s="158">
        <f>IF($F$4='CMMC Levels'!$C$1,COUNTIFS('CMMC Levels'!$B$1:$B$153,Placemat!$S43,'CMMC Levels'!$C$1:$C$153,"X"),IF($F$4='CMMC Levels'!$D$1,COUNTIFS('CMMC Levels'!$B$1:$B$153,Placemat!$S43,'CMMC Levels'!$D$1:$D$153,"X"),IF($F$4='CMMC Levels'!$E$1,COUNTIFS('CMMC Levels'!$B$1:$B$153,Placemat!$S43,'CMMC Levels'!$E$1:$E$153,"X"))))</f>
        <v>0</v>
      </c>
      <c r="R43" s="159">
        <f>Q43/SUM($Q$39:$Q$42)</f>
        <v>0</v>
      </c>
      <c r="S43" s="132" t="s">
        <v>243</v>
      </c>
    </row>
    <row r="44" spans="1:22" ht="18" customHeight="1" x14ac:dyDescent="0.45">
      <c r="B44" s="249"/>
      <c r="C44" s="141" t="s">
        <v>240</v>
      </c>
      <c r="D44" s="138" t="s">
        <v>594</v>
      </c>
      <c r="E44" s="185" t="str">
        <f>INDEX(List!$F$2:$CB$208,MATCH($V$2,List!$F$2:$F$208,0),MATCH(Placemat!$C44,List!$F$2:$CB$2,0))</f>
        <v>S</v>
      </c>
      <c r="F44" s="103"/>
      <c r="G44" s="98"/>
      <c r="S44" s="1"/>
    </row>
    <row r="45" spans="1:22" ht="18" customHeight="1" thickBot="1" x14ac:dyDescent="0.5">
      <c r="B45" s="249"/>
      <c r="C45" s="141" t="s">
        <v>244</v>
      </c>
      <c r="D45" s="138" t="s">
        <v>594</v>
      </c>
      <c r="E45" s="185">
        <f>INDEX(List!$F$2:$CB$208,MATCH($V$2,List!$F$2:$F$208,0),MATCH(Placemat!$C45,List!$F$2:$CB$2,0))</f>
        <v>0</v>
      </c>
      <c r="F45" s="103"/>
      <c r="G45" s="98"/>
      <c r="S45" s="1"/>
    </row>
    <row r="46" spans="1:22" ht="18" customHeight="1" thickBot="1" x14ac:dyDescent="0.5">
      <c r="B46" s="249"/>
      <c r="C46" s="141" t="s">
        <v>245</v>
      </c>
      <c r="D46" s="138" t="s">
        <v>594</v>
      </c>
      <c r="E46" s="185">
        <f>INDEX(List!$F$2:$CB$208,MATCH($V$2,List!$F$2:$F$208,0),MATCH(Placemat!$C46,List!$F$2:$CB$2,0))</f>
        <v>0</v>
      </c>
      <c r="F46" s="103"/>
      <c r="G46" s="98"/>
      <c r="N46" s="258" t="s">
        <v>247</v>
      </c>
      <c r="O46" s="259"/>
      <c r="P46" s="259"/>
      <c r="Q46" s="259"/>
      <c r="R46" s="260"/>
      <c r="S46" s="1"/>
    </row>
    <row r="47" spans="1:22" ht="18" customHeight="1" x14ac:dyDescent="0.45">
      <c r="B47" s="249"/>
      <c r="C47" s="141" t="s">
        <v>246</v>
      </c>
      <c r="D47" s="138" t="s">
        <v>594</v>
      </c>
      <c r="E47" s="185">
        <f>INDEX(List!$F$2:$CB$208,MATCH($V$2,List!$F$2:$F$208,0),MATCH(Placemat!$C47,List!$F$2:$CB$2,0))</f>
        <v>0</v>
      </c>
      <c r="F47" s="103"/>
      <c r="G47" s="98"/>
      <c r="H47" s="98"/>
      <c r="I47" s="98"/>
      <c r="J47" s="98"/>
      <c r="K47" s="98"/>
      <c r="L47" s="98"/>
      <c r="N47" s="243" t="s">
        <v>249</v>
      </c>
      <c r="O47" s="244"/>
      <c r="P47" s="229" t="str">
        <f>$V$2</f>
        <v>AC.L1-3.1.1</v>
      </c>
      <c r="Q47" s="229"/>
      <c r="R47" s="230"/>
      <c r="S47" s="1"/>
    </row>
    <row r="48" spans="1:22" ht="18" customHeight="1" x14ac:dyDescent="0.45">
      <c r="B48" s="249"/>
      <c r="C48" s="141" t="s">
        <v>248</v>
      </c>
      <c r="D48" s="138" t="s">
        <v>594</v>
      </c>
      <c r="E48" s="185">
        <f>INDEX(List!$F$2:$CB$208,MATCH($V$2,List!$F$2:$F$208,0),MATCH(Placemat!$C48,List!$F$2:$CB$2,0))</f>
        <v>0</v>
      </c>
      <c r="F48" s="103"/>
      <c r="G48" s="98"/>
      <c r="H48" s="98"/>
      <c r="I48" s="98"/>
      <c r="J48" s="98"/>
      <c r="K48" s="98"/>
      <c r="L48" s="98"/>
      <c r="N48" s="237" t="s">
        <v>251</v>
      </c>
      <c r="O48" s="238"/>
      <c r="P48" s="231" t="str">
        <f>IFERROR(VLOOKUP($P$47,'Control Information'!$C$3:$G$208,2,FALSE),"")</f>
        <v>Limit information system access to authorized users, processes acting on behalf of authorized users or devices (including other information systems).</v>
      </c>
      <c r="Q48" s="231"/>
      <c r="R48" s="232"/>
      <c r="S48" s="1"/>
    </row>
    <row r="49" spans="2:22" ht="18" customHeight="1" x14ac:dyDescent="0.45">
      <c r="B49" s="249"/>
      <c r="C49" s="141" t="s">
        <v>250</v>
      </c>
      <c r="D49" s="138" t="s">
        <v>594</v>
      </c>
      <c r="E49" s="185">
        <f>INDEX(List!$F$2:$CB$208,MATCH($V$2,List!$F$2:$F$208,0),MATCH(Placemat!$C49,List!$F$2:$CB$2,0))</f>
        <v>0</v>
      </c>
      <c r="F49" s="103"/>
      <c r="G49" s="98"/>
      <c r="H49" s="98"/>
      <c r="I49" s="98"/>
      <c r="J49" s="98"/>
      <c r="K49" s="98"/>
      <c r="L49" s="98"/>
      <c r="M49" s="98"/>
      <c r="N49" s="239"/>
      <c r="O49" s="240"/>
      <c r="P49" s="233"/>
      <c r="Q49" s="233"/>
      <c r="R49" s="234"/>
      <c r="S49" s="1"/>
    </row>
    <row r="50" spans="2:22" ht="18" customHeight="1" x14ac:dyDescent="0.45">
      <c r="B50" s="249"/>
      <c r="C50" s="141" t="s">
        <v>252</v>
      </c>
      <c r="D50" s="138" t="s">
        <v>594</v>
      </c>
      <c r="E50" s="185" t="str">
        <f>INDEX(List!$F$2:$CB$208,MATCH($V$2,List!$F$2:$F$208,0),MATCH(Placemat!$C50,List!$F$2:$CB$2,0))</f>
        <v>S</v>
      </c>
      <c r="F50" s="103"/>
      <c r="G50" s="98"/>
      <c r="H50" s="98"/>
      <c r="I50" s="98"/>
      <c r="J50" s="98"/>
      <c r="K50" s="98"/>
      <c r="L50" s="98"/>
      <c r="M50" s="98"/>
      <c r="N50" s="239"/>
      <c r="O50" s="240"/>
      <c r="P50" s="233"/>
      <c r="Q50" s="233"/>
      <c r="R50" s="234"/>
      <c r="S50" s="1"/>
    </row>
    <row r="51" spans="2:22" ht="18" customHeight="1" x14ac:dyDescent="0.45">
      <c r="B51" s="249"/>
      <c r="C51" s="141" t="s">
        <v>253</v>
      </c>
      <c r="D51" s="138" t="s">
        <v>594</v>
      </c>
      <c r="E51" s="185">
        <f>INDEX(List!$F$2:$CB$208,MATCH($V$2,List!$F$2:$F$208,0),MATCH(Placemat!$C51,List!$F$2:$CB$2,0))</f>
        <v>0</v>
      </c>
      <c r="F51" s="103"/>
      <c r="G51" s="98"/>
      <c r="H51" s="98"/>
      <c r="I51" s="98"/>
      <c r="J51" s="98"/>
      <c r="K51" s="98"/>
      <c r="L51" s="98"/>
      <c r="M51" s="98"/>
      <c r="N51" s="239"/>
      <c r="O51" s="240"/>
      <c r="P51" s="233"/>
      <c r="Q51" s="233"/>
      <c r="R51" s="234"/>
      <c r="S51" s="1"/>
    </row>
    <row r="52" spans="2:22" ht="18" customHeight="1" x14ac:dyDescent="0.45">
      <c r="B52" s="249"/>
      <c r="C52" s="141" t="s">
        <v>254</v>
      </c>
      <c r="D52" s="138" t="s">
        <v>594</v>
      </c>
      <c r="E52" s="185">
        <f>INDEX(List!$F$2:$CB$208,MATCH($V$2,List!$F$2:$F$208,0),MATCH(Placemat!$C52,List!$F$2:$CB$2,0))</f>
        <v>0</v>
      </c>
      <c r="F52" s="103"/>
      <c r="G52" s="98"/>
      <c r="H52" s="98"/>
      <c r="I52" s="98"/>
      <c r="J52" s="98"/>
      <c r="K52" s="98"/>
      <c r="L52" s="98"/>
      <c r="M52" s="98"/>
      <c r="N52" s="239"/>
      <c r="O52" s="240"/>
      <c r="P52" s="233"/>
      <c r="Q52" s="233"/>
      <c r="R52" s="234"/>
      <c r="S52" s="1"/>
    </row>
    <row r="53" spans="2:22" ht="18" customHeight="1" x14ac:dyDescent="0.45">
      <c r="B53" s="249"/>
      <c r="C53" s="141" t="s">
        <v>255</v>
      </c>
      <c r="D53" s="138" t="s">
        <v>594</v>
      </c>
      <c r="E53" s="185" t="str">
        <f>INDEX(List!$F$2:$CB$208,MATCH($V$2,List!$F$2:$F$208,0),MATCH(Placemat!$C53,List!$F$2:$CB$2,0))</f>
        <v>S</v>
      </c>
      <c r="F53" s="104"/>
      <c r="G53" s="161"/>
      <c r="H53" s="98"/>
      <c r="I53" s="98"/>
      <c r="J53" s="98"/>
      <c r="K53" s="98"/>
      <c r="L53" s="98"/>
      <c r="M53" s="98"/>
      <c r="N53" s="239"/>
      <c r="O53" s="240"/>
      <c r="P53" s="233"/>
      <c r="Q53" s="233"/>
      <c r="R53" s="234"/>
      <c r="S53" s="1"/>
    </row>
    <row r="54" spans="2:22" ht="18" customHeight="1" x14ac:dyDescent="0.45">
      <c r="B54" s="249"/>
      <c r="C54" s="141" t="s">
        <v>256</v>
      </c>
      <c r="D54" s="138" t="s">
        <v>594</v>
      </c>
      <c r="E54" s="185">
        <f>INDEX(List!$F$2:$CB$208,MATCH($V$2,List!$F$2:$F$208,0),MATCH(Placemat!$C54,List!$F$2:$CB$2,0))</f>
        <v>0</v>
      </c>
      <c r="F54" s="104"/>
      <c r="G54" s="161"/>
      <c r="H54" s="161"/>
      <c r="I54" s="161"/>
      <c r="J54" s="161"/>
      <c r="K54" s="98"/>
      <c r="L54" s="98"/>
      <c r="M54" s="98"/>
      <c r="N54" s="241"/>
      <c r="O54" s="242"/>
      <c r="P54" s="235"/>
      <c r="Q54" s="235"/>
      <c r="R54" s="236"/>
      <c r="S54" s="1"/>
      <c r="T54" s="98"/>
      <c r="U54" s="98"/>
      <c r="V54" s="98"/>
    </row>
    <row r="55" spans="2:22" ht="18" customHeight="1" x14ac:dyDescent="0.45">
      <c r="B55" s="249"/>
      <c r="C55" s="141" t="s">
        <v>257</v>
      </c>
      <c r="D55" s="138" t="s">
        <v>594</v>
      </c>
      <c r="E55" s="185">
        <f>INDEX(List!$F$2:$CB$208,MATCH($V$2,List!$F$2:$F$208,0),MATCH(Placemat!$C55,List!$F$2:$CB$2,0))</f>
        <v>0</v>
      </c>
      <c r="F55" s="104"/>
      <c r="G55" s="161"/>
      <c r="H55" s="161"/>
      <c r="I55" s="161"/>
      <c r="J55" s="161"/>
      <c r="K55" s="98"/>
      <c r="L55" s="98"/>
      <c r="M55" s="98"/>
      <c r="N55" s="223" t="s">
        <v>259</v>
      </c>
      <c r="O55" s="224"/>
      <c r="P55" s="245" t="str">
        <f>IFERROR(VLOOKUP($P$47,'Control Information'!$C$3:$G$208,5,FALSE),"")</f>
        <v>Shared Coverage</v>
      </c>
      <c r="Q55" s="246"/>
      <c r="R55" s="247"/>
      <c r="S55" s="1"/>
      <c r="T55" s="98"/>
      <c r="U55" s="98"/>
      <c r="V55" s="98"/>
    </row>
    <row r="56" spans="2:22" ht="18" customHeight="1" x14ac:dyDescent="0.45">
      <c r="B56" s="249"/>
      <c r="C56" s="141" t="s">
        <v>258</v>
      </c>
      <c r="D56" s="138" t="s">
        <v>594</v>
      </c>
      <c r="E56" s="185">
        <f>INDEX(List!$F$2:$CB$208,MATCH($V$2,List!$F$2:$F$208,0),MATCH(Placemat!$C56,List!$F$2:$CB$2,0))</f>
        <v>0</v>
      </c>
      <c r="F56" s="104"/>
      <c r="G56" s="161"/>
      <c r="H56" s="161"/>
      <c r="I56" s="161"/>
      <c r="J56" s="161"/>
      <c r="K56" s="98"/>
      <c r="L56" s="98"/>
      <c r="M56" s="98"/>
      <c r="N56" s="223"/>
      <c r="O56" s="224"/>
      <c r="P56" s="245"/>
      <c r="Q56" s="246"/>
      <c r="R56" s="247"/>
      <c r="S56" s="1"/>
      <c r="T56" s="98"/>
      <c r="U56" s="98"/>
      <c r="V56" s="98"/>
    </row>
    <row r="57" spans="2:22" ht="18" customHeight="1" x14ac:dyDescent="0.45">
      <c r="B57" s="249"/>
      <c r="C57" s="141" t="s">
        <v>260</v>
      </c>
      <c r="D57" s="138" t="s">
        <v>594</v>
      </c>
      <c r="E57" s="185">
        <f>INDEX(List!$F$2:$CB$208,MATCH($V$2,List!$F$2:$F$208,0),MATCH(Placemat!$C57,List!$F$2:$CB$2,0))</f>
        <v>0</v>
      </c>
      <c r="F57" s="104"/>
      <c r="G57" s="161"/>
      <c r="H57" s="161"/>
      <c r="I57" s="161"/>
      <c r="J57" s="161"/>
      <c r="K57" s="98"/>
      <c r="L57" s="98"/>
      <c r="M57" s="98"/>
      <c r="N57" s="207" t="s">
        <v>262</v>
      </c>
      <c r="O57" s="208"/>
      <c r="P57" s="211" t="str">
        <f>IFERROR(VLOOKUP($P$47,'Control Information'!$C$3:$H$208,6,FALSE),"")</f>
        <v>Shared Coverage</v>
      </c>
      <c r="Q57" s="212"/>
      <c r="R57" s="213"/>
      <c r="S57" s="1"/>
      <c r="T57" s="98"/>
      <c r="U57" s="98"/>
      <c r="V57" s="98"/>
    </row>
    <row r="58" spans="2:22" ht="18" customHeight="1" x14ac:dyDescent="0.45">
      <c r="B58" s="249"/>
      <c r="C58" s="141" t="s">
        <v>261</v>
      </c>
      <c r="D58" s="138" t="s">
        <v>594</v>
      </c>
      <c r="E58" s="185">
        <f>INDEX(List!$F$2:$CB$208,MATCH($V$2,List!$F$2:$F$208,0),MATCH(Placemat!$C58,List!$F$2:$CB$2,0))</f>
        <v>0</v>
      </c>
      <c r="F58" s="104"/>
      <c r="G58" s="161"/>
      <c r="H58" s="161"/>
      <c r="I58" s="161"/>
      <c r="J58" s="161"/>
      <c r="K58" s="98"/>
      <c r="L58" s="98"/>
      <c r="M58" s="98"/>
      <c r="N58" s="209"/>
      <c r="O58" s="210"/>
      <c r="P58" s="214"/>
      <c r="Q58" s="215"/>
      <c r="R58" s="216"/>
      <c r="S58" s="1"/>
      <c r="T58" s="98"/>
      <c r="U58" s="98"/>
      <c r="V58" s="98"/>
    </row>
    <row r="59" spans="2:22" ht="18" customHeight="1" x14ac:dyDescent="0.45">
      <c r="B59" s="249"/>
      <c r="C59" s="141" t="s">
        <v>1180</v>
      </c>
      <c r="D59" s="138" t="s">
        <v>594</v>
      </c>
      <c r="E59" s="185" t="str">
        <f>INDEX(List!$F$2:$CB$208,MATCH($V$2,List!$F$2:$F$208,0),MATCH(Placemat!$C59,List!$F$2:$CB$2,0))</f>
        <v>P</v>
      </c>
      <c r="F59" s="104"/>
      <c r="G59" s="161"/>
      <c r="H59" s="161"/>
      <c r="I59" s="161"/>
      <c r="J59" s="161"/>
      <c r="K59" s="98"/>
      <c r="L59" s="98"/>
      <c r="M59" s="98"/>
      <c r="N59" s="223" t="s">
        <v>264</v>
      </c>
      <c r="O59" s="224"/>
      <c r="P59" s="217" t="str">
        <f>VLOOKUP($P$47,'Control Information'!$C$3:$L$208,9,FALSE)</f>
        <v>AC-2, AC-3, AC-17</v>
      </c>
      <c r="Q59" s="218"/>
      <c r="R59" s="219"/>
      <c r="S59" s="1"/>
      <c r="T59" s="98"/>
      <c r="U59" s="98"/>
      <c r="V59" s="98"/>
    </row>
    <row r="60" spans="2:22" ht="18" customHeight="1" x14ac:dyDescent="0.45">
      <c r="B60" s="249"/>
      <c r="C60" s="141" t="s">
        <v>263</v>
      </c>
      <c r="D60" s="138" t="s">
        <v>594</v>
      </c>
      <c r="E60" s="185">
        <f>INDEX(List!$F$2:$CB$208,MATCH($V$2,List!$F$2:$F$208,0),MATCH(Placemat!$C60,List!$F$2:$CB$2,0))</f>
        <v>0</v>
      </c>
      <c r="F60" s="104"/>
      <c r="G60" s="161"/>
      <c r="H60" s="161"/>
      <c r="I60" s="161"/>
      <c r="J60" s="161"/>
      <c r="K60" s="98"/>
      <c r="L60" s="98"/>
      <c r="M60" s="98"/>
      <c r="N60" s="223"/>
      <c r="O60" s="224"/>
      <c r="P60" s="217"/>
      <c r="Q60" s="218"/>
      <c r="R60" s="219"/>
      <c r="S60" s="1"/>
      <c r="T60" s="98"/>
      <c r="U60" s="98"/>
      <c r="V60" s="98"/>
    </row>
    <row r="61" spans="2:22" ht="18" customHeight="1" x14ac:dyDescent="0.45">
      <c r="B61" s="249"/>
      <c r="C61" s="163" t="s">
        <v>265</v>
      </c>
      <c r="D61" s="138" t="s">
        <v>594</v>
      </c>
      <c r="E61" s="185">
        <f>INDEX(List!$F$2:$CB$208,MATCH($V$2,List!$F$2:$F$208,0),MATCH(Placemat!$C61,List!$F$2:$CB$2,0))</f>
        <v>0</v>
      </c>
      <c r="F61" s="104"/>
      <c r="G61" s="161"/>
      <c r="H61" s="161"/>
      <c r="I61" s="161"/>
      <c r="J61" s="161"/>
      <c r="K61" s="98"/>
      <c r="L61" s="98"/>
      <c r="M61" s="98"/>
      <c r="N61" s="223"/>
      <c r="O61" s="224"/>
      <c r="P61" s="217"/>
      <c r="Q61" s="218"/>
      <c r="R61" s="219"/>
      <c r="S61" s="1"/>
      <c r="T61" s="98"/>
      <c r="U61" s="98"/>
      <c r="V61" s="98"/>
    </row>
    <row r="62" spans="2:22" ht="18" customHeight="1" x14ac:dyDescent="0.45">
      <c r="B62" s="249"/>
      <c r="C62" s="85" t="s">
        <v>266</v>
      </c>
      <c r="D62" s="138" t="s">
        <v>594</v>
      </c>
      <c r="E62" s="185">
        <f>INDEX(List!$F$2:$CB$208,MATCH($V$2,List!$F$2:$F$208,0),MATCH(Placemat!$C62,List!$F$2:$CB$2,0))</f>
        <v>0</v>
      </c>
      <c r="F62" s="104"/>
      <c r="G62" s="161"/>
      <c r="H62" s="161"/>
      <c r="I62" s="161"/>
      <c r="J62" s="161"/>
      <c r="K62" s="98"/>
      <c r="L62" s="98"/>
      <c r="M62" s="98"/>
      <c r="N62" s="223"/>
      <c r="O62" s="224"/>
      <c r="P62" s="217"/>
      <c r="Q62" s="218"/>
      <c r="R62" s="219"/>
      <c r="S62" s="126"/>
      <c r="T62" s="98"/>
      <c r="U62" s="98"/>
      <c r="V62" s="98"/>
    </row>
    <row r="63" spans="2:22" ht="18" customHeight="1" thickBot="1" x14ac:dyDescent="0.5">
      <c r="B63" s="249"/>
      <c r="C63" s="85" t="s">
        <v>267</v>
      </c>
      <c r="D63" s="138" t="s">
        <v>594</v>
      </c>
      <c r="E63" s="185">
        <f>INDEX(List!$F$2:$CB$208,MATCH($V$2,List!$F$2:$F$208,0),MATCH(Placemat!$C63,List!$F$2:$CB$2,0))</f>
        <v>0</v>
      </c>
      <c r="F63" s="104"/>
      <c r="G63" s="161"/>
      <c r="H63" s="161"/>
      <c r="I63" s="161"/>
      <c r="J63" s="161"/>
      <c r="K63" s="98"/>
      <c r="L63" s="98"/>
      <c r="M63" s="98"/>
      <c r="N63" s="225"/>
      <c r="O63" s="226"/>
      <c r="P63" s="220"/>
      <c r="Q63" s="221"/>
      <c r="R63" s="222"/>
      <c r="S63" s="126"/>
      <c r="T63" s="98"/>
      <c r="U63" s="98"/>
      <c r="V63" s="98"/>
    </row>
    <row r="64" spans="2:22" ht="18" customHeight="1" thickBot="1" x14ac:dyDescent="0.5">
      <c r="B64" s="249"/>
      <c r="C64" s="142" t="s">
        <v>268</v>
      </c>
      <c r="D64" s="138" t="s">
        <v>594</v>
      </c>
      <c r="E64" s="185">
        <f>INDEX(List!$F$2:$CB$208,MATCH($V$2,List!$F$2:$F$208,0),MATCH(Placemat!$C64,List!$F$2:$CB$2,0))</f>
        <v>0</v>
      </c>
      <c r="F64" s="104"/>
      <c r="G64" s="161"/>
      <c r="H64" s="161"/>
      <c r="I64" s="161"/>
      <c r="J64" s="161"/>
      <c r="K64" s="98"/>
      <c r="L64" s="98"/>
      <c r="M64" s="98"/>
      <c r="S64" s="126"/>
      <c r="T64" s="98"/>
      <c r="U64" s="98"/>
      <c r="V64" s="98"/>
    </row>
    <row r="65" spans="1:22" ht="18" customHeight="1" thickBot="1" x14ac:dyDescent="0.7">
      <c r="B65" s="249"/>
      <c r="C65" s="141" t="s">
        <v>269</v>
      </c>
      <c r="D65" s="138" t="s">
        <v>594</v>
      </c>
      <c r="E65" s="185">
        <f>INDEX(List!$F$2:$CB$208,MATCH($V$2,List!$F$2:$F$208,0),MATCH(Placemat!$C65,List!$F$2:$CB$2,0))</f>
        <v>0</v>
      </c>
      <c r="F65" s="104"/>
      <c r="G65" s="261" t="str">
        <f>CONCATENATE($P$47, " - Customer Implementation Guidance")</f>
        <v>AC.L1-3.1.1 - Customer Implementation Guidance</v>
      </c>
      <c r="H65" s="262"/>
      <c r="I65" s="262"/>
      <c r="J65" s="262"/>
      <c r="K65" s="262"/>
      <c r="L65" s="262"/>
      <c r="M65" s="262"/>
      <c r="N65" s="262"/>
      <c r="O65" s="262"/>
      <c r="P65" s="262"/>
      <c r="Q65" s="262"/>
      <c r="R65" s="263"/>
      <c r="S65" s="126"/>
      <c r="T65" s="98"/>
      <c r="U65" s="98"/>
      <c r="V65" s="98"/>
    </row>
    <row r="66" spans="1:22" ht="18" customHeight="1" x14ac:dyDescent="0.65">
      <c r="B66" s="249"/>
      <c r="C66" s="141" t="s">
        <v>270</v>
      </c>
      <c r="D66" s="138" t="s">
        <v>594</v>
      </c>
      <c r="E66" s="185">
        <f>INDEX(List!$F$2:$CB$208,MATCH($V$2,List!$F$2:$F$208,0),MATCH(Placemat!$C66,List!$F$2:$CB$2,0))</f>
        <v>0</v>
      </c>
      <c r="F66" s="104"/>
      <c r="G66" s="280" t="str">
        <f>VLOOKUP($P$47,Statements!$B$1:$C$207,2,FALSE)</f>
        <v>It is good practice to assign permissions using the principle of least permissions; this involves giving users the exact permissions they need to do their jobs properly. Users, groups, and applications are added to roles in Azure, and those roles have certain permissions. You can use the built-in roles that Azure offers, or you can create custom roles in RBAC.
RBAC helps in the creation and assignment of different permissions to different identities. This helps in segregating duties within teams, rather than everyone having all permissions. RBAC helps in making people responsible for their job because others might not even have the necessary access to perform it. It should be noted that providing permissions at a greater scope automatically ensures that child resources inherit those permissions. For example, providing an identity with read access for a resource group means that the identity will have read access to all the resources within that group, too.
Intune Suite's Endpoint Privilege Management requires Intune role-based access control roles with the correct permissions and sufficient rights to complete the desired tasks. Endpoint Privilege Management comes with pre-built roles and permissions, and allows users to set up their own custom built roles and permissions as well. 
Customer Responsibility:
•	Responsible for authorizing access to the customer system.</v>
      </c>
      <c r="H66" s="281"/>
      <c r="I66" s="281"/>
      <c r="J66" s="281"/>
      <c r="K66" s="281"/>
      <c r="L66" s="281"/>
      <c r="M66" s="281"/>
      <c r="N66" s="281"/>
      <c r="O66" s="281"/>
      <c r="P66" s="281"/>
      <c r="Q66" s="281"/>
      <c r="R66" s="282"/>
      <c r="S66" s="126"/>
      <c r="T66" s="117"/>
      <c r="U66" s="98"/>
    </row>
    <row r="67" spans="1:22" ht="18" customHeight="1" x14ac:dyDescent="0.45">
      <c r="B67" s="249"/>
      <c r="C67" s="141" t="s">
        <v>1175</v>
      </c>
      <c r="D67" s="138" t="s">
        <v>594</v>
      </c>
      <c r="E67" s="185">
        <f>INDEX(List!$F$2:$CB$208,MATCH($V$2,List!$F$2:$F$208,0),MATCH(Placemat!$C67,List!$F$2:$CB$2,0))</f>
        <v>0</v>
      </c>
      <c r="F67" s="104"/>
      <c r="G67" s="283"/>
      <c r="H67" s="284"/>
      <c r="I67" s="284"/>
      <c r="J67" s="284"/>
      <c r="K67" s="284"/>
      <c r="L67" s="284"/>
      <c r="M67" s="284"/>
      <c r="N67" s="284"/>
      <c r="O67" s="284"/>
      <c r="P67" s="284"/>
      <c r="Q67" s="284"/>
      <c r="R67" s="285"/>
      <c r="S67" s="126"/>
      <c r="T67" s="116"/>
      <c r="U67" s="98"/>
    </row>
    <row r="68" spans="1:22" ht="18" customHeight="1" thickBot="1" x14ac:dyDescent="0.5">
      <c r="B68" s="250"/>
      <c r="C68" s="144" t="s">
        <v>271</v>
      </c>
      <c r="D68" s="138" t="s">
        <v>594</v>
      </c>
      <c r="E68" s="185">
        <f>INDEX(List!$F$2:$CB$208,MATCH($V$2,List!$F$2:$F$208,0),MATCH(Placemat!$C68,List!$F$2:$CB$2,0))</f>
        <v>0</v>
      </c>
      <c r="F68" s="104"/>
      <c r="G68" s="283"/>
      <c r="H68" s="284"/>
      <c r="I68" s="284"/>
      <c r="J68" s="284"/>
      <c r="K68" s="284"/>
      <c r="L68" s="284"/>
      <c r="M68" s="284"/>
      <c r="N68" s="284"/>
      <c r="O68" s="284"/>
      <c r="P68" s="284"/>
      <c r="Q68" s="284"/>
      <c r="R68" s="285"/>
      <c r="S68" s="126"/>
      <c r="T68" s="116"/>
      <c r="U68" s="98"/>
    </row>
    <row r="69" spans="1:22" ht="18" customHeight="1" x14ac:dyDescent="0.45">
      <c r="B69" s="248" t="s">
        <v>272</v>
      </c>
      <c r="C69" s="142" t="s">
        <v>273</v>
      </c>
      <c r="D69" s="138" t="s">
        <v>594</v>
      </c>
      <c r="E69" s="185">
        <f>INDEX(List!$F$2:$CB$208,MATCH($V$2,List!$F$2:$F$208,0),MATCH(Placemat!$C69,List!$F$2:$CB$2,0))</f>
        <v>0</v>
      </c>
      <c r="F69" s="104"/>
      <c r="G69" s="283"/>
      <c r="H69" s="284"/>
      <c r="I69" s="284"/>
      <c r="J69" s="284"/>
      <c r="K69" s="284"/>
      <c r="L69" s="284"/>
      <c r="M69" s="284"/>
      <c r="N69" s="284"/>
      <c r="O69" s="284"/>
      <c r="P69" s="284"/>
      <c r="Q69" s="284"/>
      <c r="R69" s="285"/>
      <c r="S69" s="126"/>
      <c r="T69" s="116"/>
      <c r="U69" s="98"/>
    </row>
    <row r="70" spans="1:22" ht="18" customHeight="1" x14ac:dyDescent="0.45">
      <c r="B70" s="249"/>
      <c r="C70" s="141" t="s">
        <v>274</v>
      </c>
      <c r="D70" s="138" t="s">
        <v>594</v>
      </c>
      <c r="E70" s="185">
        <f>INDEX(List!$F$2:$CB$208,MATCH($V$2,List!$F$2:$F$208,0),MATCH(Placemat!$C70,List!$F$2:$CB$2,0))</f>
        <v>0</v>
      </c>
      <c r="F70" s="104"/>
      <c r="G70" s="283"/>
      <c r="H70" s="284"/>
      <c r="I70" s="284"/>
      <c r="J70" s="284"/>
      <c r="K70" s="284"/>
      <c r="L70" s="284"/>
      <c r="M70" s="284"/>
      <c r="N70" s="284"/>
      <c r="O70" s="284"/>
      <c r="P70" s="284"/>
      <c r="Q70" s="284"/>
      <c r="R70" s="285"/>
      <c r="S70" s="126"/>
      <c r="T70" s="116"/>
      <c r="U70" s="98"/>
    </row>
    <row r="71" spans="1:22" ht="18" customHeight="1" thickBot="1" x14ac:dyDescent="0.5">
      <c r="B71" s="250"/>
      <c r="C71" s="144" t="s">
        <v>275</v>
      </c>
      <c r="D71" s="138" t="s">
        <v>594</v>
      </c>
      <c r="E71" s="185">
        <f>INDEX(List!$F$2:$CB$208,MATCH($V$2,List!$F$2:$F$208,0),MATCH(Placemat!$C71,List!$F$2:$CB$2,0))</f>
        <v>0</v>
      </c>
      <c r="F71" s="104"/>
      <c r="G71" s="283"/>
      <c r="H71" s="284"/>
      <c r="I71" s="284"/>
      <c r="J71" s="284"/>
      <c r="K71" s="284"/>
      <c r="L71" s="284"/>
      <c r="M71" s="284"/>
      <c r="N71" s="284"/>
      <c r="O71" s="284"/>
      <c r="P71" s="284"/>
      <c r="Q71" s="284"/>
      <c r="R71" s="285"/>
      <c r="S71" s="126"/>
      <c r="T71" s="116"/>
      <c r="U71" s="98"/>
    </row>
    <row r="72" spans="1:22" ht="18" customHeight="1" x14ac:dyDescent="0.45">
      <c r="B72" s="248" t="s">
        <v>276</v>
      </c>
      <c r="C72" s="140" t="s">
        <v>277</v>
      </c>
      <c r="D72" s="138" t="s">
        <v>594</v>
      </c>
      <c r="E72" s="185">
        <f>INDEX(List!$F$2:$CB$208,MATCH($V$2,List!$F$2:$F$208,0),MATCH(Placemat!$C72,List!$F$2:$CB$2,0))</f>
        <v>0</v>
      </c>
      <c r="F72" s="104"/>
      <c r="G72" s="283"/>
      <c r="H72" s="284"/>
      <c r="I72" s="284"/>
      <c r="J72" s="284"/>
      <c r="K72" s="284"/>
      <c r="L72" s="284"/>
      <c r="M72" s="284"/>
      <c r="N72" s="284"/>
      <c r="O72" s="284"/>
      <c r="P72" s="284"/>
      <c r="Q72" s="284"/>
      <c r="R72" s="285"/>
      <c r="S72" s="126"/>
      <c r="T72" s="116"/>
      <c r="U72" s="98"/>
    </row>
    <row r="73" spans="1:22" ht="18" customHeight="1" x14ac:dyDescent="0.45">
      <c r="B73" s="249"/>
      <c r="C73" s="141" t="s">
        <v>278</v>
      </c>
      <c r="D73" s="138" t="s">
        <v>594</v>
      </c>
      <c r="E73" s="185">
        <f>INDEX(List!$F$2:$CB$208,MATCH($V$2,List!$F$2:$F$208,0),MATCH(Placemat!$C73,List!$F$2:$CB$2,0))</f>
        <v>0</v>
      </c>
      <c r="F73" s="104"/>
      <c r="G73" s="283"/>
      <c r="H73" s="284"/>
      <c r="I73" s="284"/>
      <c r="J73" s="284"/>
      <c r="K73" s="284"/>
      <c r="L73" s="284"/>
      <c r="M73" s="284"/>
      <c r="N73" s="284"/>
      <c r="O73" s="284"/>
      <c r="P73" s="284"/>
      <c r="Q73" s="284"/>
      <c r="R73" s="285"/>
      <c r="S73" s="126"/>
      <c r="T73" s="116"/>
      <c r="U73" s="98"/>
    </row>
    <row r="74" spans="1:22" ht="18" customHeight="1" x14ac:dyDescent="0.65">
      <c r="B74" s="249"/>
      <c r="C74" s="141" t="s">
        <v>279</v>
      </c>
      <c r="D74" s="138" t="s">
        <v>594</v>
      </c>
      <c r="E74" s="185">
        <f>INDEX(List!$F$2:$CB$208,MATCH($V$2,List!$F$2:$F$208,0),MATCH(Placemat!$C74,List!$F$2:$CB$2,0))</f>
        <v>0</v>
      </c>
      <c r="F74" s="104"/>
      <c r="G74" s="283"/>
      <c r="H74" s="284"/>
      <c r="I74" s="284"/>
      <c r="J74" s="284"/>
      <c r="K74" s="284"/>
      <c r="L74" s="284"/>
      <c r="M74" s="284"/>
      <c r="N74" s="284"/>
      <c r="O74" s="284"/>
      <c r="P74" s="284"/>
      <c r="Q74" s="284"/>
      <c r="R74" s="285"/>
      <c r="S74" s="127"/>
      <c r="T74" s="116"/>
      <c r="U74" s="98"/>
    </row>
    <row r="75" spans="1:22" ht="18" customHeight="1" x14ac:dyDescent="0.45">
      <c r="B75" s="249"/>
      <c r="C75" s="141" t="s">
        <v>280</v>
      </c>
      <c r="D75" s="138" t="s">
        <v>594</v>
      </c>
      <c r="E75" s="185">
        <f>INDEX(List!$F$2:$CB$208,MATCH($V$2,List!$F$2:$F$208,0),MATCH(Placemat!$C75,List!$F$2:$CB$2,0))</f>
        <v>0</v>
      </c>
      <c r="F75" s="103"/>
      <c r="G75" s="283"/>
      <c r="H75" s="284"/>
      <c r="I75" s="284"/>
      <c r="J75" s="284"/>
      <c r="K75" s="284"/>
      <c r="L75" s="284"/>
      <c r="M75" s="284"/>
      <c r="N75" s="284"/>
      <c r="O75" s="284"/>
      <c r="P75" s="284"/>
      <c r="Q75" s="284"/>
      <c r="R75" s="285"/>
      <c r="S75" s="128"/>
      <c r="T75" s="116"/>
      <c r="U75" s="98"/>
    </row>
    <row r="76" spans="1:22" ht="18" customHeight="1" x14ac:dyDescent="0.45">
      <c r="B76" s="249"/>
      <c r="C76" s="142" t="s">
        <v>281</v>
      </c>
      <c r="D76" s="138" t="s">
        <v>594</v>
      </c>
      <c r="E76" s="185">
        <f>INDEX(List!$F$2:$CB$208,MATCH($V$2,List!$F$2:$F$208,0),MATCH(Placemat!$C76,List!$F$2:$CB$2,0))</f>
        <v>0</v>
      </c>
      <c r="F76" s="103"/>
      <c r="G76" s="283"/>
      <c r="H76" s="284"/>
      <c r="I76" s="284"/>
      <c r="J76" s="284"/>
      <c r="K76" s="284"/>
      <c r="L76" s="284"/>
      <c r="M76" s="284"/>
      <c r="N76" s="284"/>
      <c r="O76" s="284"/>
      <c r="P76" s="284"/>
      <c r="Q76" s="284"/>
      <c r="R76" s="285"/>
      <c r="S76" s="128"/>
      <c r="T76" s="116"/>
      <c r="U76" s="98"/>
    </row>
    <row r="77" spans="1:22" ht="18" customHeight="1" x14ac:dyDescent="0.45">
      <c r="B77" s="249"/>
      <c r="C77" s="141" t="s">
        <v>282</v>
      </c>
      <c r="D77" s="138" t="s">
        <v>594</v>
      </c>
      <c r="E77" s="185">
        <f>INDEX(List!$F$2:$CB$208,MATCH($V$2,List!$F$2:$F$208,0),MATCH(Placemat!$C77,List!$F$2:$CB$2,0))</f>
        <v>0</v>
      </c>
      <c r="F77" s="103"/>
      <c r="G77" s="283"/>
      <c r="H77" s="284"/>
      <c r="I77" s="284"/>
      <c r="J77" s="284"/>
      <c r="K77" s="284"/>
      <c r="L77" s="284"/>
      <c r="M77" s="284"/>
      <c r="N77" s="284"/>
      <c r="O77" s="284"/>
      <c r="P77" s="284"/>
      <c r="Q77" s="284"/>
      <c r="R77" s="285"/>
      <c r="S77" s="128"/>
      <c r="T77" s="116"/>
      <c r="U77" s="98"/>
    </row>
    <row r="78" spans="1:22" ht="18" customHeight="1" thickBot="1" x14ac:dyDescent="0.5">
      <c r="B78" s="250"/>
      <c r="C78" s="144" t="s">
        <v>283</v>
      </c>
      <c r="D78" s="138" t="s">
        <v>594</v>
      </c>
      <c r="E78" s="185">
        <f>INDEX(List!$F$2:$CB$208,MATCH($V$2,List!$F$2:$F$208,0),MATCH(Placemat!$C78,List!$F$2:$CB$2,0))</f>
        <v>0</v>
      </c>
      <c r="F78" s="103"/>
      <c r="G78" s="283"/>
      <c r="H78" s="284"/>
      <c r="I78" s="284"/>
      <c r="J78" s="284"/>
      <c r="K78" s="284"/>
      <c r="L78" s="284"/>
      <c r="M78" s="284"/>
      <c r="N78" s="284"/>
      <c r="O78" s="284"/>
      <c r="P78" s="284"/>
      <c r="Q78" s="284"/>
      <c r="R78" s="285"/>
      <c r="S78" s="128"/>
      <c r="T78" s="116"/>
      <c r="U78" s="98"/>
    </row>
    <row r="79" spans="1:22" ht="18" customHeight="1" x14ac:dyDescent="0.45">
      <c r="A79" s="30"/>
      <c r="E79" s="161"/>
      <c r="F79" s="103"/>
      <c r="G79" s="283"/>
      <c r="H79" s="284"/>
      <c r="I79" s="284"/>
      <c r="J79" s="284"/>
      <c r="K79" s="284"/>
      <c r="L79" s="284"/>
      <c r="M79" s="284"/>
      <c r="N79" s="284"/>
      <c r="O79" s="284"/>
      <c r="P79" s="284"/>
      <c r="Q79" s="284"/>
      <c r="R79" s="285"/>
      <c r="S79" s="128"/>
      <c r="T79" s="116"/>
      <c r="U79" s="98"/>
    </row>
    <row r="80" spans="1:22" ht="16.899999999999999" x14ac:dyDescent="0.45">
      <c r="A80" s="30"/>
      <c r="E80" s="161"/>
      <c r="F80" s="104"/>
      <c r="G80" s="283"/>
      <c r="H80" s="284"/>
      <c r="I80" s="284"/>
      <c r="J80" s="284"/>
      <c r="K80" s="284"/>
      <c r="L80" s="284"/>
      <c r="M80" s="284"/>
      <c r="N80" s="284"/>
      <c r="O80" s="284"/>
      <c r="P80" s="284"/>
      <c r="Q80" s="284"/>
      <c r="R80" s="285"/>
      <c r="S80" s="128"/>
      <c r="T80" s="116"/>
      <c r="U80" s="98"/>
    </row>
    <row r="81" spans="1:21" ht="16.899999999999999" x14ac:dyDescent="0.45">
      <c r="A81" s="30"/>
      <c r="E81" s="30"/>
      <c r="F81" s="104"/>
      <c r="G81" s="283"/>
      <c r="H81" s="284"/>
      <c r="I81" s="284"/>
      <c r="J81" s="284"/>
      <c r="K81" s="284"/>
      <c r="L81" s="284"/>
      <c r="M81" s="284"/>
      <c r="N81" s="284"/>
      <c r="O81" s="284"/>
      <c r="P81" s="284"/>
      <c r="Q81" s="284"/>
      <c r="R81" s="285"/>
      <c r="S81" s="128"/>
      <c r="T81" s="116"/>
      <c r="U81" s="98"/>
    </row>
    <row r="82" spans="1:21" ht="15" customHeight="1" thickBot="1" x14ac:dyDescent="0.5">
      <c r="A82" s="30"/>
      <c r="E82" s="30"/>
      <c r="F82" s="104"/>
      <c r="G82" s="283"/>
      <c r="H82" s="284"/>
      <c r="I82" s="284"/>
      <c r="J82" s="284"/>
      <c r="K82" s="284"/>
      <c r="L82" s="284"/>
      <c r="M82" s="284"/>
      <c r="N82" s="284"/>
      <c r="O82" s="284"/>
      <c r="P82" s="284"/>
      <c r="Q82" s="284"/>
      <c r="R82" s="285"/>
      <c r="S82" s="128"/>
      <c r="T82" s="116"/>
      <c r="U82" s="98"/>
    </row>
    <row r="83" spans="1:21" ht="14.75" customHeight="1" x14ac:dyDescent="0.45">
      <c r="A83" s="30"/>
      <c r="B83" s="271" t="s">
        <v>284</v>
      </c>
      <c r="C83" s="272"/>
      <c r="D83" s="273"/>
      <c r="E83" s="30"/>
      <c r="F83" s="104"/>
      <c r="G83" s="283"/>
      <c r="H83" s="284"/>
      <c r="I83" s="284"/>
      <c r="J83" s="284"/>
      <c r="K83" s="284"/>
      <c r="L83" s="284"/>
      <c r="M83" s="284"/>
      <c r="N83" s="284"/>
      <c r="O83" s="284"/>
      <c r="P83" s="284"/>
      <c r="Q83" s="284"/>
      <c r="R83" s="285"/>
      <c r="S83" s="128"/>
      <c r="T83" s="116"/>
      <c r="U83" s="98"/>
    </row>
    <row r="84" spans="1:21" ht="15" customHeight="1" x14ac:dyDescent="0.45">
      <c r="A84" s="30"/>
      <c r="B84" s="274"/>
      <c r="C84" s="275"/>
      <c r="D84" s="276"/>
      <c r="E84" s="30"/>
      <c r="F84" s="103"/>
      <c r="G84" s="283"/>
      <c r="H84" s="284"/>
      <c r="I84" s="284"/>
      <c r="J84" s="284"/>
      <c r="K84" s="284"/>
      <c r="L84" s="284"/>
      <c r="M84" s="284"/>
      <c r="N84" s="284"/>
      <c r="O84" s="284"/>
      <c r="P84" s="284"/>
      <c r="Q84" s="284"/>
      <c r="R84" s="285"/>
      <c r="S84" s="128"/>
      <c r="T84" s="116"/>
      <c r="U84" s="98"/>
    </row>
    <row r="85" spans="1:21" ht="15" customHeight="1" x14ac:dyDescent="0.45">
      <c r="A85" s="30"/>
      <c r="B85" s="274"/>
      <c r="C85" s="275"/>
      <c r="D85" s="276"/>
      <c r="E85" s="30"/>
      <c r="F85" s="103"/>
      <c r="G85" s="283"/>
      <c r="H85" s="284"/>
      <c r="I85" s="284"/>
      <c r="J85" s="284"/>
      <c r="K85" s="284"/>
      <c r="L85" s="284"/>
      <c r="M85" s="284"/>
      <c r="N85" s="284"/>
      <c r="O85" s="284"/>
      <c r="P85" s="284"/>
      <c r="Q85" s="284"/>
      <c r="R85" s="285"/>
      <c r="S85" s="128"/>
      <c r="T85" s="116"/>
      <c r="U85" s="98"/>
    </row>
    <row r="86" spans="1:21" ht="15" customHeight="1" x14ac:dyDescent="0.45">
      <c r="A86" s="30"/>
      <c r="B86" s="274"/>
      <c r="C86" s="275"/>
      <c r="D86" s="276"/>
      <c r="E86" s="30"/>
      <c r="F86" s="103"/>
      <c r="G86" s="283"/>
      <c r="H86" s="284"/>
      <c r="I86" s="284"/>
      <c r="J86" s="284"/>
      <c r="K86" s="284"/>
      <c r="L86" s="284"/>
      <c r="M86" s="284"/>
      <c r="N86" s="284"/>
      <c r="O86" s="284"/>
      <c r="P86" s="284"/>
      <c r="Q86" s="284"/>
      <c r="R86" s="285"/>
      <c r="S86" s="128"/>
      <c r="T86" s="116"/>
      <c r="U86" s="98"/>
    </row>
    <row r="87" spans="1:21" ht="17.25" thickBot="1" x14ac:dyDescent="0.5">
      <c r="A87" s="30"/>
      <c r="B87" s="277"/>
      <c r="C87" s="278"/>
      <c r="D87" s="279"/>
      <c r="E87" s="30"/>
      <c r="F87" s="103"/>
      <c r="G87" s="283"/>
      <c r="H87" s="284"/>
      <c r="I87" s="284"/>
      <c r="J87" s="284"/>
      <c r="K87" s="284"/>
      <c r="L87" s="284"/>
      <c r="M87" s="284"/>
      <c r="N87" s="284"/>
      <c r="O87" s="284"/>
      <c r="P87" s="284"/>
      <c r="Q87" s="284"/>
      <c r="R87" s="285"/>
      <c r="S87" s="128"/>
      <c r="T87" s="116"/>
      <c r="U87" s="98"/>
    </row>
    <row r="88" spans="1:21" ht="24" customHeight="1" thickBot="1" x14ac:dyDescent="0.5">
      <c r="A88" s="30"/>
      <c r="E88" s="30"/>
      <c r="F88" s="103"/>
      <c r="G88" s="283"/>
      <c r="H88" s="284"/>
      <c r="I88" s="284"/>
      <c r="J88" s="284"/>
      <c r="K88" s="284"/>
      <c r="L88" s="284"/>
      <c r="M88" s="284"/>
      <c r="N88" s="284"/>
      <c r="O88" s="284"/>
      <c r="P88" s="284"/>
      <c r="Q88" s="284"/>
      <c r="R88" s="285"/>
      <c r="S88" s="128"/>
      <c r="T88" s="116"/>
      <c r="U88" s="98"/>
    </row>
    <row r="89" spans="1:21" ht="23.65" thickBot="1" x14ac:dyDescent="0.75">
      <c r="A89" s="30"/>
      <c r="B89" s="251" t="s">
        <v>285</v>
      </c>
      <c r="C89" s="252"/>
      <c r="D89" s="253"/>
      <c r="E89" s="30"/>
      <c r="F89" s="103"/>
      <c r="G89" s="283"/>
      <c r="H89" s="284"/>
      <c r="I89" s="284"/>
      <c r="J89" s="284"/>
      <c r="K89" s="284"/>
      <c r="L89" s="284"/>
      <c r="M89" s="284"/>
      <c r="N89" s="284"/>
      <c r="O89" s="284"/>
      <c r="P89" s="284"/>
      <c r="Q89" s="284"/>
      <c r="R89" s="285"/>
      <c r="S89" s="128"/>
      <c r="T89" s="116"/>
      <c r="U89" s="98"/>
    </row>
    <row r="90" spans="1:21" ht="15" customHeight="1" x14ac:dyDescent="0.45">
      <c r="A90" s="30"/>
      <c r="B90" s="2"/>
      <c r="D90" s="1"/>
      <c r="E90" s="30"/>
      <c r="F90" s="103"/>
      <c r="G90" s="283"/>
      <c r="H90" s="284"/>
      <c r="I90" s="284"/>
      <c r="J90" s="284"/>
      <c r="K90" s="284"/>
      <c r="L90" s="284"/>
      <c r="M90" s="284"/>
      <c r="N90" s="284"/>
      <c r="O90" s="284"/>
      <c r="P90" s="284"/>
      <c r="Q90" s="284"/>
      <c r="R90" s="285"/>
      <c r="S90" s="128"/>
      <c r="T90" s="116"/>
      <c r="U90" s="98"/>
    </row>
    <row r="91" spans="1:21" ht="25.25" customHeight="1" x14ac:dyDescent="0.45">
      <c r="A91" s="30"/>
      <c r="B91" s="2"/>
      <c r="D91" s="1"/>
      <c r="E91" s="30"/>
      <c r="F91" s="103"/>
      <c r="G91" s="283"/>
      <c r="H91" s="284"/>
      <c r="I91" s="284"/>
      <c r="J91" s="284"/>
      <c r="K91" s="284"/>
      <c r="L91" s="284"/>
      <c r="M91" s="284"/>
      <c r="N91" s="284"/>
      <c r="O91" s="284"/>
      <c r="P91" s="284"/>
      <c r="Q91" s="284"/>
      <c r="R91" s="285"/>
      <c r="S91" s="128"/>
      <c r="T91" s="116"/>
      <c r="U91" s="98"/>
    </row>
    <row r="92" spans="1:21" ht="15" customHeight="1" x14ac:dyDescent="0.45">
      <c r="A92" s="30"/>
      <c r="B92" s="2"/>
      <c r="D92" s="1"/>
      <c r="E92" s="30"/>
      <c r="F92" s="103"/>
      <c r="G92" s="283"/>
      <c r="H92" s="284"/>
      <c r="I92" s="284"/>
      <c r="J92" s="284"/>
      <c r="K92" s="284"/>
      <c r="L92" s="284"/>
      <c r="M92" s="284"/>
      <c r="N92" s="284"/>
      <c r="O92" s="284"/>
      <c r="P92" s="284"/>
      <c r="Q92" s="284"/>
      <c r="R92" s="285"/>
      <c r="S92" s="128"/>
      <c r="T92" s="116"/>
      <c r="U92" s="98"/>
    </row>
    <row r="93" spans="1:21" ht="15" customHeight="1" x14ac:dyDescent="0.45">
      <c r="A93" s="30"/>
      <c r="B93" s="2"/>
      <c r="D93" s="1"/>
      <c r="E93" s="30"/>
      <c r="F93" s="103"/>
      <c r="G93" s="283"/>
      <c r="H93" s="284"/>
      <c r="I93" s="284"/>
      <c r="J93" s="284"/>
      <c r="K93" s="284"/>
      <c r="L93" s="284"/>
      <c r="M93" s="284"/>
      <c r="N93" s="284"/>
      <c r="O93" s="284"/>
      <c r="P93" s="284"/>
      <c r="Q93" s="284"/>
      <c r="R93" s="285"/>
      <c r="S93" s="128"/>
      <c r="T93" s="116"/>
      <c r="U93" s="98"/>
    </row>
    <row r="94" spans="1:21" ht="17.25" thickBot="1" x14ac:dyDescent="0.5">
      <c r="A94" s="30"/>
      <c r="B94" s="10"/>
      <c r="C94" s="11"/>
      <c r="D94" s="12"/>
      <c r="E94" s="30"/>
      <c r="F94" s="103"/>
      <c r="G94" s="283"/>
      <c r="H94" s="284"/>
      <c r="I94" s="284"/>
      <c r="J94" s="284"/>
      <c r="K94" s="284"/>
      <c r="L94" s="284"/>
      <c r="M94" s="284"/>
      <c r="N94" s="284"/>
      <c r="O94" s="284"/>
      <c r="P94" s="284"/>
      <c r="Q94" s="284"/>
      <c r="R94" s="285"/>
      <c r="S94" s="128"/>
      <c r="T94" s="116"/>
      <c r="U94" s="98"/>
    </row>
    <row r="95" spans="1:21" ht="24" customHeight="1" thickBot="1" x14ac:dyDescent="0.5">
      <c r="A95" s="30"/>
      <c r="E95" s="30"/>
      <c r="F95" s="103"/>
      <c r="G95" s="283"/>
      <c r="H95" s="284"/>
      <c r="I95" s="284"/>
      <c r="J95" s="284"/>
      <c r="K95" s="284"/>
      <c r="L95" s="284"/>
      <c r="M95" s="284"/>
      <c r="N95" s="284"/>
      <c r="O95" s="284"/>
      <c r="P95" s="284"/>
      <c r="Q95" s="284"/>
      <c r="R95" s="285"/>
      <c r="S95" s="128"/>
      <c r="T95" s="116"/>
      <c r="U95" s="98"/>
    </row>
    <row r="96" spans="1:21" ht="23.65" thickBot="1" x14ac:dyDescent="0.75">
      <c r="A96" s="30"/>
      <c r="B96" s="251" t="s">
        <v>286</v>
      </c>
      <c r="C96" s="252"/>
      <c r="D96" s="253"/>
      <c r="E96" s="30"/>
      <c r="F96" s="103"/>
      <c r="G96" s="283"/>
      <c r="H96" s="284"/>
      <c r="I96" s="284"/>
      <c r="J96" s="284"/>
      <c r="K96" s="284"/>
      <c r="L96" s="284"/>
      <c r="M96" s="284"/>
      <c r="N96" s="284"/>
      <c r="O96" s="284"/>
      <c r="P96" s="284"/>
      <c r="Q96" s="284"/>
      <c r="R96" s="285"/>
      <c r="S96" s="128"/>
      <c r="T96" s="116"/>
      <c r="U96" s="98"/>
    </row>
    <row r="97" spans="1:22" ht="15" customHeight="1" x14ac:dyDescent="0.45">
      <c r="A97" s="30"/>
      <c r="B97" s="2"/>
      <c r="D97" s="1"/>
      <c r="E97" s="30"/>
      <c r="F97" s="103"/>
      <c r="G97" s="283"/>
      <c r="H97" s="284"/>
      <c r="I97" s="284"/>
      <c r="J97" s="284"/>
      <c r="K97" s="284"/>
      <c r="L97" s="284"/>
      <c r="M97" s="284"/>
      <c r="N97" s="284"/>
      <c r="O97" s="284"/>
      <c r="P97" s="284"/>
      <c r="Q97" s="284"/>
      <c r="R97" s="285"/>
      <c r="S97" s="128"/>
      <c r="T97" s="116"/>
      <c r="U97" s="98"/>
    </row>
    <row r="98" spans="1:22" ht="25.25" customHeight="1" x14ac:dyDescent="0.45">
      <c r="A98" s="30"/>
      <c r="B98" s="2"/>
      <c r="D98" s="1"/>
      <c r="E98" s="30"/>
      <c r="F98" s="103"/>
      <c r="G98" s="283"/>
      <c r="H98" s="284"/>
      <c r="I98" s="284"/>
      <c r="J98" s="284"/>
      <c r="K98" s="284"/>
      <c r="L98" s="284"/>
      <c r="M98" s="284"/>
      <c r="N98" s="284"/>
      <c r="O98" s="284"/>
      <c r="P98" s="284"/>
      <c r="Q98" s="284"/>
      <c r="R98" s="285"/>
      <c r="S98" s="128"/>
      <c r="T98" s="116"/>
      <c r="U98" s="98"/>
    </row>
    <row r="99" spans="1:22" ht="15" customHeight="1" x14ac:dyDescent="0.45">
      <c r="A99" s="30"/>
      <c r="B99" s="2"/>
      <c r="D99" s="1"/>
      <c r="E99" s="30"/>
      <c r="F99" s="103"/>
      <c r="G99" s="283"/>
      <c r="H99" s="284"/>
      <c r="I99" s="284"/>
      <c r="J99" s="284"/>
      <c r="K99" s="284"/>
      <c r="L99" s="284"/>
      <c r="M99" s="284"/>
      <c r="N99" s="284"/>
      <c r="O99" s="284"/>
      <c r="P99" s="284"/>
      <c r="Q99" s="284"/>
      <c r="R99" s="285"/>
      <c r="S99" s="128"/>
      <c r="T99" s="116"/>
      <c r="U99" s="98"/>
    </row>
    <row r="100" spans="1:22" ht="15" customHeight="1" thickBot="1" x14ac:dyDescent="0.5">
      <c r="A100" s="30"/>
      <c r="B100" s="10"/>
      <c r="C100" s="11"/>
      <c r="D100" s="12"/>
      <c r="E100" s="30"/>
      <c r="F100" s="103"/>
      <c r="G100" s="283"/>
      <c r="H100" s="284"/>
      <c r="I100" s="284"/>
      <c r="J100" s="284"/>
      <c r="K100" s="284"/>
      <c r="L100" s="284"/>
      <c r="M100" s="284"/>
      <c r="N100" s="284"/>
      <c r="O100" s="284"/>
      <c r="P100" s="284"/>
      <c r="Q100" s="284"/>
      <c r="R100" s="285"/>
      <c r="S100" s="128"/>
      <c r="T100" s="116"/>
      <c r="U100" s="98"/>
    </row>
    <row r="101" spans="1:22" ht="15" customHeight="1" x14ac:dyDescent="0.45">
      <c r="A101" s="30"/>
      <c r="E101" s="30"/>
      <c r="F101" s="103"/>
      <c r="G101" s="283"/>
      <c r="H101" s="284"/>
      <c r="I101" s="284"/>
      <c r="J101" s="284"/>
      <c r="K101" s="284"/>
      <c r="L101" s="284"/>
      <c r="M101" s="284"/>
      <c r="N101" s="284"/>
      <c r="O101" s="284"/>
      <c r="P101" s="284"/>
      <c r="Q101" s="284"/>
      <c r="R101" s="285"/>
      <c r="S101" s="128"/>
      <c r="T101" s="116"/>
      <c r="U101" s="98"/>
    </row>
    <row r="102" spans="1:22" ht="21" x14ac:dyDescent="0.65">
      <c r="A102" s="30"/>
      <c r="B102" s="254" t="s">
        <v>1370</v>
      </c>
      <c r="C102" s="254"/>
      <c r="D102" s="254"/>
      <c r="E102" s="30"/>
      <c r="F102" s="103"/>
      <c r="G102" s="283"/>
      <c r="H102" s="284"/>
      <c r="I102" s="284"/>
      <c r="J102" s="284"/>
      <c r="K102" s="284"/>
      <c r="L102" s="284"/>
      <c r="M102" s="284"/>
      <c r="N102" s="284"/>
      <c r="O102" s="284"/>
      <c r="P102" s="284"/>
      <c r="Q102" s="284"/>
      <c r="R102" s="285"/>
      <c r="S102" s="128"/>
      <c r="T102" s="116"/>
      <c r="U102" s="98"/>
    </row>
    <row r="103" spans="1:22" ht="15" customHeight="1" x14ac:dyDescent="0.45">
      <c r="A103" s="30"/>
      <c r="E103" s="30"/>
      <c r="F103" s="103"/>
      <c r="G103" s="283"/>
      <c r="H103" s="284"/>
      <c r="I103" s="284"/>
      <c r="J103" s="284"/>
      <c r="K103" s="284"/>
      <c r="L103" s="284"/>
      <c r="M103" s="284"/>
      <c r="N103" s="284"/>
      <c r="O103" s="284"/>
      <c r="P103" s="284"/>
      <c r="Q103" s="284"/>
      <c r="R103" s="285"/>
      <c r="S103" s="128"/>
      <c r="T103" s="116"/>
      <c r="U103" s="98"/>
    </row>
    <row r="104" spans="1:22" ht="16.899999999999999" x14ac:dyDescent="0.45">
      <c r="A104" s="30"/>
      <c r="E104" s="30"/>
      <c r="F104" s="103"/>
      <c r="G104" s="283"/>
      <c r="H104" s="284"/>
      <c r="I104" s="284"/>
      <c r="J104" s="284"/>
      <c r="K104" s="284"/>
      <c r="L104" s="284"/>
      <c r="M104" s="284"/>
      <c r="N104" s="284"/>
      <c r="O104" s="284"/>
      <c r="P104" s="284"/>
      <c r="Q104" s="284"/>
      <c r="R104" s="285"/>
      <c r="S104" s="128"/>
      <c r="T104" s="116"/>
      <c r="U104" s="98"/>
    </row>
    <row r="105" spans="1:22" ht="15" customHeight="1" x14ac:dyDescent="0.45">
      <c r="A105" s="30"/>
      <c r="E105" s="30"/>
      <c r="F105" s="103"/>
      <c r="G105" s="283"/>
      <c r="H105" s="284"/>
      <c r="I105" s="284"/>
      <c r="J105" s="284"/>
      <c r="K105" s="284"/>
      <c r="L105" s="284"/>
      <c r="M105" s="284"/>
      <c r="N105" s="284"/>
      <c r="O105" s="284"/>
      <c r="P105" s="284"/>
      <c r="Q105" s="284"/>
      <c r="R105" s="285"/>
      <c r="S105" s="128"/>
      <c r="T105" s="116"/>
      <c r="U105" s="98"/>
    </row>
    <row r="106" spans="1:22" ht="15" customHeight="1" x14ac:dyDescent="0.45">
      <c r="A106" s="30"/>
      <c r="E106" s="30"/>
      <c r="F106" s="103"/>
      <c r="G106" s="283"/>
      <c r="H106" s="284"/>
      <c r="I106" s="284"/>
      <c r="J106" s="284"/>
      <c r="K106" s="284"/>
      <c r="L106" s="284"/>
      <c r="M106" s="284"/>
      <c r="N106" s="284"/>
      <c r="O106" s="284"/>
      <c r="P106" s="284"/>
      <c r="Q106" s="284"/>
      <c r="R106" s="285"/>
      <c r="S106" s="128"/>
      <c r="T106" s="116"/>
      <c r="U106" s="98"/>
    </row>
    <row r="107" spans="1:22" ht="15" customHeight="1" x14ac:dyDescent="0.45">
      <c r="A107" s="30"/>
      <c r="E107" s="30"/>
      <c r="F107" s="103"/>
      <c r="G107" s="283"/>
      <c r="H107" s="284"/>
      <c r="I107" s="284"/>
      <c r="J107" s="284"/>
      <c r="K107" s="284"/>
      <c r="L107" s="284"/>
      <c r="M107" s="284"/>
      <c r="N107" s="284"/>
      <c r="O107" s="284"/>
      <c r="P107" s="284"/>
      <c r="Q107" s="284"/>
      <c r="R107" s="285"/>
      <c r="S107" s="128"/>
      <c r="T107" s="116"/>
      <c r="U107" s="98"/>
    </row>
    <row r="108" spans="1:22" ht="15" customHeight="1" x14ac:dyDescent="0.45">
      <c r="A108" s="30"/>
      <c r="E108" s="30"/>
      <c r="F108" s="103"/>
      <c r="G108" s="283"/>
      <c r="H108" s="284"/>
      <c r="I108" s="284"/>
      <c r="J108" s="284"/>
      <c r="K108" s="284"/>
      <c r="L108" s="284"/>
      <c r="M108" s="284"/>
      <c r="N108" s="284"/>
      <c r="O108" s="284"/>
      <c r="P108" s="284"/>
      <c r="Q108" s="284"/>
      <c r="R108" s="285"/>
      <c r="S108" s="128"/>
      <c r="T108" s="116"/>
      <c r="U108" s="98"/>
    </row>
    <row r="109" spans="1:22" ht="15" customHeight="1" x14ac:dyDescent="0.45">
      <c r="A109" s="30"/>
      <c r="E109" s="30"/>
      <c r="F109" s="103"/>
      <c r="G109" s="283"/>
      <c r="H109" s="284"/>
      <c r="I109" s="284"/>
      <c r="J109" s="284"/>
      <c r="K109" s="284"/>
      <c r="L109" s="284"/>
      <c r="M109" s="284"/>
      <c r="N109" s="284"/>
      <c r="O109" s="284"/>
      <c r="P109" s="284"/>
      <c r="Q109" s="284"/>
      <c r="R109" s="285"/>
      <c r="S109" s="128"/>
      <c r="T109" s="116"/>
      <c r="U109" s="98"/>
    </row>
    <row r="110" spans="1:22" ht="15" customHeight="1" x14ac:dyDescent="0.45">
      <c r="A110" s="30"/>
      <c r="E110" s="30"/>
      <c r="F110" s="103"/>
      <c r="G110" s="283"/>
      <c r="H110" s="284"/>
      <c r="I110" s="284"/>
      <c r="J110" s="284"/>
      <c r="K110" s="284"/>
      <c r="L110" s="284"/>
      <c r="M110" s="284"/>
      <c r="N110" s="284"/>
      <c r="O110" s="284"/>
      <c r="P110" s="284"/>
      <c r="Q110" s="284"/>
      <c r="R110" s="285"/>
      <c r="S110" s="128"/>
      <c r="T110" s="116"/>
      <c r="U110" s="98"/>
    </row>
    <row r="111" spans="1:22" ht="16.899999999999999" x14ac:dyDescent="0.45">
      <c r="A111" s="30"/>
      <c r="E111" s="30"/>
      <c r="F111" s="103"/>
      <c r="G111" s="283"/>
      <c r="H111" s="284"/>
      <c r="I111" s="284"/>
      <c r="J111" s="284"/>
      <c r="K111" s="284"/>
      <c r="L111" s="284"/>
      <c r="M111" s="284"/>
      <c r="N111" s="284"/>
      <c r="O111" s="284"/>
      <c r="P111" s="284"/>
      <c r="Q111" s="284"/>
      <c r="R111" s="285"/>
      <c r="S111" s="128"/>
      <c r="T111" s="98"/>
      <c r="U111" s="98"/>
      <c r="V111" s="98"/>
    </row>
    <row r="112" spans="1:22" ht="16.899999999999999" x14ac:dyDescent="0.45">
      <c r="A112" s="30"/>
      <c r="D112" s="30"/>
      <c r="E112" s="30"/>
      <c r="F112" s="103"/>
      <c r="G112" s="283"/>
      <c r="H112" s="284"/>
      <c r="I112" s="284"/>
      <c r="J112" s="284"/>
      <c r="K112" s="284"/>
      <c r="L112" s="284"/>
      <c r="M112" s="284"/>
      <c r="N112" s="284"/>
      <c r="O112" s="284"/>
      <c r="P112" s="284"/>
      <c r="Q112" s="284"/>
      <c r="R112" s="285"/>
      <c r="S112" s="128"/>
    </row>
    <row r="113" spans="1:19" ht="16.899999999999999" x14ac:dyDescent="0.45">
      <c r="A113" s="30"/>
      <c r="D113" s="30"/>
      <c r="E113" s="30"/>
      <c r="F113" s="103"/>
      <c r="G113" s="283"/>
      <c r="H113" s="284"/>
      <c r="I113" s="284"/>
      <c r="J113" s="284"/>
      <c r="K113" s="284"/>
      <c r="L113" s="284"/>
      <c r="M113" s="284"/>
      <c r="N113" s="284"/>
      <c r="O113" s="284"/>
      <c r="P113" s="284"/>
      <c r="Q113" s="284"/>
      <c r="R113" s="285"/>
      <c r="S113" s="128"/>
    </row>
    <row r="114" spans="1:19" ht="16.899999999999999" x14ac:dyDescent="0.45">
      <c r="A114" s="30"/>
      <c r="D114" s="30"/>
      <c r="E114" s="30"/>
      <c r="F114" s="103"/>
      <c r="G114" s="283"/>
      <c r="H114" s="284"/>
      <c r="I114" s="284"/>
      <c r="J114" s="284"/>
      <c r="K114" s="284"/>
      <c r="L114" s="284"/>
      <c r="M114" s="284"/>
      <c r="N114" s="284"/>
      <c r="O114" s="284"/>
      <c r="P114" s="284"/>
      <c r="Q114" s="284"/>
      <c r="R114" s="285"/>
      <c r="S114" s="128"/>
    </row>
    <row r="115" spans="1:19" ht="16.899999999999999" x14ac:dyDescent="0.45">
      <c r="A115" s="30"/>
      <c r="D115" s="29"/>
      <c r="E115" s="30"/>
      <c r="F115" s="103"/>
      <c r="G115" s="283"/>
      <c r="H115" s="284"/>
      <c r="I115" s="284"/>
      <c r="J115" s="284"/>
      <c r="K115" s="284"/>
      <c r="L115" s="284"/>
      <c r="M115" s="284"/>
      <c r="N115" s="284"/>
      <c r="O115" s="284"/>
      <c r="P115" s="284"/>
      <c r="Q115" s="284"/>
      <c r="R115" s="285"/>
      <c r="S115" s="128"/>
    </row>
    <row r="116" spans="1:19" ht="16.899999999999999" x14ac:dyDescent="0.45">
      <c r="A116" s="30"/>
      <c r="D116" s="29"/>
      <c r="E116" s="30"/>
      <c r="F116" s="103"/>
      <c r="G116" s="283"/>
      <c r="H116" s="284"/>
      <c r="I116" s="284"/>
      <c r="J116" s="284"/>
      <c r="K116" s="284"/>
      <c r="L116" s="284"/>
      <c r="M116" s="284"/>
      <c r="N116" s="284"/>
      <c r="O116" s="284"/>
      <c r="P116" s="284"/>
      <c r="Q116" s="284"/>
      <c r="R116" s="285"/>
      <c r="S116" s="128"/>
    </row>
    <row r="117" spans="1:19" ht="16.899999999999999" x14ac:dyDescent="0.45">
      <c r="A117" s="30"/>
      <c r="D117" s="29"/>
      <c r="E117" s="29"/>
      <c r="F117" s="103"/>
      <c r="G117" s="283"/>
      <c r="H117" s="284"/>
      <c r="I117" s="284"/>
      <c r="J117" s="284"/>
      <c r="K117" s="284"/>
      <c r="L117" s="284"/>
      <c r="M117" s="284"/>
      <c r="N117" s="284"/>
      <c r="O117" s="284"/>
      <c r="P117" s="284"/>
      <c r="Q117" s="284"/>
      <c r="R117" s="285"/>
      <c r="S117" s="128"/>
    </row>
    <row r="118" spans="1:19" ht="17.25" thickBot="1" x14ac:dyDescent="0.5">
      <c r="A118" s="30"/>
      <c r="D118" s="29"/>
      <c r="E118" s="29"/>
      <c r="F118" s="103"/>
      <c r="G118" s="286"/>
      <c r="H118" s="287"/>
      <c r="I118" s="287"/>
      <c r="J118" s="287"/>
      <c r="K118" s="287"/>
      <c r="L118" s="287"/>
      <c r="M118" s="287"/>
      <c r="N118" s="287"/>
      <c r="O118" s="287"/>
      <c r="P118" s="287"/>
      <c r="Q118" s="287"/>
      <c r="R118" s="288"/>
      <c r="S118" s="128"/>
    </row>
    <row r="119" spans="1:19" ht="14.65" thickBot="1" x14ac:dyDescent="0.5">
      <c r="A119" s="30"/>
      <c r="D119" s="29"/>
      <c r="E119" s="29"/>
      <c r="F119" s="105"/>
      <c r="G119" s="106"/>
      <c r="H119" s="106"/>
      <c r="I119" s="106"/>
      <c r="J119" s="106"/>
      <c r="K119" s="106"/>
      <c r="L119" s="106"/>
      <c r="M119" s="106"/>
      <c r="N119" s="106"/>
      <c r="O119" s="106"/>
      <c r="P119" s="106"/>
      <c r="Q119" s="106"/>
      <c r="R119" s="106"/>
      <c r="S119" s="107"/>
    </row>
    <row r="120" spans="1:19" x14ac:dyDescent="0.45">
      <c r="A120" s="30"/>
      <c r="D120" s="29"/>
      <c r="E120" s="29"/>
      <c r="F120" s="30"/>
      <c r="G120" s="113"/>
      <c r="H120" s="30"/>
      <c r="I120" s="30"/>
      <c r="J120" s="30"/>
      <c r="K120" s="30"/>
      <c r="L120" s="30"/>
      <c r="M120" s="30"/>
      <c r="N120" s="30"/>
    </row>
    <row r="121" spans="1:19" x14ac:dyDescent="0.45">
      <c r="A121" s="30"/>
      <c r="D121" s="29"/>
      <c r="E121" s="29"/>
      <c r="F121" s="30"/>
      <c r="G121" s="30"/>
      <c r="H121" s="30"/>
      <c r="I121" s="30"/>
      <c r="J121" s="30"/>
      <c r="K121" s="30"/>
      <c r="L121" s="30"/>
      <c r="M121" s="30"/>
      <c r="N121" s="30"/>
      <c r="O121" s="30"/>
      <c r="P121" s="30"/>
      <c r="Q121" s="30"/>
    </row>
    <row r="122" spans="1:19" x14ac:dyDescent="0.45">
      <c r="A122" s="30"/>
      <c r="D122" s="29"/>
      <c r="E122" s="29"/>
      <c r="F122" s="30"/>
      <c r="G122" s="30"/>
      <c r="H122" s="30"/>
      <c r="I122" s="30"/>
      <c r="J122" s="30"/>
      <c r="K122" s="30"/>
      <c r="L122" s="30"/>
      <c r="M122" s="30"/>
      <c r="N122" s="30"/>
      <c r="O122" s="30"/>
      <c r="P122" s="30"/>
      <c r="Q122" s="30"/>
    </row>
    <row r="123" spans="1:19" x14ac:dyDescent="0.45">
      <c r="A123" s="30"/>
      <c r="D123" s="29"/>
      <c r="E123" s="29"/>
      <c r="F123" s="179"/>
      <c r="G123" s="180"/>
      <c r="H123" s="180"/>
      <c r="I123" s="180"/>
      <c r="J123" s="179"/>
      <c r="K123" s="179"/>
      <c r="L123" s="179"/>
      <c r="M123" s="179"/>
      <c r="N123" s="30"/>
      <c r="O123" s="30"/>
      <c r="P123" s="30"/>
      <c r="Q123" s="30"/>
    </row>
    <row r="124" spans="1:19" x14ac:dyDescent="0.45">
      <c r="A124" s="30"/>
      <c r="D124" s="178"/>
      <c r="E124" s="178"/>
      <c r="F124" s="178"/>
      <c r="G124" s="178"/>
      <c r="H124" s="178"/>
      <c r="I124" s="178"/>
      <c r="J124" s="178"/>
      <c r="K124" s="178"/>
      <c r="L124" s="179"/>
      <c r="M124" s="179"/>
      <c r="N124" s="30"/>
      <c r="O124" s="30"/>
      <c r="P124" s="30"/>
      <c r="Q124" s="30"/>
    </row>
    <row r="125" spans="1:19" x14ac:dyDescent="0.45">
      <c r="A125" s="30"/>
      <c r="D125" s="178"/>
      <c r="E125" s="178"/>
      <c r="F125" s="178"/>
      <c r="G125" s="178"/>
      <c r="H125" s="178"/>
      <c r="I125" s="178"/>
      <c r="J125" s="178"/>
      <c r="K125" s="178"/>
      <c r="L125" s="179"/>
      <c r="M125" s="179"/>
      <c r="N125" s="30"/>
      <c r="O125" s="30"/>
      <c r="P125" s="30"/>
      <c r="Q125" s="30"/>
    </row>
    <row r="126" spans="1:19" x14ac:dyDescent="0.45">
      <c r="A126" s="30"/>
      <c r="D126" s="178"/>
      <c r="E126" s="178"/>
      <c r="F126" s="178"/>
      <c r="G126" s="178"/>
      <c r="H126" s="181"/>
      <c r="I126" s="178"/>
      <c r="J126" s="178"/>
      <c r="K126" s="178"/>
      <c r="L126" s="179"/>
      <c r="M126" s="179"/>
      <c r="N126" s="30"/>
      <c r="O126" s="30"/>
      <c r="P126" s="30"/>
      <c r="Q126" s="30"/>
    </row>
    <row r="127" spans="1:19" x14ac:dyDescent="0.45">
      <c r="A127" s="30"/>
      <c r="D127" s="178"/>
      <c r="E127" s="178"/>
      <c r="F127" s="178"/>
      <c r="G127" s="178"/>
      <c r="H127" s="181"/>
      <c r="I127" s="178"/>
      <c r="J127" s="178"/>
      <c r="K127" s="178"/>
      <c r="L127" s="179"/>
      <c r="M127" s="179"/>
      <c r="N127" s="30"/>
      <c r="O127" s="30"/>
      <c r="P127" s="30"/>
      <c r="Q127" s="30"/>
    </row>
    <row r="128" spans="1:19" x14ac:dyDescent="0.45">
      <c r="A128" s="30"/>
      <c r="D128" s="178"/>
      <c r="E128" s="178"/>
      <c r="F128" s="178"/>
      <c r="G128" s="178"/>
      <c r="H128" s="178"/>
      <c r="I128" s="178"/>
      <c r="J128" s="178"/>
      <c r="K128" s="178"/>
      <c r="L128" s="179"/>
      <c r="M128" s="179"/>
      <c r="N128" s="30"/>
      <c r="O128" s="30"/>
      <c r="P128" s="30"/>
      <c r="Q128" s="30"/>
    </row>
    <row r="129" spans="1:17" ht="18" x14ac:dyDescent="0.45">
      <c r="A129" s="30"/>
      <c r="D129" s="178"/>
      <c r="E129" s="178"/>
      <c r="F129" s="178"/>
      <c r="G129" s="182" t="str">
        <f>N39</f>
        <v>Primary Service</v>
      </c>
      <c r="H129" s="182">
        <f>Q39</f>
        <v>9</v>
      </c>
      <c r="I129" s="178"/>
      <c r="J129" s="178"/>
      <c r="K129" s="178"/>
      <c r="L129" s="179"/>
      <c r="M129" s="179"/>
      <c r="N129" s="30"/>
      <c r="O129" s="30"/>
      <c r="P129" s="30"/>
      <c r="Q129" s="30"/>
    </row>
    <row r="130" spans="1:17" ht="18" x14ac:dyDescent="0.45">
      <c r="A130" s="30"/>
      <c r="D130" s="178"/>
      <c r="E130" s="178"/>
      <c r="F130" s="178"/>
      <c r="G130" s="182" t="str">
        <f>N40</f>
        <v>Secondary Service</v>
      </c>
      <c r="H130" s="182">
        <f>Q40</f>
        <v>11</v>
      </c>
      <c r="I130" s="178"/>
      <c r="J130" s="178"/>
      <c r="K130" s="178"/>
      <c r="L130" s="179"/>
      <c r="M130" s="179"/>
      <c r="N130" s="30"/>
      <c r="O130" s="30"/>
      <c r="P130" s="30"/>
      <c r="Q130" s="30"/>
    </row>
    <row r="131" spans="1:17" ht="18" x14ac:dyDescent="0.45">
      <c r="A131" s="30"/>
      <c r="D131" s="178"/>
      <c r="E131" s="178"/>
      <c r="F131" s="178"/>
      <c r="G131" s="182" t="str">
        <f>N41</f>
        <v>Available Enablers</v>
      </c>
      <c r="H131" s="182">
        <f>Q41</f>
        <v>88</v>
      </c>
      <c r="I131" s="178"/>
      <c r="J131" s="178"/>
      <c r="K131" s="178"/>
      <c r="L131" s="179"/>
      <c r="M131" s="179"/>
      <c r="N131" s="30"/>
      <c r="O131" s="30"/>
      <c r="P131" s="30"/>
      <c r="Q131" s="30"/>
    </row>
    <row r="132" spans="1:17" ht="18" x14ac:dyDescent="0.45">
      <c r="A132" s="30"/>
      <c r="D132" s="179"/>
      <c r="E132" s="178"/>
      <c r="F132" s="178"/>
      <c r="G132" s="182" t="str">
        <f>N42</f>
        <v>No Available Enablers</v>
      </c>
      <c r="H132" s="182">
        <f>Q42</f>
        <v>2</v>
      </c>
      <c r="I132" s="178"/>
      <c r="J132" s="178"/>
      <c r="K132" s="178"/>
      <c r="L132" s="179"/>
      <c r="M132" s="179"/>
      <c r="N132" s="30"/>
      <c r="O132" s="30"/>
      <c r="P132" s="30"/>
      <c r="Q132" s="30"/>
    </row>
    <row r="133" spans="1:17" x14ac:dyDescent="0.45">
      <c r="A133" s="30"/>
      <c r="D133" s="179"/>
      <c r="E133" s="178"/>
      <c r="F133" s="178"/>
      <c r="G133" s="178"/>
      <c r="H133" s="178"/>
      <c r="I133" s="178"/>
      <c r="J133" s="178"/>
      <c r="K133" s="178"/>
      <c r="L133" s="179"/>
      <c r="M133" s="179"/>
      <c r="N133" s="30"/>
      <c r="O133" s="30"/>
      <c r="P133" s="30"/>
      <c r="Q133" s="30"/>
    </row>
    <row r="134" spans="1:17" x14ac:dyDescent="0.45">
      <c r="A134" s="30"/>
      <c r="D134" s="179"/>
      <c r="E134" s="178"/>
      <c r="F134" s="178"/>
      <c r="G134" s="178" t="s">
        <v>287</v>
      </c>
      <c r="H134" s="178">
        <f>COUNTIFS('Selection Pane Data'!$D$5:$D$175,Placemat!$G134,'Selection Pane Data'!$F$5:$F$175,"X")</f>
        <v>6</v>
      </c>
      <c r="I134" s="178">
        <f>COUNTIFS('Selection Pane Data'!$E$5:$E$210,Placemat!$G134,'Selection Pane Data'!$F$5:$F$210,"X")</f>
        <v>52</v>
      </c>
      <c r="J134" s="178"/>
      <c r="K134" s="178"/>
      <c r="L134" s="179"/>
      <c r="M134" s="179"/>
      <c r="N134" s="30"/>
      <c r="O134" s="30"/>
      <c r="P134" s="30"/>
      <c r="Q134" s="30"/>
    </row>
    <row r="135" spans="1:17" x14ac:dyDescent="0.45">
      <c r="A135" s="30"/>
      <c r="D135" s="179"/>
      <c r="E135" s="178"/>
      <c r="F135" s="178"/>
      <c r="G135" s="178" t="s">
        <v>288</v>
      </c>
      <c r="H135" s="178">
        <f>COUNTIFS('Selection Pane Data'!$D$5:$D$175,Placemat!$G135,'Selection Pane Data'!$F$5:$F$175,"X")</f>
        <v>63</v>
      </c>
      <c r="I135" s="178">
        <f>COUNTIFS('Selection Pane Data'!$E$5:$E$210,Placemat!$G135,'Selection Pane Data'!$F$5:$F$210,"X")</f>
        <v>57</v>
      </c>
      <c r="J135" s="178"/>
      <c r="K135" s="178"/>
      <c r="L135" s="179"/>
      <c r="M135" s="179"/>
      <c r="N135" s="30"/>
      <c r="O135" s="30"/>
      <c r="P135" s="30"/>
      <c r="Q135" s="30"/>
    </row>
    <row r="136" spans="1:17" x14ac:dyDescent="0.45">
      <c r="A136" s="30"/>
      <c r="D136" s="179"/>
      <c r="E136" s="178"/>
      <c r="F136" s="178"/>
      <c r="G136" s="178" t="s">
        <v>289</v>
      </c>
      <c r="H136" s="178">
        <f>COUNTIFS('Selection Pane Data'!$D$5:$D$175,Placemat!$G136,'Selection Pane Data'!$F$5:$F$175,"X")</f>
        <v>22</v>
      </c>
      <c r="I136" s="178">
        <f>COUNTIFS('Selection Pane Data'!$E$5:$E$210,Placemat!$G136,'Selection Pane Data'!$F$5:$F$210,"X")</f>
        <v>1</v>
      </c>
      <c r="J136" s="178"/>
      <c r="K136" s="178"/>
      <c r="L136" s="179"/>
      <c r="M136" s="179"/>
      <c r="N136" s="30"/>
      <c r="O136" s="30"/>
      <c r="P136" s="30"/>
      <c r="Q136" s="30"/>
    </row>
    <row r="137" spans="1:17" x14ac:dyDescent="0.45">
      <c r="A137" s="30"/>
      <c r="D137" s="179"/>
      <c r="E137" s="178"/>
      <c r="F137" s="178"/>
      <c r="G137" s="178" t="s">
        <v>290</v>
      </c>
      <c r="H137" s="178">
        <f>COUNTIFS('Selection Pane Data'!$D$5:$D$175,Placemat!$G137,'Selection Pane Data'!$F$5:$F$175,"X")</f>
        <v>0</v>
      </c>
      <c r="I137" s="178">
        <f>COUNTIFS('Selection Pane Data'!$E$5:$E$210,Placemat!$G137,'Selection Pane Data'!$F$5:$F$210,"X")</f>
        <v>0</v>
      </c>
      <c r="J137" s="178"/>
      <c r="K137" s="178"/>
      <c r="L137" s="179"/>
      <c r="M137" s="179"/>
      <c r="N137" s="30"/>
      <c r="O137" s="30"/>
      <c r="P137" s="30"/>
      <c r="Q137" s="30"/>
    </row>
    <row r="138" spans="1:17" x14ac:dyDescent="0.45">
      <c r="A138" s="30"/>
      <c r="D138" s="179"/>
      <c r="E138" s="178"/>
      <c r="F138" s="178"/>
      <c r="G138" s="178"/>
      <c r="H138" s="178">
        <f>SUM(H134:H137)</f>
        <v>91</v>
      </c>
      <c r="I138" s="178">
        <f>SUM(I134:I137)</f>
        <v>110</v>
      </c>
      <c r="J138" s="178"/>
      <c r="K138" s="178"/>
      <c r="L138" s="179"/>
      <c r="M138" s="179"/>
      <c r="N138" s="30"/>
      <c r="O138" s="30"/>
      <c r="P138" s="30"/>
      <c r="Q138" s="30"/>
    </row>
    <row r="139" spans="1:17" x14ac:dyDescent="0.45">
      <c r="A139" s="30"/>
      <c r="D139" s="179"/>
      <c r="E139" s="178"/>
      <c r="F139" s="178"/>
      <c r="G139" s="178"/>
      <c r="H139" s="178"/>
      <c r="I139" s="178"/>
      <c r="J139" s="178"/>
      <c r="K139" s="178"/>
      <c r="L139" s="179"/>
      <c r="M139" s="179"/>
      <c r="N139" s="30"/>
      <c r="O139" s="30"/>
      <c r="P139" s="30"/>
      <c r="Q139" s="30"/>
    </row>
    <row r="140" spans="1:17" x14ac:dyDescent="0.45">
      <c r="A140" s="30"/>
      <c r="D140" s="179"/>
      <c r="E140" s="178"/>
      <c r="F140" s="178"/>
      <c r="G140" s="178"/>
      <c r="H140" s="178"/>
      <c r="I140" s="178"/>
      <c r="J140" s="178"/>
      <c r="K140" s="178"/>
      <c r="L140" s="179"/>
      <c r="M140" s="179"/>
      <c r="N140" s="30"/>
      <c r="O140" s="30"/>
      <c r="P140" s="30"/>
      <c r="Q140" s="30"/>
    </row>
    <row r="141" spans="1:17" x14ac:dyDescent="0.45">
      <c r="A141" s="30"/>
      <c r="D141" s="178"/>
      <c r="E141" s="178"/>
      <c r="F141" s="178"/>
      <c r="G141" s="178"/>
      <c r="H141" s="178"/>
      <c r="I141" s="178"/>
      <c r="J141" s="178"/>
      <c r="K141" s="178"/>
      <c r="L141" s="179"/>
      <c r="M141" s="179"/>
      <c r="N141" s="30"/>
      <c r="O141" s="30"/>
      <c r="P141" s="30"/>
      <c r="Q141" s="30"/>
    </row>
    <row r="142" spans="1:17" x14ac:dyDescent="0.45">
      <c r="D142" s="178"/>
      <c r="E142" s="178"/>
      <c r="F142" s="178"/>
      <c r="G142" s="178"/>
      <c r="H142" s="178"/>
      <c r="I142" s="178"/>
      <c r="J142" s="178"/>
      <c r="K142" s="178"/>
      <c r="L142" s="179"/>
      <c r="M142" s="179"/>
      <c r="N142" s="30"/>
      <c r="O142" s="30"/>
      <c r="P142" s="30"/>
      <c r="Q142" s="30"/>
    </row>
    <row r="143" spans="1:17" x14ac:dyDescent="0.45">
      <c r="D143" s="178"/>
      <c r="E143" s="178"/>
      <c r="F143" s="179"/>
      <c r="G143" s="179"/>
      <c r="H143" s="179"/>
      <c r="I143" s="179"/>
      <c r="J143" s="179"/>
      <c r="K143" s="179"/>
      <c r="L143" s="179"/>
      <c r="M143" s="179"/>
      <c r="N143" s="30"/>
      <c r="O143" s="30"/>
      <c r="P143" s="30"/>
      <c r="Q143" s="30"/>
    </row>
    <row r="144" spans="1:17" x14ac:dyDescent="0.45">
      <c r="D144" s="178"/>
      <c r="E144" s="178"/>
      <c r="F144" s="30"/>
      <c r="G144" s="30"/>
      <c r="H144" s="30"/>
      <c r="I144" s="30"/>
      <c r="J144" s="30"/>
      <c r="K144" s="30"/>
      <c r="L144" s="30"/>
      <c r="M144" s="30"/>
      <c r="N144" s="30"/>
      <c r="O144" s="30"/>
      <c r="P144" s="30"/>
      <c r="Q144" s="30"/>
    </row>
    <row r="145" spans="4:17" x14ac:dyDescent="0.45">
      <c r="D145" s="29"/>
      <c r="E145" s="29"/>
      <c r="F145" s="30"/>
      <c r="G145" s="30"/>
      <c r="H145" s="30"/>
      <c r="I145" s="30"/>
      <c r="J145" s="30"/>
      <c r="K145" s="30"/>
      <c r="L145" s="30"/>
      <c r="M145" s="30"/>
      <c r="N145" s="30"/>
      <c r="O145" s="30"/>
      <c r="P145" s="30"/>
      <c r="Q145" s="30"/>
    </row>
    <row r="146" spans="4:17" x14ac:dyDescent="0.45">
      <c r="D146" s="29"/>
      <c r="E146" s="29"/>
      <c r="F146" s="30"/>
      <c r="G146" s="30"/>
      <c r="H146" s="30"/>
      <c r="I146" s="30"/>
      <c r="J146" s="30"/>
      <c r="K146" s="30"/>
      <c r="L146" s="30"/>
      <c r="M146" s="30"/>
      <c r="N146" s="30"/>
      <c r="O146" s="30"/>
      <c r="P146" s="30"/>
      <c r="Q146" s="30"/>
    </row>
    <row r="147" spans="4:17" x14ac:dyDescent="0.45">
      <c r="D147" s="29"/>
      <c r="E147" s="29"/>
      <c r="F147" s="30"/>
      <c r="G147" s="30"/>
      <c r="H147" s="30"/>
      <c r="I147" s="30"/>
      <c r="J147" s="30"/>
      <c r="K147" s="30"/>
      <c r="L147" s="30"/>
      <c r="M147" s="30"/>
      <c r="N147" s="30"/>
      <c r="O147" s="30"/>
      <c r="P147" s="30"/>
      <c r="Q147" s="30"/>
    </row>
    <row r="148" spans="4:17" x14ac:dyDescent="0.45">
      <c r="D148" s="29"/>
      <c r="E148" s="29"/>
      <c r="F148" s="30"/>
      <c r="G148" s="30"/>
      <c r="H148" s="30"/>
      <c r="I148" s="30"/>
      <c r="J148" s="30"/>
      <c r="K148" s="30"/>
      <c r="L148" s="30"/>
      <c r="M148" s="30"/>
      <c r="N148" s="30"/>
      <c r="O148" s="30"/>
      <c r="P148" s="30"/>
      <c r="Q148" s="30"/>
    </row>
    <row r="149" spans="4:17" x14ac:dyDescent="0.45">
      <c r="D149" s="29"/>
      <c r="E149" s="29"/>
      <c r="F149" s="30"/>
      <c r="G149" s="30"/>
      <c r="H149" s="30"/>
      <c r="I149" s="30"/>
      <c r="J149" s="30"/>
      <c r="K149" s="30"/>
      <c r="L149" s="30"/>
      <c r="M149" s="30"/>
      <c r="N149" s="30"/>
      <c r="O149" s="30"/>
      <c r="P149" s="30"/>
      <c r="Q149" s="30"/>
    </row>
    <row r="150" spans="4:17" x14ac:dyDescent="0.45">
      <c r="D150" s="29"/>
      <c r="E150" s="29"/>
      <c r="F150" s="30"/>
      <c r="G150" s="30"/>
      <c r="H150" s="30"/>
      <c r="I150" s="30"/>
      <c r="J150" s="30"/>
      <c r="K150" s="30"/>
      <c r="L150" s="30"/>
      <c r="M150" s="30"/>
    </row>
    <row r="151" spans="4:17" x14ac:dyDescent="0.45">
      <c r="D151" s="29"/>
      <c r="E151" s="29"/>
    </row>
    <row r="152" spans="4:17" x14ac:dyDescent="0.45">
      <c r="D152" s="29"/>
      <c r="E152" s="29"/>
    </row>
  </sheetData>
  <sheetProtection algorithmName="SHA-512" hashValue="9hQF+qEm1wnB5/VaIVwVyxXS3UQp9d4cBJpIifhxn7Nk2JK07vi/8mnNc5b3ZbFCI0bvAWUfBciWCyzMHG9E8A==" saltValue="LK9lcsoY4pOWtkMn4ir10A==" spinCount="100000" sheet="1" objects="1" scenarios="1"/>
  <mergeCells count="32">
    <mergeCell ref="B72:B78"/>
    <mergeCell ref="B89:D89"/>
    <mergeCell ref="B96:D96"/>
    <mergeCell ref="B102:D102"/>
    <mergeCell ref="N38:R38"/>
    <mergeCell ref="N46:R46"/>
    <mergeCell ref="G65:R65"/>
    <mergeCell ref="N39:O39"/>
    <mergeCell ref="N40:O40"/>
    <mergeCell ref="N41:O41"/>
    <mergeCell ref="N42:O42"/>
    <mergeCell ref="N43:O43"/>
    <mergeCell ref="B69:B71"/>
    <mergeCell ref="B83:D87"/>
    <mergeCell ref="B43:B68"/>
    <mergeCell ref="G66:R118"/>
    <mergeCell ref="N57:O58"/>
    <mergeCell ref="P57:R58"/>
    <mergeCell ref="P59:R63"/>
    <mergeCell ref="N59:O63"/>
    <mergeCell ref="C4:D4"/>
    <mergeCell ref="P47:R47"/>
    <mergeCell ref="P48:R54"/>
    <mergeCell ref="N48:O54"/>
    <mergeCell ref="N47:O47"/>
    <mergeCell ref="N55:O56"/>
    <mergeCell ref="P55:R56"/>
    <mergeCell ref="B7:B42"/>
    <mergeCell ref="B2:D2"/>
    <mergeCell ref="F4:H4"/>
    <mergeCell ref="B3:D3"/>
    <mergeCell ref="F2:S2"/>
  </mergeCells>
  <conditionalFormatting sqref="D7:D78">
    <cfRule type="expression" dxfId="33" priority="82" stopIfTrue="1">
      <formula>$C$4="Manual"</formula>
    </cfRule>
  </conditionalFormatting>
  <conditionalFormatting sqref="C7:C78">
    <cfRule type="expression" dxfId="32" priority="171">
      <formula>E7="S"</formula>
    </cfRule>
    <cfRule type="expression" dxfId="31" priority="172">
      <formula>E7="P"</formula>
    </cfRule>
  </conditionalFormatting>
  <dataValidations count="1">
    <dataValidation type="list" allowBlank="1" showInputMessage="1" showErrorMessage="1" sqref="D7:D79" xr:uid="{C4EB140F-8895-47BB-B5B6-7F019A3B49BA}">
      <formula1>"Yes, No"</formula1>
    </dataValidation>
  </dataValidations>
  <pageMargins left="0.7" right="0.7" top="0.75" bottom="0.75" header="0.3" footer="0.3"/>
  <pageSetup scale="25" orientation="portrait" r:id="rId1"/>
  <ignoredErrors>
    <ignoredError sqref="P47"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44" id="{88BC6CEF-31EA-4E3A-9BD9-3D2129EDEC62}">
            <xm:f>INDEX('CMMC Levels'!$A$1:$E$188,MATCH(F7,'CMMC Levels'!$A$1:$A$188,0),MATCH($F$4,'CMMC Levels'!$A$1:$E$1,0))="N/A"</xm:f>
            <x14:dxf>
              <font>
                <color theme="0"/>
              </font>
              <fill>
                <patternFill>
                  <bgColor theme="0"/>
                </patternFill>
              </fill>
            </x14:dxf>
          </x14:cfRule>
          <x14:cfRule type="expression" priority="445" id="{8611E6B5-C92D-4014-81DE-943F1E5441C8}">
            <xm:f>VLOOKUP(F7,'Selection Pane Data'!$C$4:$G$210,5,FALSE)=$S$42</xm:f>
            <x14:dxf>
              <font>
                <color rgb="FFFF0000"/>
              </font>
              <fill>
                <patternFill>
                  <bgColor theme="0"/>
                </patternFill>
              </fill>
            </x14:dxf>
          </x14:cfRule>
          <x14:cfRule type="expression" priority="446" id="{C309F060-9A2C-4FF5-9D74-D63E18816C41}">
            <xm:f>VLOOKUP(F7,'Selection Pane Data'!$C$4:$G$210,5,FALSE)=$S$41</xm:f>
            <x14:dxf>
              <font>
                <color theme="0"/>
              </font>
              <fill>
                <patternFill>
                  <bgColor rgb="FF737373"/>
                </patternFill>
              </fill>
            </x14:dxf>
          </x14:cfRule>
          <x14:cfRule type="expression" priority="447" id="{17A5A1E0-8B6B-4498-A6DE-45160DF95609}">
            <xm:f>VLOOKUP(F7,'Selection Pane Data'!$C$4:$G$210,5,FALSE)=$S$40</xm:f>
            <x14:dxf>
              <font>
                <color theme="1"/>
              </font>
              <fill>
                <patternFill>
                  <bgColor rgb="FFFFB900"/>
                </patternFill>
              </fill>
            </x14:dxf>
          </x14:cfRule>
          <x14:cfRule type="expression" priority="448" id="{821E1571-0365-47A9-B46C-8B9D1F07B672}">
            <xm:f>VLOOKUP(F7,'Selection Pane Data'!$C$4:$G$210,5,FALSE)=$S$39</xm:f>
            <x14:dxf>
              <font>
                <color theme="1"/>
              </font>
              <fill>
                <patternFill>
                  <bgColor rgb="FF00A4EF"/>
                </patternFill>
              </fill>
            </x14:dxf>
          </x14:cfRule>
          <xm:sqref>F7:S30 F31:O31 Q31:S31 P32</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314E0C5-A3C7-4630-9197-6135623EB730}">
          <x14:formula1>
            <xm:f>'Selection Pane Filters'!$F$2:$U$2</xm:f>
          </x14:formula1>
          <xm:sqref>C4:D4</xm:sqref>
        </x14:dataValidation>
        <x14:dataValidation type="list" allowBlank="1" showInputMessage="1" showErrorMessage="1" xr:uid="{1AE074E9-B84B-4EC7-AB6D-BDE964ADA134}">
          <x14:formula1>
            <xm:f>'CMMC Levels'!$C$1:$E$1</xm:f>
          </x14:formula1>
          <xm:sqref>F4:H4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A51A3-9064-4C43-88D6-B0CE5817FDD4}">
  <sheetPr codeName="Sheet1"/>
  <dimension ref="B1:CJ231"/>
  <sheetViews>
    <sheetView topLeftCell="B1" zoomScale="70" zoomScaleNormal="70" workbookViewId="0">
      <pane xSplit="6" ySplit="3" topLeftCell="BV11" activePane="bottomRight" state="frozen"/>
      <selection pane="topRight" activeCell="H1" sqref="H1"/>
      <selection pane="bottomLeft" activeCell="B4" sqref="B4"/>
      <selection pane="bottomRight" activeCell="L222" sqref="L222"/>
    </sheetView>
  </sheetViews>
  <sheetFormatPr defaultColWidth="8.59765625" defaultRowHeight="14.25" x14ac:dyDescent="0.45"/>
  <cols>
    <col min="2" max="2" width="10.59765625" customWidth="1"/>
    <col min="3" max="3" width="14.19921875" bestFit="1" customWidth="1"/>
    <col min="4" max="4" width="20.59765625" bestFit="1" customWidth="1"/>
    <col min="5" max="5" width="31.59765625" bestFit="1" customWidth="1"/>
    <col min="7" max="7" width="7.9296875" bestFit="1" customWidth="1"/>
    <col min="8" max="72" width="15.59765625" customWidth="1"/>
    <col min="73" max="77" width="15.53125" customWidth="1"/>
    <col min="78" max="79" width="15.59765625" customWidth="1"/>
  </cols>
  <sheetData>
    <row r="1" spans="2:88" ht="14.65" thickBot="1" x14ac:dyDescent="0.5"/>
    <row r="2" spans="2:88" ht="21.4" thickBot="1" x14ac:dyDescent="0.7">
      <c r="B2" s="14"/>
      <c r="C2" s="14"/>
      <c r="G2" s="14"/>
      <c r="H2" s="301" t="s">
        <v>47</v>
      </c>
      <c r="I2" s="302"/>
      <c r="J2" s="302"/>
      <c r="K2" s="302"/>
      <c r="L2" s="302"/>
      <c r="M2" s="302"/>
      <c r="N2" s="302"/>
      <c r="O2" s="302"/>
      <c r="P2" s="302"/>
      <c r="Q2" s="302"/>
      <c r="R2" s="302"/>
      <c r="S2" s="302"/>
      <c r="T2" s="302"/>
      <c r="U2" s="302"/>
      <c r="V2" s="302"/>
      <c r="W2" s="302"/>
      <c r="X2" s="302"/>
      <c r="Y2" s="302"/>
      <c r="Z2" s="302"/>
      <c r="AA2" s="302"/>
      <c r="AB2" s="302"/>
      <c r="AC2" s="302"/>
      <c r="AD2" s="302"/>
      <c r="AE2" s="303"/>
      <c r="AF2" s="301" t="s">
        <v>297</v>
      </c>
      <c r="AG2" s="302"/>
      <c r="AH2" s="302"/>
      <c r="AI2" s="302"/>
      <c r="AJ2" s="302"/>
      <c r="AK2" s="302"/>
      <c r="AL2" s="302"/>
      <c r="AM2" s="302"/>
      <c r="AN2" s="302"/>
      <c r="AO2" s="302"/>
      <c r="AP2" s="302"/>
      <c r="AQ2" s="302"/>
      <c r="AR2" s="302"/>
      <c r="AS2" s="302"/>
      <c r="AT2" s="302"/>
      <c r="AU2" s="302"/>
      <c r="AV2" s="302"/>
      <c r="AW2" s="302"/>
      <c r="AX2" s="302"/>
      <c r="AY2" s="302"/>
      <c r="AZ2" s="302"/>
      <c r="BA2" s="302"/>
      <c r="BB2" s="302"/>
      <c r="BC2" s="303"/>
      <c r="BD2" s="300" t="s">
        <v>298</v>
      </c>
      <c r="BE2" s="298"/>
      <c r="BF2" s="299"/>
      <c r="BG2" s="184"/>
      <c r="BH2" s="298"/>
      <c r="BI2" s="298"/>
      <c r="BJ2" s="298"/>
      <c r="BK2" s="298"/>
      <c r="BL2" s="298"/>
      <c r="BM2" s="298"/>
      <c r="BN2" s="298"/>
      <c r="BO2" s="298"/>
      <c r="BP2" s="298"/>
      <c r="BQ2" s="299"/>
      <c r="BR2" s="300" t="s">
        <v>272</v>
      </c>
      <c r="BS2" s="298"/>
      <c r="BT2" s="299"/>
      <c r="BU2" s="298" t="s">
        <v>276</v>
      </c>
      <c r="BV2" s="298"/>
      <c r="BW2" s="298"/>
      <c r="BX2" s="299"/>
      <c r="CC2" s="29" t="s">
        <v>1336</v>
      </c>
      <c r="CD2" s="29"/>
      <c r="CE2" s="29"/>
      <c r="CF2" s="29" t="s">
        <v>1335</v>
      </c>
      <c r="CG2" s="29"/>
      <c r="CH2" s="29"/>
      <c r="CI2" s="29"/>
      <c r="CJ2" s="29"/>
    </row>
    <row r="3" spans="2:88" s="4" customFormat="1" ht="90.4" thickBot="1" x14ac:dyDescent="0.5">
      <c r="B3" s="26"/>
      <c r="C3" s="26"/>
      <c r="D3" s="79"/>
      <c r="G3" s="28" t="s">
        <v>299</v>
      </c>
      <c r="H3" s="108" t="s">
        <v>109</v>
      </c>
      <c r="I3" s="109" t="s">
        <v>123</v>
      </c>
      <c r="J3" s="109" t="s">
        <v>134</v>
      </c>
      <c r="K3" s="109" t="s">
        <v>221</v>
      </c>
      <c r="L3" s="109" t="s">
        <v>143</v>
      </c>
      <c r="M3" s="109" t="s">
        <v>152</v>
      </c>
      <c r="N3" s="109" t="s">
        <v>161</v>
      </c>
      <c r="O3" s="109" t="s">
        <v>168</v>
      </c>
      <c r="P3" s="109" t="s">
        <v>174</v>
      </c>
      <c r="Q3" s="109" t="s">
        <v>180</v>
      </c>
      <c r="R3" s="109" t="s">
        <v>185</v>
      </c>
      <c r="S3" s="109" t="s">
        <v>193</v>
      </c>
      <c r="T3" s="109" t="s">
        <v>190</v>
      </c>
      <c r="U3" s="109" t="s">
        <v>196</v>
      </c>
      <c r="V3" s="109" t="s">
        <v>222</v>
      </c>
      <c r="W3" s="109" t="s">
        <v>199</v>
      </c>
      <c r="X3" s="109" t="s">
        <v>205</v>
      </c>
      <c r="Y3" s="109" t="s">
        <v>208</v>
      </c>
      <c r="Z3" s="109" t="s">
        <v>213</v>
      </c>
      <c r="AA3" s="109" t="s">
        <v>215</v>
      </c>
      <c r="AB3" s="109" t="s">
        <v>217</v>
      </c>
      <c r="AC3" s="109" t="s">
        <v>224</v>
      </c>
      <c r="AD3" s="109" t="s">
        <v>230</v>
      </c>
      <c r="AE3" s="149" t="s">
        <v>233</v>
      </c>
      <c r="AF3" s="150" t="s">
        <v>277</v>
      </c>
      <c r="AG3" s="151" t="s">
        <v>48</v>
      </c>
      <c r="AH3" s="151" t="s">
        <v>94</v>
      </c>
      <c r="AI3" s="151" t="s">
        <v>225</v>
      </c>
      <c r="AJ3" s="151" t="s">
        <v>64</v>
      </c>
      <c r="AK3" s="151" t="s">
        <v>261</v>
      </c>
      <c r="AL3" s="151" t="s">
        <v>211</v>
      </c>
      <c r="AM3" s="151" t="s">
        <v>240</v>
      </c>
      <c r="AN3" s="151" t="s">
        <v>279</v>
      </c>
      <c r="AO3" s="151" t="s">
        <v>245</v>
      </c>
      <c r="AP3" s="151" t="s">
        <v>1180</v>
      </c>
      <c r="AQ3" s="151" t="s">
        <v>248</v>
      </c>
      <c r="AR3" s="151" t="s">
        <v>263</v>
      </c>
      <c r="AS3" s="151" t="s">
        <v>250</v>
      </c>
      <c r="AT3" s="151" t="s">
        <v>256</v>
      </c>
      <c r="AU3" s="151" t="s">
        <v>265</v>
      </c>
      <c r="AV3" s="151" t="s">
        <v>220</v>
      </c>
      <c r="AW3" s="151" t="s">
        <v>258</v>
      </c>
      <c r="AX3" s="151" t="s">
        <v>282</v>
      </c>
      <c r="AY3" s="151" t="s">
        <v>79</v>
      </c>
      <c r="AZ3" s="151" t="s">
        <v>223</v>
      </c>
      <c r="BA3" s="151" t="s">
        <v>227</v>
      </c>
      <c r="BB3" s="151" t="s">
        <v>271</v>
      </c>
      <c r="BC3" s="149" t="s">
        <v>260</v>
      </c>
      <c r="BD3" s="150" t="s">
        <v>268</v>
      </c>
      <c r="BE3" s="151" t="s">
        <v>257</v>
      </c>
      <c r="BF3" s="149" t="s">
        <v>254</v>
      </c>
      <c r="BG3" s="150" t="s">
        <v>1175</v>
      </c>
      <c r="BH3" s="151" t="s">
        <v>266</v>
      </c>
      <c r="BI3" s="151" t="s">
        <v>270</v>
      </c>
      <c r="BJ3" s="151" t="s">
        <v>269</v>
      </c>
      <c r="BK3" s="151" t="s">
        <v>244</v>
      </c>
      <c r="BL3" s="151" t="s">
        <v>252</v>
      </c>
      <c r="BM3" s="151" t="s">
        <v>278</v>
      </c>
      <c r="BN3" s="151" t="s">
        <v>237</v>
      </c>
      <c r="BO3" s="151" t="s">
        <v>246</v>
      </c>
      <c r="BP3" s="151" t="s">
        <v>202</v>
      </c>
      <c r="BQ3" s="149" t="s">
        <v>255</v>
      </c>
      <c r="BR3" s="150" t="s">
        <v>273</v>
      </c>
      <c r="BS3" s="151" t="s">
        <v>274</v>
      </c>
      <c r="BT3" s="149" t="s">
        <v>275</v>
      </c>
      <c r="BU3" s="152" t="s">
        <v>280</v>
      </c>
      <c r="BV3" s="151" t="s">
        <v>253</v>
      </c>
      <c r="BW3" s="151" t="s">
        <v>281</v>
      </c>
      <c r="BX3" s="149" t="s">
        <v>283</v>
      </c>
      <c r="BY3" s="149" t="s">
        <v>219</v>
      </c>
      <c r="BZ3" s="149" t="s">
        <v>305</v>
      </c>
      <c r="CA3" s="149" t="s">
        <v>267</v>
      </c>
      <c r="CC3" s="190" t="s">
        <v>229</v>
      </c>
      <c r="CD3" s="190" t="s">
        <v>232</v>
      </c>
      <c r="CE3" s="190"/>
      <c r="CF3" s="190" t="s">
        <v>229</v>
      </c>
      <c r="CG3" s="190" t="s">
        <v>232</v>
      </c>
      <c r="CH3" s="190"/>
      <c r="CI3" s="190" t="s">
        <v>1333</v>
      </c>
      <c r="CJ3" s="190" t="s">
        <v>1334</v>
      </c>
    </row>
    <row r="4" spans="2:88" ht="28.9" thickBot="1" x14ac:dyDescent="0.5">
      <c r="B4" s="122" t="s">
        <v>307</v>
      </c>
      <c r="C4" s="122" t="s">
        <v>291</v>
      </c>
      <c r="D4" s="31" t="s">
        <v>308</v>
      </c>
      <c r="E4" s="31" t="s">
        <v>309</v>
      </c>
      <c r="F4" t="s">
        <v>310</v>
      </c>
      <c r="G4" s="74"/>
      <c r="H4" s="48" t="str">
        <f>IF(VLOOKUP(H3,Placemat!$C$7:$D$78,2,FALSE)="Yes","Yes","")</f>
        <v/>
      </c>
      <c r="I4" s="48" t="str">
        <f>IF(VLOOKUP(I3,Placemat!$C$7:$D$78,2,FALSE)="Yes","Yes","")</f>
        <v/>
      </c>
      <c r="J4" s="48" t="str">
        <f>IF(VLOOKUP(J3,Placemat!$C$7:$D$78,2,FALSE)="Yes","Yes","")</f>
        <v>Yes</v>
      </c>
      <c r="K4" s="48" t="str">
        <f>IF(VLOOKUP(K3,Placemat!$C$7:$D$78,2,FALSE)="Yes","Yes","")</f>
        <v/>
      </c>
      <c r="L4" s="48" t="str">
        <f>IF(VLOOKUP(L3,Placemat!$C$7:$D$78,2,FALSE)="Yes","Yes","")</f>
        <v/>
      </c>
      <c r="M4" s="48" t="str">
        <f>IF(VLOOKUP(M3,Placemat!$C$7:$D$78,2,FALSE)="Yes","Yes","")</f>
        <v/>
      </c>
      <c r="N4" s="48" t="str">
        <f>IF(VLOOKUP(N3,Placemat!$C$7:$D$78,2,FALSE)="Yes","Yes","")</f>
        <v/>
      </c>
      <c r="O4" s="48" t="str">
        <f>IF(VLOOKUP(O3,Placemat!$C$7:$D$78,2,FALSE)="Yes","Yes","")</f>
        <v/>
      </c>
      <c r="P4" s="48" t="str">
        <f>IF(VLOOKUP(P3,Placemat!$C$7:$D$78,2,FALSE)="Yes","Yes","")</f>
        <v/>
      </c>
      <c r="Q4" s="48" t="str">
        <f>IF(VLOOKUP(Q3,Placemat!$C$7:$D$78,2,FALSE)="Yes","Yes","")</f>
        <v/>
      </c>
      <c r="R4" s="48" t="str">
        <f>IF(VLOOKUP(R3,Placemat!$C$7:$D$78,2,FALSE)="Yes","Yes","")</f>
        <v/>
      </c>
      <c r="S4" s="48" t="str">
        <f>IF(VLOOKUP(S3,Placemat!$C$7:$D$78,2,FALSE)="Yes","Yes","")</f>
        <v/>
      </c>
      <c r="T4" s="48" t="str">
        <f>IF(VLOOKUP(T3,Placemat!$C$7:$D$78,2,FALSE)="Yes","Yes","")</f>
        <v/>
      </c>
      <c r="U4" s="48" t="str">
        <f>IF(VLOOKUP(U3,Placemat!$C$7:$D$78,2,FALSE)="Yes","Yes","")</f>
        <v/>
      </c>
      <c r="V4" s="48" t="str">
        <f>IF(VLOOKUP(V3,Placemat!$C$7:$D$78,2,FALSE)="Yes","Yes","")</f>
        <v/>
      </c>
      <c r="W4" s="48" t="str">
        <f>IF(VLOOKUP(W3,Placemat!$C$7:$D$78,2,FALSE)="Yes","Yes","")</f>
        <v/>
      </c>
      <c r="X4" s="48" t="str">
        <f>IF(VLOOKUP(X3,Placemat!$C$7:$D$78,2,FALSE)="Yes","Yes","")</f>
        <v/>
      </c>
      <c r="Y4" s="48" t="str">
        <f>IF(VLOOKUP(Y3,Placemat!$C$7:$D$78,2,FALSE)="Yes","Yes","")</f>
        <v/>
      </c>
      <c r="Z4" s="48" t="str">
        <f>IF(VLOOKUP(Z3,Placemat!$C$7:$D$78,2,FALSE)="Yes","Yes","")</f>
        <v/>
      </c>
      <c r="AA4" s="48" t="str">
        <f>IF(VLOOKUP(AA3,Placemat!$C$7:$D$78,2,FALSE)="Yes","Yes","")</f>
        <v/>
      </c>
      <c r="AB4" s="48" t="str">
        <f>IF(VLOOKUP(AB3,Placemat!$C$7:$D$78,2,FALSE)="Yes","Yes","")</f>
        <v>Yes</v>
      </c>
      <c r="AC4" s="48" t="str">
        <f>IF(VLOOKUP(AC3,Placemat!$C$7:$D$78,2,FALSE)="Yes","Yes","")</f>
        <v/>
      </c>
      <c r="AD4" s="48" t="str">
        <f>IF(VLOOKUP(AD3,Placemat!$C$7:$D$78,2,FALSE)="Yes","Yes","")</f>
        <v/>
      </c>
      <c r="AE4" s="48" t="str">
        <f>IF(VLOOKUP(AE3,Placemat!$C$7:$D$78,2,FALSE)="Yes","Yes","")</f>
        <v/>
      </c>
      <c r="AF4" s="48" t="str">
        <f>IF(VLOOKUP(AF3,Placemat!$C$7:$D$78,2,FALSE)="Yes","Yes","")</f>
        <v/>
      </c>
      <c r="AG4" s="48" t="str">
        <f>IF(VLOOKUP(AG3,Placemat!$C$7:$D$78,2,FALSE)="Yes","Yes","")</f>
        <v/>
      </c>
      <c r="AH4" s="48" t="str">
        <f>IF(VLOOKUP(AH3,Placemat!$C$7:$D$78,2,FALSE)="Yes","Yes","")</f>
        <v/>
      </c>
      <c r="AI4" s="48" t="str">
        <f>IF(VLOOKUP(AI3,Placemat!$C$7:$D$78,2,FALSE)="Yes","Yes","")</f>
        <v/>
      </c>
      <c r="AJ4" s="48" t="str">
        <f>IF(VLOOKUP(AJ3,Placemat!$C$7:$D$78,2,FALSE)="Yes","Yes","")</f>
        <v/>
      </c>
      <c r="AK4" s="48" t="str">
        <f>IF(VLOOKUP(AK3,Placemat!$C$7:$D$78,2,FALSE)="Yes","Yes","")</f>
        <v/>
      </c>
      <c r="AL4" s="48" t="str">
        <f>IF(VLOOKUP(AL3,Placemat!$C$7:$D$78,2,FALSE)="Yes","Yes","")</f>
        <v/>
      </c>
      <c r="AM4" s="48" t="str">
        <f>IF(VLOOKUP(AM3,Placemat!$C$7:$D$78,2,FALSE)="Yes","Yes","")</f>
        <v/>
      </c>
      <c r="AN4" s="48" t="str">
        <f>IF(VLOOKUP(AN3,Placemat!$C$7:$D$78,2,FALSE)="Yes","Yes","")</f>
        <v/>
      </c>
      <c r="AO4" s="48" t="str">
        <f>IF(VLOOKUP(AO3,Placemat!$C$7:$D$78,2,FALSE)="Yes","Yes","")</f>
        <v/>
      </c>
      <c r="AP4" s="48" t="str">
        <f>IF(VLOOKUP(AP3,Placemat!$C$7:$D$78,2,FALSE)="Yes","Yes","")</f>
        <v/>
      </c>
      <c r="AQ4" s="48" t="str">
        <f>IF(VLOOKUP(AQ3,Placemat!$C$7:$D$78,2,FALSE)="Yes","Yes","")</f>
        <v/>
      </c>
      <c r="AR4" s="48" t="str">
        <f>IF(VLOOKUP(AR3,Placemat!$C$7:$D$78,2,FALSE)="Yes","Yes","")</f>
        <v/>
      </c>
      <c r="AS4" s="48" t="str">
        <f>IF(VLOOKUP(AS3,Placemat!$C$7:$D$78,2,FALSE)="Yes","Yes","")</f>
        <v/>
      </c>
      <c r="AT4" s="48" t="str">
        <f>IF(VLOOKUP(AT3,Placemat!$C$7:$D$78,2,FALSE)="Yes","Yes","")</f>
        <v/>
      </c>
      <c r="AU4" s="48" t="str">
        <f>IF(VLOOKUP(AU3,Placemat!$C$7:$D$78,2,FALSE)="Yes","Yes","")</f>
        <v/>
      </c>
      <c r="AV4" s="48" t="str">
        <f>IF(VLOOKUP(AV3,Placemat!$C$7:$D$78,2,FALSE)="Yes","Yes","")</f>
        <v/>
      </c>
      <c r="AW4" s="48" t="str">
        <f>IF(VLOOKUP(AW3,Placemat!$C$7:$D$78,2,FALSE)="Yes","Yes","")</f>
        <v/>
      </c>
      <c r="AX4" s="48" t="str">
        <f>IF(VLOOKUP(AX3,Placemat!$C$7:$D$78,2,FALSE)="Yes","Yes","")</f>
        <v/>
      </c>
      <c r="AY4" s="48" t="str">
        <f>IF(VLOOKUP(AY3,Placemat!$C$7:$D$78,2,FALSE)="Yes","Yes","")</f>
        <v/>
      </c>
      <c r="AZ4" s="48" t="str">
        <f>IF(VLOOKUP(AZ3,Placemat!$C$7:$D$78,2,FALSE)="Yes","Yes","")</f>
        <v/>
      </c>
      <c r="BA4" s="48" t="str">
        <f>IF(VLOOKUP(BA3,Placemat!$C$7:$D$78,2,FALSE)="Yes","Yes","")</f>
        <v/>
      </c>
      <c r="BB4" s="48" t="str">
        <f>IF(VLOOKUP(BB3,Placemat!$C$7:$D$78,2,FALSE)="Yes","Yes","")</f>
        <v/>
      </c>
      <c r="BC4" s="48" t="str">
        <f>IF(VLOOKUP(BC3,Placemat!$C$7:$D$78,2,FALSE)="Yes","Yes","")</f>
        <v/>
      </c>
      <c r="BD4" s="48" t="str">
        <f>IF(VLOOKUP(BD3,Placemat!$C$7:$D$78,2,FALSE)="Yes","Yes","")</f>
        <v/>
      </c>
      <c r="BE4" s="48" t="str">
        <f>IF(VLOOKUP(BE3,Placemat!$C$7:$D$78,2,FALSE)="Yes","Yes","")</f>
        <v/>
      </c>
      <c r="BF4" s="48" t="str">
        <f>IF(VLOOKUP(BF3,Placemat!$C$7:$D$78,2,FALSE)="Yes","Yes","")</f>
        <v/>
      </c>
      <c r="BG4" s="48" t="str">
        <f>IF(VLOOKUP(BG3,Placemat!$C$7:$D$78,2,FALSE)="Yes","Yes","")</f>
        <v/>
      </c>
      <c r="BH4" s="48" t="str">
        <f>IF(VLOOKUP(BH3,Placemat!$C$7:$D$78,2,FALSE)="Yes","Yes","")</f>
        <v/>
      </c>
      <c r="BI4" s="48" t="str">
        <f>IF(VLOOKUP(BI3,Placemat!$C$7:$D$78,2,FALSE)="Yes","Yes","")</f>
        <v/>
      </c>
      <c r="BJ4" s="48" t="str">
        <f>IF(VLOOKUP(BJ3,Placemat!$C$7:$D$78,2,FALSE)="Yes","Yes","")</f>
        <v/>
      </c>
      <c r="BK4" s="48" t="str">
        <f>IF(VLOOKUP(BK3,Placemat!$C$7:$D$78,2,FALSE)="Yes","Yes","")</f>
        <v/>
      </c>
      <c r="BL4" s="48" t="str">
        <f>IF(VLOOKUP(BL3,Placemat!$C$7:$D$78,2,FALSE)="Yes","Yes","")</f>
        <v/>
      </c>
      <c r="BM4" s="48" t="str">
        <f>IF(VLOOKUP(BM3,Placemat!$C$7:$D$78,2,FALSE)="Yes","Yes","")</f>
        <v/>
      </c>
      <c r="BN4" s="48" t="str">
        <f>IF(VLOOKUP(BN3,Placemat!$C$7:$D$78,2,FALSE)="Yes","Yes","")</f>
        <v/>
      </c>
      <c r="BO4" s="48" t="str">
        <f>IF(VLOOKUP(BO3,Placemat!$C$7:$D$78,2,FALSE)="Yes","Yes","")</f>
        <v/>
      </c>
      <c r="BP4" s="48" t="str">
        <f>IF(VLOOKUP(BP3,Placemat!$C$7:$D$78,2,FALSE)="Yes","Yes","")</f>
        <v/>
      </c>
      <c r="BQ4" s="48" t="str">
        <f>IF(VLOOKUP(BQ3,Placemat!$C$7:$D$78,2,FALSE)="Yes","Yes","")</f>
        <v/>
      </c>
      <c r="BR4" s="48" t="str">
        <f>IF(VLOOKUP(BR3,Placemat!$C$7:$D$78,2,FALSE)="Yes","Yes","")</f>
        <v/>
      </c>
      <c r="BS4" s="48" t="str">
        <f>IF(VLOOKUP(BS3,Placemat!$C$7:$D$78,2,FALSE)="Yes","Yes","")</f>
        <v/>
      </c>
      <c r="BT4" s="48" t="str">
        <f>IF(VLOOKUP(BT3,Placemat!$C$7:$D$78,2,FALSE)="Yes","Yes","")</f>
        <v/>
      </c>
      <c r="BU4" s="48" t="str">
        <f>IF(VLOOKUP(BU3,Placemat!$C$7:$D$78,2,FALSE)="Yes","Yes","")</f>
        <v/>
      </c>
      <c r="BV4" s="48" t="str">
        <f>IF(VLOOKUP(BV3,Placemat!$C$7:$D$78,2,FALSE)="Yes","Yes","")</f>
        <v/>
      </c>
      <c r="BW4" s="48" t="str">
        <f>IF(VLOOKUP(BW3,Placemat!$C$7:$D$78,2,FALSE)="Yes","Yes","")</f>
        <v/>
      </c>
      <c r="BX4" s="48" t="str">
        <f>IF(VLOOKUP(BX3,Placemat!$C$7:$D$78,2,FALSE)="Yes","Yes","")</f>
        <v/>
      </c>
      <c r="BY4" s="48" t="str">
        <f>IF(VLOOKUP(BY3,Placemat!$C$7:$D$78,2,FALSE)="Yes","Yes","")</f>
        <v/>
      </c>
      <c r="BZ4" s="48" t="str">
        <f>IF(VLOOKUP(BZ3,Placemat!$C$7:$D$78,2,FALSE)="Yes","Yes","")</f>
        <v/>
      </c>
      <c r="CA4" s="48" t="str">
        <f>IF(VLOOKUP(CA3,Placemat!$C$7:$D$78,2,FALSE)="Yes","Yes","")</f>
        <v/>
      </c>
      <c r="CC4" s="29"/>
      <c r="CD4" s="29"/>
      <c r="CE4" s="29"/>
      <c r="CF4" s="29"/>
      <c r="CG4" s="29"/>
      <c r="CH4" s="29"/>
      <c r="CI4" s="29"/>
      <c r="CJ4" s="29"/>
    </row>
    <row r="5" spans="2:88" x14ac:dyDescent="0.45">
      <c r="B5" s="20" t="s">
        <v>311</v>
      </c>
      <c r="C5" s="120" t="s">
        <v>50</v>
      </c>
      <c r="D5" s="31" t="str">
        <f>List!G3</f>
        <v>Shared Coverage</v>
      </c>
      <c r="E5" s="31" t="str">
        <f>List!H3</f>
        <v>Shared Coverage</v>
      </c>
      <c r="F5" t="str">
        <f>INDEX('CMMC Levels'!$A$1:$F$188,MATCH('Selection Pane Data'!$C5,'CMMC Levels'!$A$1:$A$188,0),MATCH(Placemat!$F$4,'CMMC Levels'!$A$1:$F$1,0))</f>
        <v>X</v>
      </c>
      <c r="G5" s="75" t="str">
        <f>IF(F5="X",IF(COUNTIF(List!I3:CB3,"P")+COUNTIF(List!I3:CB3,"S")=0,"U",IF(COUNTIF('Selection Pane Data'!H5:CA5,"P")&gt;0,"P",IF(COUNTIF('Selection Pane Data'!H5:CA5,"S")&gt;0,"S","N"))),"NA")</f>
        <v>N</v>
      </c>
      <c r="H5" s="13" t="str">
        <f>IFERROR(IF(H$4="Yes",INDEX(List!$F$2:$CB$208,MATCH('Selection Pane Data'!$C5,List!$F$2:$F$208,0),MATCH('Selection Pane Data'!H$3,List!$F$2:$CB$2,0)),""),"")</f>
        <v/>
      </c>
      <c r="I5" s="13" t="str">
        <f>IFERROR(IF(I$4="Yes",INDEX(List!$F$2:$CB$208,MATCH('Selection Pane Data'!$C5,List!$F$2:$F$208,0),MATCH('Selection Pane Data'!I$3,List!$F$2:$CB$2,0)),""),"")</f>
        <v/>
      </c>
      <c r="J5" s="13">
        <f>IFERROR(IF(J$4="Yes",INDEX(List!$F$2:$CB$208,MATCH('Selection Pane Data'!$C5,List!$F$2:$F$208,0),MATCH('Selection Pane Data'!J$3,List!$F$2:$CB$2,0)),""),"")</f>
        <v>0</v>
      </c>
      <c r="K5" s="13" t="str">
        <f>IFERROR(IF(K$4="Yes",INDEX(List!$F$2:$CB$208,MATCH('Selection Pane Data'!$C5,List!$F$2:$F$208,0),MATCH('Selection Pane Data'!K$3,List!$F$2:$CB$2,0)),""),"")</f>
        <v/>
      </c>
      <c r="L5" s="13" t="str">
        <f>IFERROR(IF(L$4="Yes",INDEX(List!$F$2:$CB$208,MATCH('Selection Pane Data'!$C5,List!$F$2:$F$208,0),MATCH('Selection Pane Data'!L$3,List!$F$2:$CB$2,0)),""),"")</f>
        <v/>
      </c>
      <c r="M5" s="13" t="str">
        <f>IFERROR(IF(M$4="Yes",INDEX(List!$F$2:$CB$208,MATCH('Selection Pane Data'!$C5,List!$F$2:$F$208,0),MATCH('Selection Pane Data'!M$3,List!$F$2:$CB$2,0)),""),"")</f>
        <v/>
      </c>
      <c r="N5" s="13" t="str">
        <f>IFERROR(IF(N$4="Yes",INDEX(List!$F$2:$CB$208,MATCH('Selection Pane Data'!$C5,List!$F$2:$F$208,0),MATCH('Selection Pane Data'!N$3,List!$F$2:$CB$2,0)),""),"")</f>
        <v/>
      </c>
      <c r="O5" s="13" t="str">
        <f>IFERROR(IF(O$4="Yes",INDEX(List!$F$2:$CB$208,MATCH('Selection Pane Data'!$C5,List!$F$2:$F$208,0),MATCH('Selection Pane Data'!O$3,List!$F$2:$CB$2,0)),""),"")</f>
        <v/>
      </c>
      <c r="P5" s="13" t="str">
        <f>IFERROR(IF(P$4="Yes",INDEX(List!$F$2:$CB$208,MATCH('Selection Pane Data'!$C5,List!$F$2:$F$208,0),MATCH('Selection Pane Data'!P$3,List!$F$2:$CB$2,0)),""),"")</f>
        <v/>
      </c>
      <c r="Q5" s="13" t="str">
        <f>IFERROR(IF(Q$4="Yes",INDEX(List!$F$2:$CB$208,MATCH('Selection Pane Data'!$C5,List!$F$2:$F$208,0),MATCH('Selection Pane Data'!Q$3,List!$F$2:$CB$2,0)),""),"")</f>
        <v/>
      </c>
      <c r="R5" s="13" t="str">
        <f>IFERROR(IF(R$4="Yes",INDEX(List!$F$2:$CB$208,MATCH('Selection Pane Data'!$C5,List!$F$2:$F$208,0),MATCH('Selection Pane Data'!R$3,List!$F$2:$CB$2,0)),""),"")</f>
        <v/>
      </c>
      <c r="S5" s="13" t="str">
        <f>IFERROR(IF(S$4="Yes",INDEX(List!$F$2:$CB$208,MATCH('Selection Pane Data'!$C5,List!$F$2:$F$208,0),MATCH('Selection Pane Data'!S$3,List!$F$2:$CB$2,0)),""),"")</f>
        <v/>
      </c>
      <c r="T5" s="13" t="str">
        <f>IFERROR(IF(T$4="Yes",INDEX(List!$F$2:$CB$208,MATCH('Selection Pane Data'!$C5,List!$F$2:$F$208,0),MATCH('Selection Pane Data'!T$3,List!$F$2:$CB$2,0)),""),"")</f>
        <v/>
      </c>
      <c r="U5" s="13" t="str">
        <f>IFERROR(IF(U$4="Yes",INDEX(List!$F$2:$CB$208,MATCH('Selection Pane Data'!$C5,List!$F$2:$F$208,0),MATCH('Selection Pane Data'!U$3,List!$F$2:$CB$2,0)),""),"")</f>
        <v/>
      </c>
      <c r="V5" s="13" t="str">
        <f>IFERROR(IF(V$4="Yes",INDEX(List!$F$2:$CB$208,MATCH('Selection Pane Data'!$C5,List!$F$2:$F$208,0),MATCH('Selection Pane Data'!V$3,List!$F$2:$CB$2,0)),""),"")</f>
        <v/>
      </c>
      <c r="W5" s="13" t="str">
        <f>IFERROR(IF(W$4="Yes",INDEX(List!$F$2:$CB$208,MATCH('Selection Pane Data'!$C5,List!$F$2:$F$208,0),MATCH('Selection Pane Data'!W$3,List!$F$2:$CB$2,0)),""),"")</f>
        <v/>
      </c>
      <c r="X5" s="13" t="str">
        <f>IFERROR(IF(X$4="Yes",INDEX(List!$F$2:$CB$208,MATCH('Selection Pane Data'!$C5,List!$F$2:$F$208,0),MATCH('Selection Pane Data'!X$3,List!$F$2:$CB$2,0)),""),"")</f>
        <v/>
      </c>
      <c r="Y5" s="13" t="str">
        <f>IFERROR(IF(Y$4="Yes",INDEX(List!$F$2:$CB$208,MATCH('Selection Pane Data'!$C5,List!$F$2:$F$208,0),MATCH('Selection Pane Data'!Y$3,List!$F$2:$CB$2,0)),""),"")</f>
        <v/>
      </c>
      <c r="Z5" s="13" t="str">
        <f>IFERROR(IF(Z$4="Yes",INDEX(List!$F$2:$CB$208,MATCH('Selection Pane Data'!$C5,List!$F$2:$F$208,0),MATCH('Selection Pane Data'!Z$3,List!$F$2:$CB$2,0)),""),"")</f>
        <v/>
      </c>
      <c r="AA5" s="13" t="str">
        <f>IFERROR(IF(AA$4="Yes",INDEX(List!$F$2:$CB$208,MATCH('Selection Pane Data'!$C5,List!$F$2:$F$208,0),MATCH('Selection Pane Data'!AA$3,List!$F$2:$CB$2,0)),""),"")</f>
        <v/>
      </c>
      <c r="AB5" s="13">
        <f>IFERROR(IF(AB$4="Yes",INDEX(List!$F$2:$CB$208,MATCH('Selection Pane Data'!$C5,List!$F$2:$F$208,0),MATCH('Selection Pane Data'!AB$3,List!$F$2:$CB$2,0)),""),"")</f>
        <v>0</v>
      </c>
      <c r="AC5" s="13" t="str">
        <f>IFERROR(IF(AC$4="Yes",INDEX(List!$F$2:$CB$208,MATCH('Selection Pane Data'!$C5,List!$F$2:$F$208,0),MATCH('Selection Pane Data'!AC$3,List!$F$2:$CB$2,0)),""),"")</f>
        <v/>
      </c>
      <c r="AD5" s="13" t="str">
        <f>IFERROR(IF(AD$4="Yes",INDEX(List!$F$2:$CB$208,MATCH('Selection Pane Data'!$C5,List!$F$2:$F$208,0),MATCH('Selection Pane Data'!AD$3,List!$F$2:$CB$2,0)),""),"")</f>
        <v/>
      </c>
      <c r="AE5" s="13" t="str">
        <f>IFERROR(IF(AE$4="Yes",INDEX(List!$F$2:$CB$208,MATCH('Selection Pane Data'!$C5,List!$F$2:$F$208,0),MATCH('Selection Pane Data'!AE$3,List!$F$2:$CB$2,0)),""),"")</f>
        <v/>
      </c>
      <c r="AF5" s="13" t="str">
        <f>IFERROR(IF(AF$4="Yes",INDEX(List!$F$2:$CB$208,MATCH('Selection Pane Data'!$C5,List!$F$2:$F$208,0),MATCH('Selection Pane Data'!AF$3,List!$F$2:$CB$2,0)),""),"")</f>
        <v/>
      </c>
      <c r="AG5" s="13" t="str">
        <f>IFERROR(IF(AG$4="Yes",INDEX(List!$F$2:$CB$208,MATCH('Selection Pane Data'!$C5,List!$F$2:$F$208,0),MATCH('Selection Pane Data'!AG$3,List!$F$2:$CB$2,0)),""),"")</f>
        <v/>
      </c>
      <c r="AH5" s="13" t="str">
        <f>IFERROR(IF(AH$4="Yes",INDEX(List!$F$2:$CB$208,MATCH('Selection Pane Data'!$C5,List!$F$2:$F$208,0),MATCH('Selection Pane Data'!AH$3,List!$F$2:$CB$2,0)),""),"")</f>
        <v/>
      </c>
      <c r="AI5" s="13" t="str">
        <f>IFERROR(IF(AI$4="Yes",INDEX(List!$F$2:$CB$208,MATCH('Selection Pane Data'!$C5,List!$F$2:$F$208,0),MATCH('Selection Pane Data'!AI$3,List!$F$2:$CB$2,0)),""),"")</f>
        <v/>
      </c>
      <c r="AJ5" s="13" t="str">
        <f>IFERROR(IF(AJ$4="Yes",INDEX(List!$F$2:$CB$208,MATCH('Selection Pane Data'!$C5,List!$F$2:$F$208,0),MATCH('Selection Pane Data'!AJ$3,List!$F$2:$CB$2,0)),""),"")</f>
        <v/>
      </c>
      <c r="AK5" s="13" t="str">
        <f>IFERROR(IF(AK$4="Yes",INDEX(List!$F$2:$CB$208,MATCH('Selection Pane Data'!$C5,List!$F$2:$F$208,0),MATCH('Selection Pane Data'!AK$3,List!$F$2:$CB$2,0)),""),"")</f>
        <v/>
      </c>
      <c r="AL5" s="13" t="str">
        <f>IFERROR(IF(AL$4="Yes",INDEX(List!$F$2:$CB$208,MATCH('Selection Pane Data'!$C5,List!$F$2:$F$208,0),MATCH('Selection Pane Data'!AL$3,List!$F$2:$CB$2,0)),""),"")</f>
        <v/>
      </c>
      <c r="AM5" s="13" t="str">
        <f>IFERROR(IF(AM$4="Yes",INDEX(List!$F$2:$CB$208,MATCH('Selection Pane Data'!$C5,List!$F$2:$F$208,0),MATCH('Selection Pane Data'!AM$3,List!$F$2:$CB$2,0)),""),"")</f>
        <v/>
      </c>
      <c r="AN5" s="13" t="str">
        <f>IFERROR(IF(AN$4="Yes",INDEX(List!$F$2:$CB$208,MATCH('Selection Pane Data'!$C5,List!$F$2:$F$208,0),MATCH('Selection Pane Data'!AN$3,List!$F$2:$CB$2,0)),""),"")</f>
        <v/>
      </c>
      <c r="AO5" s="13" t="str">
        <f>IFERROR(IF(AO$4="Yes",INDEX(List!$F$2:$CB$208,MATCH('Selection Pane Data'!$C5,List!$F$2:$F$208,0),MATCH('Selection Pane Data'!AO$3,List!$F$2:$CB$2,0)),""),"")</f>
        <v/>
      </c>
      <c r="AP5" s="13" t="str">
        <f>IFERROR(IF(AP$4="Yes",INDEX(List!$F$2:$CB$208,MATCH('Selection Pane Data'!$C5,List!$F$2:$F$208,0),MATCH('Selection Pane Data'!AP$3,List!$F$2:$CB$2,0)),""),"")</f>
        <v/>
      </c>
      <c r="AQ5" s="13" t="str">
        <f>IFERROR(IF(AQ$4="Yes",INDEX(List!$F$2:$CB$208,MATCH('Selection Pane Data'!$C5,List!$F$2:$F$208,0),MATCH('Selection Pane Data'!AQ$3,List!$F$2:$CB$2,0)),""),"")</f>
        <v/>
      </c>
      <c r="AR5" s="13" t="str">
        <f>IFERROR(IF(AR$4="Yes",INDEX(List!$F$2:$CB$208,MATCH('Selection Pane Data'!$C5,List!$F$2:$F$208,0),MATCH('Selection Pane Data'!AR$3,List!$F$2:$CB$2,0)),""),"")</f>
        <v/>
      </c>
      <c r="AS5" s="13" t="str">
        <f>IFERROR(IF(AS$4="Yes",INDEX(List!$F$2:$CB$208,MATCH('Selection Pane Data'!$C5,List!$F$2:$F$208,0),MATCH('Selection Pane Data'!AS$3,List!$F$2:$CB$2,0)),""),"")</f>
        <v/>
      </c>
      <c r="AT5" s="13" t="str">
        <f>IFERROR(IF(AT$4="Yes",INDEX(List!$F$2:$CB$208,MATCH('Selection Pane Data'!$C5,List!$F$2:$F$208,0),MATCH('Selection Pane Data'!AT$3,List!$F$2:$CB$2,0)),""),"")</f>
        <v/>
      </c>
      <c r="AU5" s="13" t="str">
        <f>IFERROR(IF(AU$4="Yes",INDEX(List!$F$2:$CB$208,MATCH('Selection Pane Data'!$C5,List!$F$2:$F$208,0),MATCH('Selection Pane Data'!AU$3,List!$F$2:$CB$2,0)),""),"")</f>
        <v/>
      </c>
      <c r="AV5" s="13" t="str">
        <f>IFERROR(IF(AV$4="Yes",INDEX(List!$F$2:$CB$208,MATCH('Selection Pane Data'!$C5,List!$F$2:$F$208,0),MATCH('Selection Pane Data'!AV$3,List!$F$2:$CB$2,0)),""),"")</f>
        <v/>
      </c>
      <c r="AW5" s="13" t="str">
        <f>IFERROR(IF(AW$4="Yes",INDEX(List!$F$2:$CB$208,MATCH('Selection Pane Data'!$C5,List!$F$2:$F$208,0),MATCH('Selection Pane Data'!AW$3,List!$F$2:$CB$2,0)),""),"")</f>
        <v/>
      </c>
      <c r="AX5" s="13" t="str">
        <f>IFERROR(IF(AX$4="Yes",INDEX(List!$F$2:$CB$208,MATCH('Selection Pane Data'!$C5,List!$F$2:$F$208,0),MATCH('Selection Pane Data'!AX$3,List!$F$2:$CB$2,0)),""),"")</f>
        <v/>
      </c>
      <c r="AY5" s="13" t="str">
        <f>IFERROR(IF(AY$4="Yes",INDEX(List!$F$2:$CB$208,MATCH('Selection Pane Data'!$C5,List!$F$2:$F$208,0),MATCH('Selection Pane Data'!AY$3,List!$F$2:$CB$2,0)),""),"")</f>
        <v/>
      </c>
      <c r="AZ5" s="13" t="str">
        <f>IFERROR(IF(AZ$4="Yes",INDEX(List!$F$2:$CB$208,MATCH('Selection Pane Data'!$C5,List!$F$2:$F$208,0),MATCH('Selection Pane Data'!AZ$3,List!$F$2:$CB$2,0)),""),"")</f>
        <v/>
      </c>
      <c r="BA5" s="13" t="str">
        <f>IFERROR(IF(BA$4="Yes",INDEX(List!$F$2:$CB$208,MATCH('Selection Pane Data'!$C5,List!$F$2:$F$208,0),MATCH('Selection Pane Data'!BA$3,List!$F$2:$CB$2,0)),""),"")</f>
        <v/>
      </c>
      <c r="BB5" s="13" t="str">
        <f>IFERROR(IF(BB$4="Yes",INDEX(List!$F$2:$CB$208,MATCH('Selection Pane Data'!$C5,List!$F$2:$F$208,0),MATCH('Selection Pane Data'!BB$3,List!$F$2:$CB$2,0)),""),"")</f>
        <v/>
      </c>
      <c r="BC5" s="13" t="str">
        <f>IFERROR(IF(BC$4="Yes",INDEX(List!$F$2:$CB$208,MATCH('Selection Pane Data'!$C5,List!$F$2:$F$208,0),MATCH('Selection Pane Data'!BC$3,List!$F$2:$CB$2,0)),""),"")</f>
        <v/>
      </c>
      <c r="BD5" s="13" t="str">
        <f>IFERROR(IF(BD$4="Yes",INDEX(List!$F$2:$CB$208,MATCH('Selection Pane Data'!$C5,List!$F$2:$F$208,0),MATCH('Selection Pane Data'!BD$3,List!$F$2:$CB$2,0)),""),"")</f>
        <v/>
      </c>
      <c r="BE5" s="13" t="str">
        <f>IFERROR(IF(BE$4="Yes",INDEX(List!$F$2:$CB$208,MATCH('Selection Pane Data'!$C5,List!$F$2:$F$208,0),MATCH('Selection Pane Data'!BE$3,List!$F$2:$CB$2,0)),""),"")</f>
        <v/>
      </c>
      <c r="BF5" s="13" t="str">
        <f>IFERROR(IF(BF$4="Yes",INDEX(List!$F$2:$CB$208,MATCH('Selection Pane Data'!$C5,List!$F$2:$F$208,0),MATCH('Selection Pane Data'!BF$3,List!$F$2:$CB$2,0)),""),"")</f>
        <v/>
      </c>
      <c r="BG5" s="13" t="str">
        <f>IFERROR(IF(BG$4="Yes",INDEX(List!$F$2:$CB$208,MATCH('Selection Pane Data'!$C5,List!$F$2:$F$208,0),MATCH('Selection Pane Data'!BG$3,List!$F$2:$CB$2,0)),""),"")</f>
        <v/>
      </c>
      <c r="BH5" s="13" t="str">
        <f>IFERROR(IF(BH$4="Yes",INDEX(List!$F$2:$CB$208,MATCH('Selection Pane Data'!$C5,List!$F$2:$F$208,0),MATCH('Selection Pane Data'!BH$3,List!$F$2:$CB$2,0)),""),"")</f>
        <v/>
      </c>
      <c r="BI5" s="13" t="str">
        <f>IFERROR(IF(BI$4="Yes",INDEX(List!$F$2:$CB$208,MATCH('Selection Pane Data'!$C5,List!$F$2:$F$208,0),MATCH('Selection Pane Data'!BI$3,List!$F$2:$CB$2,0)),""),"")</f>
        <v/>
      </c>
      <c r="BJ5" s="13" t="str">
        <f>IFERROR(IF(BJ$4="Yes",INDEX(List!$F$2:$CB$208,MATCH('Selection Pane Data'!$C5,List!$F$2:$F$208,0),MATCH('Selection Pane Data'!BJ$3,List!$F$2:$CB$2,0)),""),"")</f>
        <v/>
      </c>
      <c r="BK5" s="13" t="str">
        <f>IFERROR(IF(BK$4="Yes",INDEX(List!$F$2:$CB$208,MATCH('Selection Pane Data'!$C5,List!$F$2:$F$208,0),MATCH('Selection Pane Data'!BK$3,List!$F$2:$CB$2,0)),""),"")</f>
        <v/>
      </c>
      <c r="BL5" s="13" t="str">
        <f>IFERROR(IF(BL$4="Yes",INDEX(List!$F$2:$CB$208,MATCH('Selection Pane Data'!$C5,List!$F$2:$F$208,0),MATCH('Selection Pane Data'!BL$3,List!$F$2:$CB$2,0)),""),"")</f>
        <v/>
      </c>
      <c r="BM5" s="13" t="str">
        <f>IFERROR(IF(BM$4="Yes",INDEX(List!$F$2:$CB$208,MATCH('Selection Pane Data'!$C5,List!$F$2:$F$208,0),MATCH('Selection Pane Data'!BM$3,List!$F$2:$CB$2,0)),""),"")</f>
        <v/>
      </c>
      <c r="BN5" s="13" t="str">
        <f>IFERROR(IF(BN$4="Yes",INDEX(List!$F$2:$CB$208,MATCH('Selection Pane Data'!$C5,List!$F$2:$F$208,0),MATCH('Selection Pane Data'!BN$3,List!$F$2:$CB$2,0)),""),"")</f>
        <v/>
      </c>
      <c r="BO5" s="13" t="str">
        <f>IFERROR(IF(BO$4="Yes",INDEX(List!$F$2:$CB$208,MATCH('Selection Pane Data'!$C5,List!$F$2:$F$208,0),MATCH('Selection Pane Data'!BO$3,List!$F$2:$CB$2,0)),""),"")</f>
        <v/>
      </c>
      <c r="BP5" s="13" t="str">
        <f>IFERROR(IF(BP$4="Yes",INDEX(List!$F$2:$CB$208,MATCH('Selection Pane Data'!$C5,List!$F$2:$F$208,0),MATCH('Selection Pane Data'!BP$3,List!$F$2:$CB$2,0)),""),"")</f>
        <v/>
      </c>
      <c r="BQ5" s="13" t="str">
        <f>IFERROR(IF(BQ$4="Yes",INDEX(List!$F$2:$CB$208,MATCH('Selection Pane Data'!$C5,List!$F$2:$F$208,0),MATCH('Selection Pane Data'!BQ$3,List!$F$2:$CB$2,0)),""),"")</f>
        <v/>
      </c>
      <c r="BR5" s="13" t="str">
        <f>IFERROR(IF(BR$4="Yes",INDEX(List!$F$2:$CB$208,MATCH('Selection Pane Data'!$C5,List!$F$2:$F$208,0),MATCH('Selection Pane Data'!BR$3,List!$F$2:$CB$2,0)),""),"")</f>
        <v/>
      </c>
      <c r="BS5" s="13" t="str">
        <f>IFERROR(IF(BS$4="Yes",INDEX(List!$F$2:$CB$208,MATCH('Selection Pane Data'!$C5,List!$F$2:$F$208,0),MATCH('Selection Pane Data'!BS$3,List!$F$2:$CB$2,0)),""),"")</f>
        <v/>
      </c>
      <c r="BT5" s="13" t="str">
        <f>IFERROR(IF(BT$4="Yes",INDEX(List!$F$2:$CB$208,MATCH('Selection Pane Data'!$C5,List!$F$2:$F$208,0),MATCH('Selection Pane Data'!BT$3,List!$F$2:$CB$2,0)),""),"")</f>
        <v/>
      </c>
      <c r="BU5" s="13" t="str">
        <f>IFERROR(IF(BU$4="Yes",INDEX(List!$F$2:$CB$208,MATCH('Selection Pane Data'!$C5,List!$F$2:$F$208,0),MATCH('Selection Pane Data'!BU$3,List!$F$2:$CB$2,0)),""),"")</f>
        <v/>
      </c>
      <c r="BV5" s="13" t="str">
        <f>IFERROR(IF(BV$4="Yes",INDEX(List!$F$2:$CB$208,MATCH('Selection Pane Data'!$C5,List!$F$2:$F$208,0),MATCH('Selection Pane Data'!BV$3,List!$F$2:$CB$2,0)),""),"")</f>
        <v/>
      </c>
      <c r="BW5" s="13" t="str">
        <f>IFERROR(IF(BW$4="Yes",INDEX(List!$F$2:$CB$208,MATCH('Selection Pane Data'!$C5,List!$F$2:$F$208,0),MATCH('Selection Pane Data'!BW$3,List!$F$2:$CB$2,0)),""),"")</f>
        <v/>
      </c>
      <c r="BX5" s="13" t="str">
        <f>IFERROR(IF(BX$4="Yes",INDEX(List!$F$2:$CB$208,MATCH('Selection Pane Data'!$C5,List!$F$2:$F$208,0),MATCH('Selection Pane Data'!BX$3,List!$F$2:$CB$2,0)),""),"")</f>
        <v/>
      </c>
      <c r="BY5" s="13" t="str">
        <f>IFERROR(IF(BY$4="Yes",INDEX(List!$F$2:$CB$208,MATCH('Selection Pane Data'!$C5,List!$F$2:$F$208,0),MATCH('Selection Pane Data'!BY$3,List!$F$2:$CB$2,0)),""),"")</f>
        <v/>
      </c>
      <c r="BZ5" s="13" t="str">
        <f>IFERROR(IF(BZ$4="Yes",INDEX(List!$F$2:$CB$208,MATCH('Selection Pane Data'!$C5,List!$F$2:$F$208,0),MATCH('Selection Pane Data'!BZ$3,List!$F$2:$CB$2,0)),""),"")</f>
        <v/>
      </c>
      <c r="CA5" s="13" t="str">
        <f>IFERROR(IF(CA$4="Yes",INDEX(List!$F$2:$CB$208,MATCH('Selection Pane Data'!$C5,List!$F$2:$F$208,0),MATCH('Selection Pane Data'!CA$3,List!$F$2:$CB$2,0)),""),"")</f>
        <v/>
      </c>
      <c r="CC5" s="29">
        <f t="shared" ref="CC5:CC68" si="0">COUNTIF(H5:CA5,CC$3)</f>
        <v>0</v>
      </c>
      <c r="CD5" s="29">
        <f t="shared" ref="CD5:CD68" si="1">COUNTIF(I5:CB5,CD$3)</f>
        <v>0</v>
      </c>
      <c r="CE5" s="29"/>
      <c r="CF5" s="29">
        <f>COUNTIF(List!I3:CB3,'Selection Pane Data'!CF$3)</f>
        <v>3</v>
      </c>
      <c r="CG5" s="29">
        <f>COUNTIF(List!J3:CC3,'Selection Pane Data'!CG$3)</f>
        <v>6</v>
      </c>
      <c r="CH5" s="29"/>
      <c r="CI5" s="29" t="str">
        <f>IF(CC5=CF5,"Good","Error")</f>
        <v>Error</v>
      </c>
      <c r="CJ5" s="29" t="str">
        <f>IF(CD5=CG5,"Good","Error")</f>
        <v>Error</v>
      </c>
    </row>
    <row r="6" spans="2:88" x14ac:dyDescent="0.45">
      <c r="B6" s="21" t="s">
        <v>312</v>
      </c>
      <c r="C6" s="120" t="s">
        <v>65</v>
      </c>
      <c r="D6" s="31" t="str">
        <f>List!G4</f>
        <v>Shared Coverage</v>
      </c>
      <c r="E6" s="31" t="str">
        <f>List!H4</f>
        <v>Shared Coverage</v>
      </c>
      <c r="F6" t="str">
        <f>INDEX('CMMC Levels'!$A$1:$F$188,MATCH('Selection Pane Data'!$C6,'CMMC Levels'!$A$1:$A$188,0),MATCH(Placemat!$F$4,'CMMC Levels'!$A$1:$F$1,0))</f>
        <v>X</v>
      </c>
      <c r="G6" s="75" t="str">
        <f>IF(F6="X",IF(COUNTIF(List!I4:CB4,"P")+COUNTIF(List!I4:CB4,"S")=0,"U",IF(COUNTIF('Selection Pane Data'!H6:CA6,"P")&gt;0,"P",IF(COUNTIF('Selection Pane Data'!H6:CA6,"S")&gt;0,"S","N"))),"NA")</f>
        <v>N</v>
      </c>
      <c r="H6" s="13" t="str">
        <f>IFERROR(IF(H$4="Yes",INDEX(List!$F$2:$CB$208,MATCH('Selection Pane Data'!$C6,List!$F$2:$F$208,0),MATCH('Selection Pane Data'!H$3,List!$F$2:$CB$2,0)),""),"")</f>
        <v/>
      </c>
      <c r="I6" s="13" t="str">
        <f>IFERROR(IF(I$4="Yes",INDEX(List!$F$2:$CB$208,MATCH('Selection Pane Data'!$C6,List!$F$2:$F$208,0),MATCH('Selection Pane Data'!I$3,List!$F$2:$CB$2,0)),""),"")</f>
        <v/>
      </c>
      <c r="J6" s="13">
        <f>IFERROR(IF(J$4="Yes",INDEX(List!$F$2:$CB$208,MATCH('Selection Pane Data'!$C6,List!$F$2:$F$208,0),MATCH('Selection Pane Data'!J$3,List!$F$2:$CB$2,0)),""),"")</f>
        <v>0</v>
      </c>
      <c r="K6" s="13" t="str">
        <f>IFERROR(IF(K$4="Yes",INDEX(List!$F$2:$CB$208,MATCH('Selection Pane Data'!$C6,List!$F$2:$F$208,0),MATCH('Selection Pane Data'!K$3,List!$F$2:$CB$2,0)),""),"")</f>
        <v/>
      </c>
      <c r="L6" s="13" t="str">
        <f>IFERROR(IF(L$4="Yes",INDEX(List!$F$2:$CB$208,MATCH('Selection Pane Data'!$C6,List!$F$2:$F$208,0),MATCH('Selection Pane Data'!L$3,List!$F$2:$CB$2,0)),""),"")</f>
        <v/>
      </c>
      <c r="M6" s="13" t="str">
        <f>IFERROR(IF(M$4="Yes",INDEX(List!$F$2:$CB$208,MATCH('Selection Pane Data'!$C6,List!$F$2:$F$208,0),MATCH('Selection Pane Data'!M$3,List!$F$2:$CB$2,0)),""),"")</f>
        <v/>
      </c>
      <c r="N6" s="13" t="str">
        <f>IFERROR(IF(N$4="Yes",INDEX(List!$F$2:$CB$208,MATCH('Selection Pane Data'!$C6,List!$F$2:$F$208,0),MATCH('Selection Pane Data'!N$3,List!$F$2:$CB$2,0)),""),"")</f>
        <v/>
      </c>
      <c r="O6" s="13" t="str">
        <f>IFERROR(IF(O$4="Yes",INDEX(List!$F$2:$CB$208,MATCH('Selection Pane Data'!$C6,List!$F$2:$F$208,0),MATCH('Selection Pane Data'!O$3,List!$F$2:$CB$2,0)),""),"")</f>
        <v/>
      </c>
      <c r="P6" s="13" t="str">
        <f>IFERROR(IF(P$4="Yes",INDEX(List!$F$2:$CB$208,MATCH('Selection Pane Data'!$C6,List!$F$2:$F$208,0),MATCH('Selection Pane Data'!P$3,List!$F$2:$CB$2,0)),""),"")</f>
        <v/>
      </c>
      <c r="Q6" s="13" t="str">
        <f>IFERROR(IF(Q$4="Yes",INDEX(List!$F$2:$CB$208,MATCH('Selection Pane Data'!$C6,List!$F$2:$F$208,0),MATCH('Selection Pane Data'!Q$3,List!$F$2:$CB$2,0)),""),"")</f>
        <v/>
      </c>
      <c r="R6" s="13" t="str">
        <f>IFERROR(IF(R$4="Yes",INDEX(List!$F$2:$CB$208,MATCH('Selection Pane Data'!$C6,List!$F$2:$F$208,0),MATCH('Selection Pane Data'!R$3,List!$F$2:$CB$2,0)),""),"")</f>
        <v/>
      </c>
      <c r="S6" s="13" t="str">
        <f>IFERROR(IF(S$4="Yes",INDEX(List!$F$2:$CB$208,MATCH('Selection Pane Data'!$C6,List!$F$2:$F$208,0),MATCH('Selection Pane Data'!S$3,List!$F$2:$CB$2,0)),""),"")</f>
        <v/>
      </c>
      <c r="T6" s="13" t="str">
        <f>IFERROR(IF(T$4="Yes",INDEX(List!$F$2:$CB$208,MATCH('Selection Pane Data'!$C6,List!$F$2:$F$208,0),MATCH('Selection Pane Data'!T$3,List!$F$2:$CB$2,0)),""),"")</f>
        <v/>
      </c>
      <c r="U6" s="13" t="str">
        <f>IFERROR(IF(U$4="Yes",INDEX(List!$F$2:$CB$208,MATCH('Selection Pane Data'!$C6,List!$F$2:$F$208,0),MATCH('Selection Pane Data'!U$3,List!$F$2:$CB$2,0)),""),"")</f>
        <v/>
      </c>
      <c r="V6" s="13" t="str">
        <f>IFERROR(IF(V$4="Yes",INDEX(List!$F$2:$CB$208,MATCH('Selection Pane Data'!$C6,List!$F$2:$F$208,0),MATCH('Selection Pane Data'!V$3,List!$F$2:$CB$2,0)),""),"")</f>
        <v/>
      </c>
      <c r="W6" s="13" t="str">
        <f>IFERROR(IF(W$4="Yes",INDEX(List!$F$2:$CB$208,MATCH('Selection Pane Data'!$C6,List!$F$2:$F$208,0),MATCH('Selection Pane Data'!W$3,List!$F$2:$CB$2,0)),""),"")</f>
        <v/>
      </c>
      <c r="X6" s="13" t="str">
        <f>IFERROR(IF(X$4="Yes",INDEX(List!$F$2:$CB$208,MATCH('Selection Pane Data'!$C6,List!$F$2:$F$208,0),MATCH('Selection Pane Data'!X$3,List!$F$2:$CB$2,0)),""),"")</f>
        <v/>
      </c>
      <c r="Y6" s="13" t="str">
        <f>IFERROR(IF(Y$4="Yes",INDEX(List!$F$2:$CB$208,MATCH('Selection Pane Data'!$C6,List!$F$2:$F$208,0),MATCH('Selection Pane Data'!Y$3,List!$F$2:$CB$2,0)),""),"")</f>
        <v/>
      </c>
      <c r="Z6" s="13" t="str">
        <f>IFERROR(IF(Z$4="Yes",INDEX(List!$F$2:$CB$208,MATCH('Selection Pane Data'!$C6,List!$F$2:$F$208,0),MATCH('Selection Pane Data'!Z$3,List!$F$2:$CB$2,0)),""),"")</f>
        <v/>
      </c>
      <c r="AA6" s="13" t="str">
        <f>IFERROR(IF(AA$4="Yes",INDEX(List!$F$2:$CB$208,MATCH('Selection Pane Data'!$C6,List!$F$2:$F$208,0),MATCH('Selection Pane Data'!AA$3,List!$F$2:$CB$2,0)),""),"")</f>
        <v/>
      </c>
      <c r="AB6" s="13">
        <f>IFERROR(IF(AB$4="Yes",INDEX(List!$F$2:$CB$208,MATCH('Selection Pane Data'!$C6,List!$F$2:$F$208,0),MATCH('Selection Pane Data'!AB$3,List!$F$2:$CB$2,0)),""),"")</f>
        <v>0</v>
      </c>
      <c r="AC6" s="13" t="str">
        <f>IFERROR(IF(AC$4="Yes",INDEX(List!$F$2:$CB$208,MATCH('Selection Pane Data'!$C6,List!$F$2:$F$208,0),MATCH('Selection Pane Data'!AC$3,List!$F$2:$CB$2,0)),""),"")</f>
        <v/>
      </c>
      <c r="AD6" s="13" t="str">
        <f>IFERROR(IF(AD$4="Yes",INDEX(List!$F$2:$CB$208,MATCH('Selection Pane Data'!$C6,List!$F$2:$F$208,0),MATCH('Selection Pane Data'!AD$3,List!$F$2:$CB$2,0)),""),"")</f>
        <v/>
      </c>
      <c r="AE6" s="13" t="str">
        <f>IFERROR(IF(AE$4="Yes",INDEX(List!$F$2:$CB$208,MATCH('Selection Pane Data'!$C6,List!$F$2:$F$208,0),MATCH('Selection Pane Data'!AE$3,List!$F$2:$CB$2,0)),""),"")</f>
        <v/>
      </c>
      <c r="AF6" s="13" t="str">
        <f>IFERROR(IF(AF$4="Yes",INDEX(List!$F$2:$CB$208,MATCH('Selection Pane Data'!$C6,List!$F$2:$F$208,0),MATCH('Selection Pane Data'!AF$3,List!$F$2:$CB$2,0)),""),"")</f>
        <v/>
      </c>
      <c r="AG6" s="13" t="str">
        <f>IFERROR(IF(AG$4="Yes",INDEX(List!$F$2:$CB$208,MATCH('Selection Pane Data'!$C6,List!$F$2:$F$208,0),MATCH('Selection Pane Data'!AG$3,List!$F$2:$CB$2,0)),""),"")</f>
        <v/>
      </c>
      <c r="AH6" s="13" t="str">
        <f>IFERROR(IF(AH$4="Yes",INDEX(List!$F$2:$CB$208,MATCH('Selection Pane Data'!$C6,List!$F$2:$F$208,0),MATCH('Selection Pane Data'!AH$3,List!$F$2:$CB$2,0)),""),"")</f>
        <v/>
      </c>
      <c r="AI6" s="13" t="str">
        <f>IFERROR(IF(AI$4="Yes",INDEX(List!$F$2:$CB$208,MATCH('Selection Pane Data'!$C6,List!$F$2:$F$208,0),MATCH('Selection Pane Data'!AI$3,List!$F$2:$CB$2,0)),""),"")</f>
        <v/>
      </c>
      <c r="AJ6" s="13" t="str">
        <f>IFERROR(IF(AJ$4="Yes",INDEX(List!$F$2:$CB$208,MATCH('Selection Pane Data'!$C6,List!$F$2:$F$208,0),MATCH('Selection Pane Data'!AJ$3,List!$F$2:$CB$2,0)),""),"")</f>
        <v/>
      </c>
      <c r="AK6" s="13" t="str">
        <f>IFERROR(IF(AK$4="Yes",INDEX(List!$F$2:$CB$208,MATCH('Selection Pane Data'!$C6,List!$F$2:$F$208,0),MATCH('Selection Pane Data'!AK$3,List!$F$2:$CB$2,0)),""),"")</f>
        <v/>
      </c>
      <c r="AL6" s="13" t="str">
        <f>IFERROR(IF(AL$4="Yes",INDEX(List!$F$2:$CB$208,MATCH('Selection Pane Data'!$C6,List!$F$2:$F$208,0),MATCH('Selection Pane Data'!AL$3,List!$F$2:$CB$2,0)),""),"")</f>
        <v/>
      </c>
      <c r="AM6" s="13" t="str">
        <f>IFERROR(IF(AM$4="Yes",INDEX(List!$F$2:$CB$208,MATCH('Selection Pane Data'!$C6,List!$F$2:$F$208,0),MATCH('Selection Pane Data'!AM$3,List!$F$2:$CB$2,0)),""),"")</f>
        <v/>
      </c>
      <c r="AN6" s="13" t="str">
        <f>IFERROR(IF(AN$4="Yes",INDEX(List!$F$2:$CB$208,MATCH('Selection Pane Data'!$C6,List!$F$2:$F$208,0),MATCH('Selection Pane Data'!AN$3,List!$F$2:$CB$2,0)),""),"")</f>
        <v/>
      </c>
      <c r="AO6" s="13" t="str">
        <f>IFERROR(IF(AO$4="Yes",INDEX(List!$F$2:$CB$208,MATCH('Selection Pane Data'!$C6,List!$F$2:$F$208,0),MATCH('Selection Pane Data'!AO$3,List!$F$2:$CB$2,0)),""),"")</f>
        <v/>
      </c>
      <c r="AP6" s="13" t="str">
        <f>IFERROR(IF(AP$4="Yes",INDEX(List!$F$2:$CB$208,MATCH('Selection Pane Data'!$C6,List!$F$2:$F$208,0),MATCH('Selection Pane Data'!AP$3,List!$F$2:$CB$2,0)),""),"")</f>
        <v/>
      </c>
      <c r="AQ6" s="13" t="str">
        <f>IFERROR(IF(AQ$4="Yes",INDEX(List!$F$2:$CB$208,MATCH('Selection Pane Data'!$C6,List!$F$2:$F$208,0),MATCH('Selection Pane Data'!AQ$3,List!$F$2:$CB$2,0)),""),"")</f>
        <v/>
      </c>
      <c r="AR6" s="13" t="str">
        <f>IFERROR(IF(AR$4="Yes",INDEX(List!$F$2:$CB$208,MATCH('Selection Pane Data'!$C6,List!$F$2:$F$208,0),MATCH('Selection Pane Data'!AR$3,List!$F$2:$CB$2,0)),""),"")</f>
        <v/>
      </c>
      <c r="AS6" s="13" t="str">
        <f>IFERROR(IF(AS$4="Yes",INDEX(List!$F$2:$CB$208,MATCH('Selection Pane Data'!$C6,List!$F$2:$F$208,0),MATCH('Selection Pane Data'!AS$3,List!$F$2:$CB$2,0)),""),"")</f>
        <v/>
      </c>
      <c r="AT6" s="13" t="str">
        <f>IFERROR(IF(AT$4="Yes",INDEX(List!$F$2:$CB$208,MATCH('Selection Pane Data'!$C6,List!$F$2:$F$208,0),MATCH('Selection Pane Data'!AT$3,List!$F$2:$CB$2,0)),""),"")</f>
        <v/>
      </c>
      <c r="AU6" s="13" t="str">
        <f>IFERROR(IF(AU$4="Yes",INDEX(List!$F$2:$CB$208,MATCH('Selection Pane Data'!$C6,List!$F$2:$F$208,0),MATCH('Selection Pane Data'!AU$3,List!$F$2:$CB$2,0)),""),"")</f>
        <v/>
      </c>
      <c r="AV6" s="13" t="str">
        <f>IFERROR(IF(AV$4="Yes",INDEX(List!$F$2:$CB$208,MATCH('Selection Pane Data'!$C6,List!$F$2:$F$208,0),MATCH('Selection Pane Data'!AV$3,List!$F$2:$CB$2,0)),""),"")</f>
        <v/>
      </c>
      <c r="AW6" s="13" t="str">
        <f>IFERROR(IF(AW$4="Yes",INDEX(List!$F$2:$CB$208,MATCH('Selection Pane Data'!$C6,List!$F$2:$F$208,0),MATCH('Selection Pane Data'!AW$3,List!$F$2:$CB$2,0)),""),"")</f>
        <v/>
      </c>
      <c r="AX6" s="13" t="str">
        <f>IFERROR(IF(AX$4="Yes",INDEX(List!$F$2:$CB$208,MATCH('Selection Pane Data'!$C6,List!$F$2:$F$208,0),MATCH('Selection Pane Data'!AX$3,List!$F$2:$CB$2,0)),""),"")</f>
        <v/>
      </c>
      <c r="AY6" s="13" t="str">
        <f>IFERROR(IF(AY$4="Yes",INDEX(List!$F$2:$CB$208,MATCH('Selection Pane Data'!$C6,List!$F$2:$F$208,0),MATCH('Selection Pane Data'!AY$3,List!$F$2:$CB$2,0)),""),"")</f>
        <v/>
      </c>
      <c r="AZ6" s="13" t="str">
        <f>IFERROR(IF(AZ$4="Yes",INDEX(List!$F$2:$CB$208,MATCH('Selection Pane Data'!$C6,List!$F$2:$F$208,0),MATCH('Selection Pane Data'!AZ$3,List!$F$2:$CB$2,0)),""),"")</f>
        <v/>
      </c>
      <c r="BA6" s="13" t="str">
        <f>IFERROR(IF(BA$4="Yes",INDEX(List!$F$2:$CB$208,MATCH('Selection Pane Data'!$C6,List!$F$2:$F$208,0),MATCH('Selection Pane Data'!BA$3,List!$F$2:$CB$2,0)),""),"")</f>
        <v/>
      </c>
      <c r="BB6" s="13" t="str">
        <f>IFERROR(IF(BB$4="Yes",INDEX(List!$F$2:$CB$208,MATCH('Selection Pane Data'!$C6,List!$F$2:$F$208,0),MATCH('Selection Pane Data'!BB$3,List!$F$2:$CB$2,0)),""),"")</f>
        <v/>
      </c>
      <c r="BC6" s="13" t="str">
        <f>IFERROR(IF(BC$4="Yes",INDEX(List!$F$2:$CB$208,MATCH('Selection Pane Data'!$C6,List!$F$2:$F$208,0),MATCH('Selection Pane Data'!BC$3,List!$F$2:$CB$2,0)),""),"")</f>
        <v/>
      </c>
      <c r="BD6" s="13" t="str">
        <f>IFERROR(IF(BD$4="Yes",INDEX(List!$F$2:$CB$208,MATCH('Selection Pane Data'!$C6,List!$F$2:$F$208,0),MATCH('Selection Pane Data'!BD$3,List!$F$2:$CB$2,0)),""),"")</f>
        <v/>
      </c>
      <c r="BE6" s="13" t="str">
        <f>IFERROR(IF(BE$4="Yes",INDEX(List!$F$2:$CB$208,MATCH('Selection Pane Data'!$C6,List!$F$2:$F$208,0),MATCH('Selection Pane Data'!BE$3,List!$F$2:$CB$2,0)),""),"")</f>
        <v/>
      </c>
      <c r="BF6" s="13" t="str">
        <f>IFERROR(IF(BF$4="Yes",INDEX(List!$F$2:$CB$208,MATCH('Selection Pane Data'!$C6,List!$F$2:$F$208,0),MATCH('Selection Pane Data'!BF$3,List!$F$2:$CB$2,0)),""),"")</f>
        <v/>
      </c>
      <c r="BG6" s="13" t="str">
        <f>IFERROR(IF(BG$4="Yes",INDEX(List!$F$2:$CB$208,MATCH('Selection Pane Data'!$C6,List!$F$2:$F$208,0),MATCH('Selection Pane Data'!BG$3,List!$F$2:$CB$2,0)),""),"")</f>
        <v/>
      </c>
      <c r="BH6" s="13" t="str">
        <f>IFERROR(IF(BH$4="Yes",INDEX(List!$F$2:$CB$208,MATCH('Selection Pane Data'!$C6,List!$F$2:$F$208,0),MATCH('Selection Pane Data'!BH$3,List!$F$2:$CB$2,0)),""),"")</f>
        <v/>
      </c>
      <c r="BI6" s="13" t="str">
        <f>IFERROR(IF(BI$4="Yes",INDEX(List!$F$2:$CB$208,MATCH('Selection Pane Data'!$C6,List!$F$2:$F$208,0),MATCH('Selection Pane Data'!BI$3,List!$F$2:$CB$2,0)),""),"")</f>
        <v/>
      </c>
      <c r="BJ6" s="13" t="str">
        <f>IFERROR(IF(BJ$4="Yes",INDEX(List!$F$2:$CB$208,MATCH('Selection Pane Data'!$C6,List!$F$2:$F$208,0),MATCH('Selection Pane Data'!BJ$3,List!$F$2:$CB$2,0)),""),"")</f>
        <v/>
      </c>
      <c r="BK6" s="13" t="str">
        <f>IFERROR(IF(BK$4="Yes",INDEX(List!$F$2:$CB$208,MATCH('Selection Pane Data'!$C6,List!$F$2:$F$208,0),MATCH('Selection Pane Data'!BK$3,List!$F$2:$CB$2,0)),""),"")</f>
        <v/>
      </c>
      <c r="BL6" s="13" t="str">
        <f>IFERROR(IF(BL$4="Yes",INDEX(List!$F$2:$CB$208,MATCH('Selection Pane Data'!$C6,List!$F$2:$F$208,0),MATCH('Selection Pane Data'!BL$3,List!$F$2:$CB$2,0)),""),"")</f>
        <v/>
      </c>
      <c r="BM6" s="13" t="str">
        <f>IFERROR(IF(BM$4="Yes",INDEX(List!$F$2:$CB$208,MATCH('Selection Pane Data'!$C6,List!$F$2:$F$208,0),MATCH('Selection Pane Data'!BM$3,List!$F$2:$CB$2,0)),""),"")</f>
        <v/>
      </c>
      <c r="BN6" s="13" t="str">
        <f>IFERROR(IF(BN$4="Yes",INDEX(List!$F$2:$CB$208,MATCH('Selection Pane Data'!$C6,List!$F$2:$F$208,0),MATCH('Selection Pane Data'!BN$3,List!$F$2:$CB$2,0)),""),"")</f>
        <v/>
      </c>
      <c r="BO6" s="13" t="str">
        <f>IFERROR(IF(BO$4="Yes",INDEX(List!$F$2:$CB$208,MATCH('Selection Pane Data'!$C6,List!$F$2:$F$208,0),MATCH('Selection Pane Data'!BO$3,List!$F$2:$CB$2,0)),""),"")</f>
        <v/>
      </c>
      <c r="BP6" s="13" t="str">
        <f>IFERROR(IF(BP$4="Yes",INDEX(List!$F$2:$CB$208,MATCH('Selection Pane Data'!$C6,List!$F$2:$F$208,0),MATCH('Selection Pane Data'!BP$3,List!$F$2:$CB$2,0)),""),"")</f>
        <v/>
      </c>
      <c r="BQ6" s="13" t="str">
        <f>IFERROR(IF(BQ$4="Yes",INDEX(List!$F$2:$CB$208,MATCH('Selection Pane Data'!$C6,List!$F$2:$F$208,0),MATCH('Selection Pane Data'!BQ$3,List!$F$2:$CB$2,0)),""),"")</f>
        <v/>
      </c>
      <c r="BR6" s="13" t="str">
        <f>IFERROR(IF(BR$4="Yes",INDEX(List!$F$2:$CB$208,MATCH('Selection Pane Data'!$C6,List!$F$2:$F$208,0),MATCH('Selection Pane Data'!BR$3,List!$F$2:$CB$2,0)),""),"")</f>
        <v/>
      </c>
      <c r="BS6" s="13" t="str">
        <f>IFERROR(IF(BS$4="Yes",INDEX(List!$F$2:$CB$208,MATCH('Selection Pane Data'!$C6,List!$F$2:$F$208,0),MATCH('Selection Pane Data'!BS$3,List!$F$2:$CB$2,0)),""),"")</f>
        <v/>
      </c>
      <c r="BT6" s="13" t="str">
        <f>IFERROR(IF(BT$4="Yes",INDEX(List!$F$2:$CB$208,MATCH('Selection Pane Data'!$C6,List!$F$2:$F$208,0),MATCH('Selection Pane Data'!BT$3,List!$F$2:$CB$2,0)),""),"")</f>
        <v/>
      </c>
      <c r="BU6" s="13" t="str">
        <f>IFERROR(IF(BU$4="Yes",INDEX(List!$F$2:$CB$208,MATCH('Selection Pane Data'!$C6,List!$F$2:$F$208,0),MATCH('Selection Pane Data'!BU$3,List!$F$2:$CB$2,0)),""),"")</f>
        <v/>
      </c>
      <c r="BV6" s="13" t="str">
        <f>IFERROR(IF(BV$4="Yes",INDEX(List!$F$2:$CB$208,MATCH('Selection Pane Data'!$C6,List!$F$2:$F$208,0),MATCH('Selection Pane Data'!BV$3,List!$F$2:$CB$2,0)),""),"")</f>
        <v/>
      </c>
      <c r="BW6" s="13" t="str">
        <f>IFERROR(IF(BW$4="Yes",INDEX(List!$F$2:$CB$208,MATCH('Selection Pane Data'!$C6,List!$F$2:$F$208,0),MATCH('Selection Pane Data'!BW$3,List!$F$2:$CB$2,0)),""),"")</f>
        <v/>
      </c>
      <c r="BX6" s="13" t="str">
        <f>IFERROR(IF(BX$4="Yes",INDEX(List!$F$2:$CB$208,MATCH('Selection Pane Data'!$C6,List!$F$2:$F$208,0),MATCH('Selection Pane Data'!BX$3,List!$F$2:$CB$2,0)),""),"")</f>
        <v/>
      </c>
      <c r="BY6" s="13" t="str">
        <f>IFERROR(IF(BY$4="Yes",INDEX(List!$F$2:$CB$208,MATCH('Selection Pane Data'!$C6,List!$F$2:$F$208,0),MATCH('Selection Pane Data'!BY$3,List!$F$2:$CB$2,0)),""),"")</f>
        <v/>
      </c>
      <c r="BZ6" s="13" t="str">
        <f>IFERROR(IF(BZ$4="Yes",INDEX(List!$F$2:$CB$208,MATCH('Selection Pane Data'!$C6,List!$F$2:$F$208,0),MATCH('Selection Pane Data'!BZ$3,List!$F$2:$CB$2,0)),""),"")</f>
        <v/>
      </c>
      <c r="CA6" s="13" t="str">
        <f>IFERROR(IF(CA$4="Yes",INDEX(List!$F$2:$CB$208,MATCH('Selection Pane Data'!$C6,List!$F$2:$F$208,0),MATCH('Selection Pane Data'!CA$3,List!$F$2:$CB$2,0)),""),"")</f>
        <v/>
      </c>
      <c r="CC6" s="29">
        <f t="shared" si="0"/>
        <v>0</v>
      </c>
      <c r="CD6" s="29">
        <f t="shared" si="1"/>
        <v>0</v>
      </c>
      <c r="CE6" s="29"/>
      <c r="CF6" s="29">
        <f>COUNTIF(List!I4:CB4,'Selection Pane Data'!CF$3)</f>
        <v>3</v>
      </c>
      <c r="CG6" s="29">
        <f>COUNTIF(List!J4:CC4,'Selection Pane Data'!CG$3)</f>
        <v>9</v>
      </c>
      <c r="CH6" s="29"/>
      <c r="CI6" s="29" t="str">
        <f t="shared" ref="CI6:CI69" si="2">IF(CC6=CF6,"Good","Error")</f>
        <v>Error</v>
      </c>
      <c r="CJ6" s="29" t="str">
        <f t="shared" ref="CJ6:CJ69" si="3">IF(CD6=CG6,"Good","Error")</f>
        <v>Error</v>
      </c>
    </row>
    <row r="7" spans="2:88" x14ac:dyDescent="0.45">
      <c r="B7" s="21" t="s">
        <v>313</v>
      </c>
      <c r="C7" s="120" t="s">
        <v>80</v>
      </c>
      <c r="D7" s="31" t="str">
        <f>List!G5</f>
        <v>Shared Coverage</v>
      </c>
      <c r="E7" s="31" t="str">
        <f>List!H5</f>
        <v>Shared Coverage</v>
      </c>
      <c r="F7" t="str">
        <f>INDEX('CMMC Levels'!$A$1:$F$188,MATCH('Selection Pane Data'!$C7,'CMMC Levels'!$A$1:$A$188,0),MATCH(Placemat!$F$4,'CMMC Levels'!$A$1:$F$1,0))</f>
        <v>X</v>
      </c>
      <c r="G7" s="75" t="str">
        <f>IF(F7="X",IF(COUNTIF(List!I5:CB5,"P")+COUNTIF(List!I5:CB5,"S")=0,"U",IF(COUNTIF('Selection Pane Data'!H7:CA7,"P")&gt;0,"P",IF(COUNTIF('Selection Pane Data'!H7:CA7,"S")&gt;0,"S","N"))),"NA")</f>
        <v>S</v>
      </c>
      <c r="H7" s="13" t="str">
        <f>IFERROR(IF(H$4="Yes",INDEX(List!$F$2:$CB$208,MATCH('Selection Pane Data'!$C7,List!$F$2:$F$208,0),MATCH('Selection Pane Data'!H$3,List!$F$2:$CB$2,0)),""),"")</f>
        <v/>
      </c>
      <c r="I7" s="13" t="str">
        <f>IFERROR(IF(I$4="Yes",INDEX(List!$F$2:$CB$208,MATCH('Selection Pane Data'!$C7,List!$F$2:$F$208,0),MATCH('Selection Pane Data'!I$3,List!$F$2:$CB$2,0)),""),"")</f>
        <v/>
      </c>
      <c r="J7" s="13">
        <f>IFERROR(IF(J$4="Yes",INDEX(List!$F$2:$CB$208,MATCH('Selection Pane Data'!$C7,List!$F$2:$F$208,0),MATCH('Selection Pane Data'!J$3,List!$F$2:$CB$2,0)),""),"")</f>
        <v>0</v>
      </c>
      <c r="K7" s="13" t="str">
        <f>IFERROR(IF(K$4="Yes",INDEX(List!$F$2:$CB$208,MATCH('Selection Pane Data'!$C7,List!$F$2:$F$208,0),MATCH('Selection Pane Data'!K$3,List!$F$2:$CB$2,0)),""),"")</f>
        <v/>
      </c>
      <c r="L7" s="13" t="str">
        <f>IFERROR(IF(L$4="Yes",INDEX(List!$F$2:$CB$208,MATCH('Selection Pane Data'!$C7,List!$F$2:$F$208,0),MATCH('Selection Pane Data'!L$3,List!$F$2:$CB$2,0)),""),"")</f>
        <v/>
      </c>
      <c r="M7" s="13" t="str">
        <f>IFERROR(IF(M$4="Yes",INDEX(List!$F$2:$CB$208,MATCH('Selection Pane Data'!$C7,List!$F$2:$F$208,0),MATCH('Selection Pane Data'!M$3,List!$F$2:$CB$2,0)),""),"")</f>
        <v/>
      </c>
      <c r="N7" s="13" t="str">
        <f>IFERROR(IF(N$4="Yes",INDEX(List!$F$2:$CB$208,MATCH('Selection Pane Data'!$C7,List!$F$2:$F$208,0),MATCH('Selection Pane Data'!N$3,List!$F$2:$CB$2,0)),""),"")</f>
        <v/>
      </c>
      <c r="O7" s="13" t="str">
        <f>IFERROR(IF(O$4="Yes",INDEX(List!$F$2:$CB$208,MATCH('Selection Pane Data'!$C7,List!$F$2:$F$208,0),MATCH('Selection Pane Data'!O$3,List!$F$2:$CB$2,0)),""),"")</f>
        <v/>
      </c>
      <c r="P7" s="13" t="str">
        <f>IFERROR(IF(P$4="Yes",INDEX(List!$F$2:$CB$208,MATCH('Selection Pane Data'!$C7,List!$F$2:$F$208,0),MATCH('Selection Pane Data'!P$3,List!$F$2:$CB$2,0)),""),"")</f>
        <v/>
      </c>
      <c r="Q7" s="13" t="str">
        <f>IFERROR(IF(Q$4="Yes",INDEX(List!$F$2:$CB$208,MATCH('Selection Pane Data'!$C7,List!$F$2:$F$208,0),MATCH('Selection Pane Data'!Q$3,List!$F$2:$CB$2,0)),""),"")</f>
        <v/>
      </c>
      <c r="R7" s="13" t="str">
        <f>IFERROR(IF(R$4="Yes",INDEX(List!$F$2:$CB$208,MATCH('Selection Pane Data'!$C7,List!$F$2:$F$208,0),MATCH('Selection Pane Data'!R$3,List!$F$2:$CB$2,0)),""),"")</f>
        <v/>
      </c>
      <c r="S7" s="13" t="str">
        <f>IFERROR(IF(S$4="Yes",INDEX(List!$F$2:$CB$208,MATCH('Selection Pane Data'!$C7,List!$F$2:$F$208,0),MATCH('Selection Pane Data'!S$3,List!$F$2:$CB$2,0)),""),"")</f>
        <v/>
      </c>
      <c r="T7" s="13" t="str">
        <f>IFERROR(IF(T$4="Yes",INDEX(List!$F$2:$CB$208,MATCH('Selection Pane Data'!$C7,List!$F$2:$F$208,0),MATCH('Selection Pane Data'!T$3,List!$F$2:$CB$2,0)),""),"")</f>
        <v/>
      </c>
      <c r="U7" s="13" t="str">
        <f>IFERROR(IF(U$4="Yes",INDEX(List!$F$2:$CB$208,MATCH('Selection Pane Data'!$C7,List!$F$2:$F$208,0),MATCH('Selection Pane Data'!U$3,List!$F$2:$CB$2,0)),""),"")</f>
        <v/>
      </c>
      <c r="V7" s="13" t="str">
        <f>IFERROR(IF(V$4="Yes",INDEX(List!$F$2:$CB$208,MATCH('Selection Pane Data'!$C7,List!$F$2:$F$208,0),MATCH('Selection Pane Data'!V$3,List!$F$2:$CB$2,0)),""),"")</f>
        <v/>
      </c>
      <c r="W7" s="13" t="str">
        <f>IFERROR(IF(W$4="Yes",INDEX(List!$F$2:$CB$208,MATCH('Selection Pane Data'!$C7,List!$F$2:$F$208,0),MATCH('Selection Pane Data'!W$3,List!$F$2:$CB$2,0)),""),"")</f>
        <v/>
      </c>
      <c r="X7" s="13" t="str">
        <f>IFERROR(IF(X$4="Yes",INDEX(List!$F$2:$CB$208,MATCH('Selection Pane Data'!$C7,List!$F$2:$F$208,0),MATCH('Selection Pane Data'!X$3,List!$F$2:$CB$2,0)),""),"")</f>
        <v/>
      </c>
      <c r="Y7" s="13" t="str">
        <f>IFERROR(IF(Y$4="Yes",INDEX(List!$F$2:$CB$208,MATCH('Selection Pane Data'!$C7,List!$F$2:$F$208,0),MATCH('Selection Pane Data'!Y$3,List!$F$2:$CB$2,0)),""),"")</f>
        <v/>
      </c>
      <c r="Z7" s="13" t="str">
        <f>IFERROR(IF(Z$4="Yes",INDEX(List!$F$2:$CB$208,MATCH('Selection Pane Data'!$C7,List!$F$2:$F$208,0),MATCH('Selection Pane Data'!Z$3,List!$F$2:$CB$2,0)),""),"")</f>
        <v/>
      </c>
      <c r="AA7" s="13" t="str">
        <f>IFERROR(IF(AA$4="Yes",INDEX(List!$F$2:$CB$208,MATCH('Selection Pane Data'!$C7,List!$F$2:$F$208,0),MATCH('Selection Pane Data'!AA$3,List!$F$2:$CB$2,0)),""),"")</f>
        <v/>
      </c>
      <c r="AB7" s="13" t="str">
        <f>IFERROR(IF(AB$4="Yes",INDEX(List!$F$2:$CB$208,MATCH('Selection Pane Data'!$C7,List!$F$2:$F$208,0),MATCH('Selection Pane Data'!AB$3,List!$F$2:$CB$2,0)),""),"")</f>
        <v>S</v>
      </c>
      <c r="AC7" s="13" t="str">
        <f>IFERROR(IF(AC$4="Yes",INDEX(List!$F$2:$CB$208,MATCH('Selection Pane Data'!$C7,List!$F$2:$F$208,0),MATCH('Selection Pane Data'!AC$3,List!$F$2:$CB$2,0)),""),"")</f>
        <v/>
      </c>
      <c r="AD7" s="13" t="str">
        <f>IFERROR(IF(AD$4="Yes",INDEX(List!$F$2:$CB$208,MATCH('Selection Pane Data'!$C7,List!$F$2:$F$208,0),MATCH('Selection Pane Data'!AD$3,List!$F$2:$CB$2,0)),""),"")</f>
        <v/>
      </c>
      <c r="AE7" s="13" t="str">
        <f>IFERROR(IF(AE$4="Yes",INDEX(List!$F$2:$CB$208,MATCH('Selection Pane Data'!$C7,List!$F$2:$F$208,0),MATCH('Selection Pane Data'!AE$3,List!$F$2:$CB$2,0)),""),"")</f>
        <v/>
      </c>
      <c r="AF7" s="13" t="str">
        <f>IFERROR(IF(AF$4="Yes",INDEX(List!$F$2:$CB$208,MATCH('Selection Pane Data'!$C7,List!$F$2:$F$208,0),MATCH('Selection Pane Data'!AF$3,List!$F$2:$CB$2,0)),""),"")</f>
        <v/>
      </c>
      <c r="AG7" s="13" t="str">
        <f>IFERROR(IF(AG$4="Yes",INDEX(List!$F$2:$CB$208,MATCH('Selection Pane Data'!$C7,List!$F$2:$F$208,0),MATCH('Selection Pane Data'!AG$3,List!$F$2:$CB$2,0)),""),"")</f>
        <v/>
      </c>
      <c r="AH7" s="13" t="str">
        <f>IFERROR(IF(AH$4="Yes",INDEX(List!$F$2:$CB$208,MATCH('Selection Pane Data'!$C7,List!$F$2:$F$208,0),MATCH('Selection Pane Data'!AH$3,List!$F$2:$CB$2,0)),""),"")</f>
        <v/>
      </c>
      <c r="AI7" s="13" t="str">
        <f>IFERROR(IF(AI$4="Yes",INDEX(List!$F$2:$CB$208,MATCH('Selection Pane Data'!$C7,List!$F$2:$F$208,0),MATCH('Selection Pane Data'!AI$3,List!$F$2:$CB$2,0)),""),"")</f>
        <v/>
      </c>
      <c r="AJ7" s="13" t="str">
        <f>IFERROR(IF(AJ$4="Yes",INDEX(List!$F$2:$CB$208,MATCH('Selection Pane Data'!$C7,List!$F$2:$F$208,0),MATCH('Selection Pane Data'!AJ$3,List!$F$2:$CB$2,0)),""),"")</f>
        <v/>
      </c>
      <c r="AK7" s="13" t="str">
        <f>IFERROR(IF(AK$4="Yes",INDEX(List!$F$2:$CB$208,MATCH('Selection Pane Data'!$C7,List!$F$2:$F$208,0),MATCH('Selection Pane Data'!AK$3,List!$F$2:$CB$2,0)),""),"")</f>
        <v/>
      </c>
      <c r="AL7" s="13" t="str">
        <f>IFERROR(IF(AL$4="Yes",INDEX(List!$F$2:$CB$208,MATCH('Selection Pane Data'!$C7,List!$F$2:$F$208,0),MATCH('Selection Pane Data'!AL$3,List!$F$2:$CB$2,0)),""),"")</f>
        <v/>
      </c>
      <c r="AM7" s="13" t="str">
        <f>IFERROR(IF(AM$4="Yes",INDEX(List!$F$2:$CB$208,MATCH('Selection Pane Data'!$C7,List!$F$2:$F$208,0),MATCH('Selection Pane Data'!AM$3,List!$F$2:$CB$2,0)),""),"")</f>
        <v/>
      </c>
      <c r="AN7" s="13" t="str">
        <f>IFERROR(IF(AN$4="Yes",INDEX(List!$F$2:$CB$208,MATCH('Selection Pane Data'!$C7,List!$F$2:$F$208,0),MATCH('Selection Pane Data'!AN$3,List!$F$2:$CB$2,0)),""),"")</f>
        <v/>
      </c>
      <c r="AO7" s="13" t="str">
        <f>IFERROR(IF(AO$4="Yes",INDEX(List!$F$2:$CB$208,MATCH('Selection Pane Data'!$C7,List!$F$2:$F$208,0),MATCH('Selection Pane Data'!AO$3,List!$F$2:$CB$2,0)),""),"")</f>
        <v/>
      </c>
      <c r="AP7" s="13" t="str">
        <f>IFERROR(IF(AP$4="Yes",INDEX(List!$F$2:$CB$208,MATCH('Selection Pane Data'!$C7,List!$F$2:$F$208,0),MATCH('Selection Pane Data'!AP$3,List!$F$2:$CB$2,0)),""),"")</f>
        <v/>
      </c>
      <c r="AQ7" s="13" t="str">
        <f>IFERROR(IF(AQ$4="Yes",INDEX(List!$F$2:$CB$208,MATCH('Selection Pane Data'!$C7,List!$F$2:$F$208,0),MATCH('Selection Pane Data'!AQ$3,List!$F$2:$CB$2,0)),""),"")</f>
        <v/>
      </c>
      <c r="AR7" s="13" t="str">
        <f>IFERROR(IF(AR$4="Yes",INDEX(List!$F$2:$CB$208,MATCH('Selection Pane Data'!$C7,List!$F$2:$F$208,0),MATCH('Selection Pane Data'!AR$3,List!$F$2:$CB$2,0)),""),"")</f>
        <v/>
      </c>
      <c r="AS7" s="13" t="str">
        <f>IFERROR(IF(AS$4="Yes",INDEX(List!$F$2:$CB$208,MATCH('Selection Pane Data'!$C7,List!$F$2:$F$208,0),MATCH('Selection Pane Data'!AS$3,List!$F$2:$CB$2,0)),""),"")</f>
        <v/>
      </c>
      <c r="AT7" s="13" t="str">
        <f>IFERROR(IF(AT$4="Yes",INDEX(List!$F$2:$CB$208,MATCH('Selection Pane Data'!$C7,List!$F$2:$F$208,0),MATCH('Selection Pane Data'!AT$3,List!$F$2:$CB$2,0)),""),"")</f>
        <v/>
      </c>
      <c r="AU7" s="13" t="str">
        <f>IFERROR(IF(AU$4="Yes",INDEX(List!$F$2:$CB$208,MATCH('Selection Pane Data'!$C7,List!$F$2:$F$208,0),MATCH('Selection Pane Data'!AU$3,List!$F$2:$CB$2,0)),""),"")</f>
        <v/>
      </c>
      <c r="AV7" s="13" t="str">
        <f>IFERROR(IF(AV$4="Yes",INDEX(List!$F$2:$CB$208,MATCH('Selection Pane Data'!$C7,List!$F$2:$F$208,0),MATCH('Selection Pane Data'!AV$3,List!$F$2:$CB$2,0)),""),"")</f>
        <v/>
      </c>
      <c r="AW7" s="13" t="str">
        <f>IFERROR(IF(AW$4="Yes",INDEX(List!$F$2:$CB$208,MATCH('Selection Pane Data'!$C7,List!$F$2:$F$208,0),MATCH('Selection Pane Data'!AW$3,List!$F$2:$CB$2,0)),""),"")</f>
        <v/>
      </c>
      <c r="AX7" s="13" t="str">
        <f>IFERROR(IF(AX$4="Yes",INDEX(List!$F$2:$CB$208,MATCH('Selection Pane Data'!$C7,List!$F$2:$F$208,0),MATCH('Selection Pane Data'!AX$3,List!$F$2:$CB$2,0)),""),"")</f>
        <v/>
      </c>
      <c r="AY7" s="13" t="str">
        <f>IFERROR(IF(AY$4="Yes",INDEX(List!$F$2:$CB$208,MATCH('Selection Pane Data'!$C7,List!$F$2:$F$208,0),MATCH('Selection Pane Data'!AY$3,List!$F$2:$CB$2,0)),""),"")</f>
        <v/>
      </c>
      <c r="AZ7" s="13" t="str">
        <f>IFERROR(IF(AZ$4="Yes",INDEX(List!$F$2:$CB$208,MATCH('Selection Pane Data'!$C7,List!$F$2:$F$208,0),MATCH('Selection Pane Data'!AZ$3,List!$F$2:$CB$2,0)),""),"")</f>
        <v/>
      </c>
      <c r="BA7" s="13" t="str">
        <f>IFERROR(IF(BA$4="Yes",INDEX(List!$F$2:$CB$208,MATCH('Selection Pane Data'!$C7,List!$F$2:$F$208,0),MATCH('Selection Pane Data'!BA$3,List!$F$2:$CB$2,0)),""),"")</f>
        <v/>
      </c>
      <c r="BB7" s="13" t="str">
        <f>IFERROR(IF(BB$4="Yes",INDEX(List!$F$2:$CB$208,MATCH('Selection Pane Data'!$C7,List!$F$2:$F$208,0),MATCH('Selection Pane Data'!BB$3,List!$F$2:$CB$2,0)),""),"")</f>
        <v/>
      </c>
      <c r="BC7" s="13" t="str">
        <f>IFERROR(IF(BC$4="Yes",INDEX(List!$F$2:$CB$208,MATCH('Selection Pane Data'!$C7,List!$F$2:$F$208,0),MATCH('Selection Pane Data'!BC$3,List!$F$2:$CB$2,0)),""),"")</f>
        <v/>
      </c>
      <c r="BD7" s="13" t="str">
        <f>IFERROR(IF(BD$4="Yes",INDEX(List!$F$2:$CB$208,MATCH('Selection Pane Data'!$C7,List!$F$2:$F$208,0),MATCH('Selection Pane Data'!BD$3,List!$F$2:$CB$2,0)),""),"")</f>
        <v/>
      </c>
      <c r="BE7" s="13" t="str">
        <f>IFERROR(IF(BE$4="Yes",INDEX(List!$F$2:$CB$208,MATCH('Selection Pane Data'!$C7,List!$F$2:$F$208,0),MATCH('Selection Pane Data'!BE$3,List!$F$2:$CB$2,0)),""),"")</f>
        <v/>
      </c>
      <c r="BF7" s="13" t="str">
        <f>IFERROR(IF(BF$4="Yes",INDEX(List!$F$2:$CB$208,MATCH('Selection Pane Data'!$C7,List!$F$2:$F$208,0),MATCH('Selection Pane Data'!BF$3,List!$F$2:$CB$2,0)),""),"")</f>
        <v/>
      </c>
      <c r="BG7" s="13" t="str">
        <f>IFERROR(IF(BG$4="Yes",INDEX(List!$F$2:$CB$208,MATCH('Selection Pane Data'!$C7,List!$F$2:$F$208,0),MATCH('Selection Pane Data'!BG$3,List!$F$2:$CB$2,0)),""),"")</f>
        <v/>
      </c>
      <c r="BH7" s="13" t="str">
        <f>IFERROR(IF(BH$4="Yes",INDEX(List!$F$2:$CB$208,MATCH('Selection Pane Data'!$C7,List!$F$2:$F$208,0),MATCH('Selection Pane Data'!BH$3,List!$F$2:$CB$2,0)),""),"")</f>
        <v/>
      </c>
      <c r="BI7" s="13" t="str">
        <f>IFERROR(IF(BI$4="Yes",INDEX(List!$F$2:$CB$208,MATCH('Selection Pane Data'!$C7,List!$F$2:$F$208,0),MATCH('Selection Pane Data'!BI$3,List!$F$2:$CB$2,0)),""),"")</f>
        <v/>
      </c>
      <c r="BJ7" s="13" t="str">
        <f>IFERROR(IF(BJ$4="Yes",INDEX(List!$F$2:$CB$208,MATCH('Selection Pane Data'!$C7,List!$F$2:$F$208,0),MATCH('Selection Pane Data'!BJ$3,List!$F$2:$CB$2,0)),""),"")</f>
        <v/>
      </c>
      <c r="BK7" s="13" t="str">
        <f>IFERROR(IF(BK$4="Yes",INDEX(List!$F$2:$CB$208,MATCH('Selection Pane Data'!$C7,List!$F$2:$F$208,0),MATCH('Selection Pane Data'!BK$3,List!$F$2:$CB$2,0)),""),"")</f>
        <v/>
      </c>
      <c r="BL7" s="13" t="str">
        <f>IFERROR(IF(BL$4="Yes",INDEX(List!$F$2:$CB$208,MATCH('Selection Pane Data'!$C7,List!$F$2:$F$208,0),MATCH('Selection Pane Data'!BL$3,List!$F$2:$CB$2,0)),""),"")</f>
        <v/>
      </c>
      <c r="BM7" s="13" t="str">
        <f>IFERROR(IF(BM$4="Yes",INDEX(List!$F$2:$CB$208,MATCH('Selection Pane Data'!$C7,List!$F$2:$F$208,0),MATCH('Selection Pane Data'!BM$3,List!$F$2:$CB$2,0)),""),"")</f>
        <v/>
      </c>
      <c r="BN7" s="13" t="str">
        <f>IFERROR(IF(BN$4="Yes",INDEX(List!$F$2:$CB$208,MATCH('Selection Pane Data'!$C7,List!$F$2:$F$208,0),MATCH('Selection Pane Data'!BN$3,List!$F$2:$CB$2,0)),""),"")</f>
        <v/>
      </c>
      <c r="BO7" s="13" t="str">
        <f>IFERROR(IF(BO$4="Yes",INDEX(List!$F$2:$CB$208,MATCH('Selection Pane Data'!$C7,List!$F$2:$F$208,0),MATCH('Selection Pane Data'!BO$3,List!$F$2:$CB$2,0)),""),"")</f>
        <v/>
      </c>
      <c r="BP7" s="13" t="str">
        <f>IFERROR(IF(BP$4="Yes",INDEX(List!$F$2:$CB$208,MATCH('Selection Pane Data'!$C7,List!$F$2:$F$208,0),MATCH('Selection Pane Data'!BP$3,List!$F$2:$CB$2,0)),""),"")</f>
        <v/>
      </c>
      <c r="BQ7" s="13" t="str">
        <f>IFERROR(IF(BQ$4="Yes",INDEX(List!$F$2:$CB$208,MATCH('Selection Pane Data'!$C7,List!$F$2:$F$208,0),MATCH('Selection Pane Data'!BQ$3,List!$F$2:$CB$2,0)),""),"")</f>
        <v/>
      </c>
      <c r="BR7" s="13" t="str">
        <f>IFERROR(IF(BR$4="Yes",INDEX(List!$F$2:$CB$208,MATCH('Selection Pane Data'!$C7,List!$F$2:$F$208,0),MATCH('Selection Pane Data'!BR$3,List!$F$2:$CB$2,0)),""),"")</f>
        <v/>
      </c>
      <c r="BS7" s="13" t="str">
        <f>IFERROR(IF(BS$4="Yes",INDEX(List!$F$2:$CB$208,MATCH('Selection Pane Data'!$C7,List!$F$2:$F$208,0),MATCH('Selection Pane Data'!BS$3,List!$F$2:$CB$2,0)),""),"")</f>
        <v/>
      </c>
      <c r="BT7" s="13" t="str">
        <f>IFERROR(IF(BT$4="Yes",INDEX(List!$F$2:$CB$208,MATCH('Selection Pane Data'!$C7,List!$F$2:$F$208,0),MATCH('Selection Pane Data'!BT$3,List!$F$2:$CB$2,0)),""),"")</f>
        <v/>
      </c>
      <c r="BU7" s="13" t="str">
        <f>IFERROR(IF(BU$4="Yes",INDEX(List!$F$2:$CB$208,MATCH('Selection Pane Data'!$C7,List!$F$2:$F$208,0),MATCH('Selection Pane Data'!BU$3,List!$F$2:$CB$2,0)),""),"")</f>
        <v/>
      </c>
      <c r="BV7" s="13" t="str">
        <f>IFERROR(IF(BV$4="Yes",INDEX(List!$F$2:$CB$208,MATCH('Selection Pane Data'!$C7,List!$F$2:$F$208,0),MATCH('Selection Pane Data'!BV$3,List!$F$2:$CB$2,0)),""),"")</f>
        <v/>
      </c>
      <c r="BW7" s="13" t="str">
        <f>IFERROR(IF(BW$4="Yes",INDEX(List!$F$2:$CB$208,MATCH('Selection Pane Data'!$C7,List!$F$2:$F$208,0),MATCH('Selection Pane Data'!BW$3,List!$F$2:$CB$2,0)),""),"")</f>
        <v/>
      </c>
      <c r="BX7" s="13" t="str">
        <f>IFERROR(IF(BX$4="Yes",INDEX(List!$F$2:$CB$208,MATCH('Selection Pane Data'!$C7,List!$F$2:$F$208,0),MATCH('Selection Pane Data'!BX$3,List!$F$2:$CB$2,0)),""),"")</f>
        <v/>
      </c>
      <c r="BY7" s="13" t="str">
        <f>IFERROR(IF(BY$4="Yes",INDEX(List!$F$2:$CB$208,MATCH('Selection Pane Data'!$C7,List!$F$2:$F$208,0),MATCH('Selection Pane Data'!BY$3,List!$F$2:$CB$2,0)),""),"")</f>
        <v/>
      </c>
      <c r="BZ7" s="13" t="str">
        <f>IFERROR(IF(BZ$4="Yes",INDEX(List!$F$2:$CB$208,MATCH('Selection Pane Data'!$C7,List!$F$2:$F$208,0),MATCH('Selection Pane Data'!BZ$3,List!$F$2:$CB$2,0)),""),"")</f>
        <v/>
      </c>
      <c r="CA7" s="13" t="str">
        <f>IFERROR(IF(CA$4="Yes",INDEX(List!$F$2:$CB$208,MATCH('Selection Pane Data'!$C7,List!$F$2:$F$208,0),MATCH('Selection Pane Data'!CA$3,List!$F$2:$CB$2,0)),""),"")</f>
        <v/>
      </c>
      <c r="CC7" s="29">
        <f t="shared" si="0"/>
        <v>0</v>
      </c>
      <c r="CD7" s="29">
        <f t="shared" si="1"/>
        <v>1</v>
      </c>
      <c r="CE7" s="29"/>
      <c r="CF7" s="29">
        <f>COUNTIF(List!I5:CB5,'Selection Pane Data'!CF$3)</f>
        <v>6</v>
      </c>
      <c r="CG7" s="29">
        <f>COUNTIF(List!J5:CC5,'Selection Pane Data'!CG$3)</f>
        <v>3</v>
      </c>
      <c r="CH7" s="29"/>
      <c r="CI7" s="29" t="str">
        <f t="shared" si="2"/>
        <v>Error</v>
      </c>
      <c r="CJ7" s="29" t="str">
        <f t="shared" si="3"/>
        <v>Error</v>
      </c>
    </row>
    <row r="8" spans="2:88" x14ac:dyDescent="0.45">
      <c r="B8" s="21" t="s">
        <v>314</v>
      </c>
      <c r="C8" s="120" t="s">
        <v>95</v>
      </c>
      <c r="D8" s="31" t="str">
        <f>List!G6</f>
        <v>Shared Coverage</v>
      </c>
      <c r="E8" s="31" t="str">
        <f>List!H6</f>
        <v>Microsoft Coverage</v>
      </c>
      <c r="F8" t="str">
        <f>INDEX('CMMC Levels'!$A$1:$F$188,MATCH('Selection Pane Data'!$C8,'CMMC Levels'!$A$1:$A$188,0),MATCH(Placemat!$F$4,'CMMC Levels'!$A$1:$F$1,0))</f>
        <v>X</v>
      </c>
      <c r="G8" s="75" t="str">
        <f>IF(F8="X",IF(COUNTIF(List!I6:CB6,"P")+COUNTIF(List!I6:CB6,"S")=0,"U",IF(COUNTIF('Selection Pane Data'!H8:CA8,"P")&gt;0,"P",IF(COUNTIF('Selection Pane Data'!H8:CA8,"S")&gt;0,"S","N"))),"NA")</f>
        <v>N</v>
      </c>
      <c r="H8" s="13" t="str">
        <f>IFERROR(IF(H$4="Yes",INDEX(List!$F$2:$CB$208,MATCH('Selection Pane Data'!$C8,List!$F$2:$F$208,0),MATCH('Selection Pane Data'!H$3,List!$F$2:$CB$2,0)),""),"")</f>
        <v/>
      </c>
      <c r="I8" s="13" t="str">
        <f>IFERROR(IF(I$4="Yes",INDEX(List!$F$2:$CB$208,MATCH('Selection Pane Data'!$C8,List!$F$2:$F$208,0),MATCH('Selection Pane Data'!I$3,List!$F$2:$CB$2,0)),""),"")</f>
        <v/>
      </c>
      <c r="J8" s="13">
        <f>IFERROR(IF(J$4="Yes",INDEX(List!$F$2:$CB$208,MATCH('Selection Pane Data'!$C8,List!$F$2:$F$208,0),MATCH('Selection Pane Data'!J$3,List!$F$2:$CB$2,0)),""),"")</f>
        <v>0</v>
      </c>
      <c r="K8" s="13" t="str">
        <f>IFERROR(IF(K$4="Yes",INDEX(List!$F$2:$CB$208,MATCH('Selection Pane Data'!$C8,List!$F$2:$F$208,0),MATCH('Selection Pane Data'!K$3,List!$F$2:$CB$2,0)),""),"")</f>
        <v/>
      </c>
      <c r="L8" s="13" t="str">
        <f>IFERROR(IF(L$4="Yes",INDEX(List!$F$2:$CB$208,MATCH('Selection Pane Data'!$C8,List!$F$2:$F$208,0),MATCH('Selection Pane Data'!L$3,List!$F$2:$CB$2,0)),""),"")</f>
        <v/>
      </c>
      <c r="M8" s="13" t="str">
        <f>IFERROR(IF(M$4="Yes",INDEX(List!$F$2:$CB$208,MATCH('Selection Pane Data'!$C8,List!$F$2:$F$208,0),MATCH('Selection Pane Data'!M$3,List!$F$2:$CB$2,0)),""),"")</f>
        <v/>
      </c>
      <c r="N8" s="13" t="str">
        <f>IFERROR(IF(N$4="Yes",INDEX(List!$F$2:$CB$208,MATCH('Selection Pane Data'!$C8,List!$F$2:$F$208,0),MATCH('Selection Pane Data'!N$3,List!$F$2:$CB$2,0)),""),"")</f>
        <v/>
      </c>
      <c r="O8" s="13" t="str">
        <f>IFERROR(IF(O$4="Yes",INDEX(List!$F$2:$CB$208,MATCH('Selection Pane Data'!$C8,List!$F$2:$F$208,0),MATCH('Selection Pane Data'!O$3,List!$F$2:$CB$2,0)),""),"")</f>
        <v/>
      </c>
      <c r="P8" s="13" t="str">
        <f>IFERROR(IF(P$4="Yes",INDEX(List!$F$2:$CB$208,MATCH('Selection Pane Data'!$C8,List!$F$2:$F$208,0),MATCH('Selection Pane Data'!P$3,List!$F$2:$CB$2,0)),""),"")</f>
        <v/>
      </c>
      <c r="Q8" s="13" t="str">
        <f>IFERROR(IF(Q$4="Yes",INDEX(List!$F$2:$CB$208,MATCH('Selection Pane Data'!$C8,List!$F$2:$F$208,0),MATCH('Selection Pane Data'!Q$3,List!$F$2:$CB$2,0)),""),"")</f>
        <v/>
      </c>
      <c r="R8" s="13" t="str">
        <f>IFERROR(IF(R$4="Yes",INDEX(List!$F$2:$CB$208,MATCH('Selection Pane Data'!$C8,List!$F$2:$F$208,0),MATCH('Selection Pane Data'!R$3,List!$F$2:$CB$2,0)),""),"")</f>
        <v/>
      </c>
      <c r="S8" s="13" t="str">
        <f>IFERROR(IF(S$4="Yes",INDEX(List!$F$2:$CB$208,MATCH('Selection Pane Data'!$C8,List!$F$2:$F$208,0),MATCH('Selection Pane Data'!S$3,List!$F$2:$CB$2,0)),""),"")</f>
        <v/>
      </c>
      <c r="T8" s="13" t="str">
        <f>IFERROR(IF(T$4="Yes",INDEX(List!$F$2:$CB$208,MATCH('Selection Pane Data'!$C8,List!$F$2:$F$208,0),MATCH('Selection Pane Data'!T$3,List!$F$2:$CB$2,0)),""),"")</f>
        <v/>
      </c>
      <c r="U8" s="13" t="str">
        <f>IFERROR(IF(U$4="Yes",INDEX(List!$F$2:$CB$208,MATCH('Selection Pane Data'!$C8,List!$F$2:$F$208,0),MATCH('Selection Pane Data'!U$3,List!$F$2:$CB$2,0)),""),"")</f>
        <v/>
      </c>
      <c r="V8" s="13" t="str">
        <f>IFERROR(IF(V$4="Yes",INDEX(List!$F$2:$CB$208,MATCH('Selection Pane Data'!$C8,List!$F$2:$F$208,0),MATCH('Selection Pane Data'!V$3,List!$F$2:$CB$2,0)),""),"")</f>
        <v/>
      </c>
      <c r="W8" s="13" t="str">
        <f>IFERROR(IF(W$4="Yes",INDEX(List!$F$2:$CB$208,MATCH('Selection Pane Data'!$C8,List!$F$2:$F$208,0),MATCH('Selection Pane Data'!W$3,List!$F$2:$CB$2,0)),""),"")</f>
        <v/>
      </c>
      <c r="X8" s="13" t="str">
        <f>IFERROR(IF(X$4="Yes",INDEX(List!$F$2:$CB$208,MATCH('Selection Pane Data'!$C8,List!$F$2:$F$208,0),MATCH('Selection Pane Data'!X$3,List!$F$2:$CB$2,0)),""),"")</f>
        <v/>
      </c>
      <c r="Y8" s="13" t="str">
        <f>IFERROR(IF(Y$4="Yes",INDEX(List!$F$2:$CB$208,MATCH('Selection Pane Data'!$C8,List!$F$2:$F$208,0),MATCH('Selection Pane Data'!Y$3,List!$F$2:$CB$2,0)),""),"")</f>
        <v/>
      </c>
      <c r="Z8" s="13" t="str">
        <f>IFERROR(IF(Z$4="Yes",INDEX(List!$F$2:$CB$208,MATCH('Selection Pane Data'!$C8,List!$F$2:$F$208,0),MATCH('Selection Pane Data'!Z$3,List!$F$2:$CB$2,0)),""),"")</f>
        <v/>
      </c>
      <c r="AA8" s="13" t="str">
        <f>IFERROR(IF(AA$4="Yes",INDEX(List!$F$2:$CB$208,MATCH('Selection Pane Data'!$C8,List!$F$2:$F$208,0),MATCH('Selection Pane Data'!AA$3,List!$F$2:$CB$2,0)),""),"")</f>
        <v/>
      </c>
      <c r="AB8" s="13">
        <f>IFERROR(IF(AB$4="Yes",INDEX(List!$F$2:$CB$208,MATCH('Selection Pane Data'!$C8,List!$F$2:$F$208,0),MATCH('Selection Pane Data'!AB$3,List!$F$2:$CB$2,0)),""),"")</f>
        <v>0</v>
      </c>
      <c r="AC8" s="13" t="str">
        <f>IFERROR(IF(AC$4="Yes",INDEX(List!$F$2:$CB$208,MATCH('Selection Pane Data'!$C8,List!$F$2:$F$208,0),MATCH('Selection Pane Data'!AC$3,List!$F$2:$CB$2,0)),""),"")</f>
        <v/>
      </c>
      <c r="AD8" s="13" t="str">
        <f>IFERROR(IF(AD$4="Yes",INDEX(List!$F$2:$CB$208,MATCH('Selection Pane Data'!$C8,List!$F$2:$F$208,0),MATCH('Selection Pane Data'!AD$3,List!$F$2:$CB$2,0)),""),"")</f>
        <v/>
      </c>
      <c r="AE8" s="13" t="str">
        <f>IFERROR(IF(AE$4="Yes",INDEX(List!$F$2:$CB$208,MATCH('Selection Pane Data'!$C8,List!$F$2:$F$208,0),MATCH('Selection Pane Data'!AE$3,List!$F$2:$CB$2,0)),""),"")</f>
        <v/>
      </c>
      <c r="AF8" s="13" t="str">
        <f>IFERROR(IF(AF$4="Yes",INDEX(List!$F$2:$CB$208,MATCH('Selection Pane Data'!$C8,List!$F$2:$F$208,0),MATCH('Selection Pane Data'!AF$3,List!$F$2:$CB$2,0)),""),"")</f>
        <v/>
      </c>
      <c r="AG8" s="13" t="str">
        <f>IFERROR(IF(AG$4="Yes",INDEX(List!$F$2:$CB$208,MATCH('Selection Pane Data'!$C8,List!$F$2:$F$208,0),MATCH('Selection Pane Data'!AG$3,List!$F$2:$CB$2,0)),""),"")</f>
        <v/>
      </c>
      <c r="AH8" s="13" t="str">
        <f>IFERROR(IF(AH$4="Yes",INDEX(List!$F$2:$CB$208,MATCH('Selection Pane Data'!$C8,List!$F$2:$F$208,0),MATCH('Selection Pane Data'!AH$3,List!$F$2:$CB$2,0)),""),"")</f>
        <v/>
      </c>
      <c r="AI8" s="13" t="str">
        <f>IFERROR(IF(AI$4="Yes",INDEX(List!$F$2:$CB$208,MATCH('Selection Pane Data'!$C8,List!$F$2:$F$208,0),MATCH('Selection Pane Data'!AI$3,List!$F$2:$CB$2,0)),""),"")</f>
        <v/>
      </c>
      <c r="AJ8" s="13" t="str">
        <f>IFERROR(IF(AJ$4="Yes",INDEX(List!$F$2:$CB$208,MATCH('Selection Pane Data'!$C8,List!$F$2:$F$208,0),MATCH('Selection Pane Data'!AJ$3,List!$F$2:$CB$2,0)),""),"")</f>
        <v/>
      </c>
      <c r="AK8" s="13" t="str">
        <f>IFERROR(IF(AK$4="Yes",INDEX(List!$F$2:$CB$208,MATCH('Selection Pane Data'!$C8,List!$F$2:$F$208,0),MATCH('Selection Pane Data'!AK$3,List!$F$2:$CB$2,0)),""),"")</f>
        <v/>
      </c>
      <c r="AL8" s="13" t="str">
        <f>IFERROR(IF(AL$4="Yes",INDEX(List!$F$2:$CB$208,MATCH('Selection Pane Data'!$C8,List!$F$2:$F$208,0),MATCH('Selection Pane Data'!AL$3,List!$F$2:$CB$2,0)),""),"")</f>
        <v/>
      </c>
      <c r="AM8" s="13" t="str">
        <f>IFERROR(IF(AM$4="Yes",INDEX(List!$F$2:$CB$208,MATCH('Selection Pane Data'!$C8,List!$F$2:$F$208,0),MATCH('Selection Pane Data'!AM$3,List!$F$2:$CB$2,0)),""),"")</f>
        <v/>
      </c>
      <c r="AN8" s="13" t="str">
        <f>IFERROR(IF(AN$4="Yes",INDEX(List!$F$2:$CB$208,MATCH('Selection Pane Data'!$C8,List!$F$2:$F$208,0),MATCH('Selection Pane Data'!AN$3,List!$F$2:$CB$2,0)),""),"")</f>
        <v/>
      </c>
      <c r="AO8" s="13" t="str">
        <f>IFERROR(IF(AO$4="Yes",INDEX(List!$F$2:$CB$208,MATCH('Selection Pane Data'!$C8,List!$F$2:$F$208,0),MATCH('Selection Pane Data'!AO$3,List!$F$2:$CB$2,0)),""),"")</f>
        <v/>
      </c>
      <c r="AP8" s="13" t="str">
        <f>IFERROR(IF(AP$4="Yes",INDEX(List!$F$2:$CB$208,MATCH('Selection Pane Data'!$C8,List!$F$2:$F$208,0),MATCH('Selection Pane Data'!AP$3,List!$F$2:$CB$2,0)),""),"")</f>
        <v/>
      </c>
      <c r="AQ8" s="13" t="str">
        <f>IFERROR(IF(AQ$4="Yes",INDEX(List!$F$2:$CB$208,MATCH('Selection Pane Data'!$C8,List!$F$2:$F$208,0),MATCH('Selection Pane Data'!AQ$3,List!$F$2:$CB$2,0)),""),"")</f>
        <v/>
      </c>
      <c r="AR8" s="13" t="str">
        <f>IFERROR(IF(AR$4="Yes",INDEX(List!$F$2:$CB$208,MATCH('Selection Pane Data'!$C8,List!$F$2:$F$208,0),MATCH('Selection Pane Data'!AR$3,List!$F$2:$CB$2,0)),""),"")</f>
        <v/>
      </c>
      <c r="AS8" s="13" t="str">
        <f>IFERROR(IF(AS$4="Yes",INDEX(List!$F$2:$CB$208,MATCH('Selection Pane Data'!$C8,List!$F$2:$F$208,0),MATCH('Selection Pane Data'!AS$3,List!$F$2:$CB$2,0)),""),"")</f>
        <v/>
      </c>
      <c r="AT8" s="13" t="str">
        <f>IFERROR(IF(AT$4="Yes",INDEX(List!$F$2:$CB$208,MATCH('Selection Pane Data'!$C8,List!$F$2:$F$208,0),MATCH('Selection Pane Data'!AT$3,List!$F$2:$CB$2,0)),""),"")</f>
        <v/>
      </c>
      <c r="AU8" s="13" t="str">
        <f>IFERROR(IF(AU$4="Yes",INDEX(List!$F$2:$CB$208,MATCH('Selection Pane Data'!$C8,List!$F$2:$F$208,0),MATCH('Selection Pane Data'!AU$3,List!$F$2:$CB$2,0)),""),"")</f>
        <v/>
      </c>
      <c r="AV8" s="13" t="str">
        <f>IFERROR(IF(AV$4="Yes",INDEX(List!$F$2:$CB$208,MATCH('Selection Pane Data'!$C8,List!$F$2:$F$208,0),MATCH('Selection Pane Data'!AV$3,List!$F$2:$CB$2,0)),""),"")</f>
        <v/>
      </c>
      <c r="AW8" s="13" t="str">
        <f>IFERROR(IF(AW$4="Yes",INDEX(List!$F$2:$CB$208,MATCH('Selection Pane Data'!$C8,List!$F$2:$F$208,0),MATCH('Selection Pane Data'!AW$3,List!$F$2:$CB$2,0)),""),"")</f>
        <v/>
      </c>
      <c r="AX8" s="13" t="str">
        <f>IFERROR(IF(AX$4="Yes",INDEX(List!$F$2:$CB$208,MATCH('Selection Pane Data'!$C8,List!$F$2:$F$208,0),MATCH('Selection Pane Data'!AX$3,List!$F$2:$CB$2,0)),""),"")</f>
        <v/>
      </c>
      <c r="AY8" s="13" t="str">
        <f>IFERROR(IF(AY$4="Yes",INDEX(List!$F$2:$CB$208,MATCH('Selection Pane Data'!$C8,List!$F$2:$F$208,0),MATCH('Selection Pane Data'!AY$3,List!$F$2:$CB$2,0)),""),"")</f>
        <v/>
      </c>
      <c r="AZ8" s="13" t="str">
        <f>IFERROR(IF(AZ$4="Yes",INDEX(List!$F$2:$CB$208,MATCH('Selection Pane Data'!$C8,List!$F$2:$F$208,0),MATCH('Selection Pane Data'!AZ$3,List!$F$2:$CB$2,0)),""),"")</f>
        <v/>
      </c>
      <c r="BA8" s="13" t="str">
        <f>IFERROR(IF(BA$4="Yes",INDEX(List!$F$2:$CB$208,MATCH('Selection Pane Data'!$C8,List!$F$2:$F$208,0),MATCH('Selection Pane Data'!BA$3,List!$F$2:$CB$2,0)),""),"")</f>
        <v/>
      </c>
      <c r="BB8" s="13" t="str">
        <f>IFERROR(IF(BB$4="Yes",INDEX(List!$F$2:$CB$208,MATCH('Selection Pane Data'!$C8,List!$F$2:$F$208,0),MATCH('Selection Pane Data'!BB$3,List!$F$2:$CB$2,0)),""),"")</f>
        <v/>
      </c>
      <c r="BC8" s="13" t="str">
        <f>IFERROR(IF(BC$4="Yes",INDEX(List!$F$2:$CB$208,MATCH('Selection Pane Data'!$C8,List!$F$2:$F$208,0),MATCH('Selection Pane Data'!BC$3,List!$F$2:$CB$2,0)),""),"")</f>
        <v/>
      </c>
      <c r="BD8" s="13" t="str">
        <f>IFERROR(IF(BD$4="Yes",INDEX(List!$F$2:$CB$208,MATCH('Selection Pane Data'!$C8,List!$F$2:$F$208,0),MATCH('Selection Pane Data'!BD$3,List!$F$2:$CB$2,0)),""),"")</f>
        <v/>
      </c>
      <c r="BE8" s="13" t="str">
        <f>IFERROR(IF(BE$4="Yes",INDEX(List!$F$2:$CB$208,MATCH('Selection Pane Data'!$C8,List!$F$2:$F$208,0),MATCH('Selection Pane Data'!BE$3,List!$F$2:$CB$2,0)),""),"")</f>
        <v/>
      </c>
      <c r="BF8" s="13" t="str">
        <f>IFERROR(IF(BF$4="Yes",INDEX(List!$F$2:$CB$208,MATCH('Selection Pane Data'!$C8,List!$F$2:$F$208,0),MATCH('Selection Pane Data'!BF$3,List!$F$2:$CB$2,0)),""),"")</f>
        <v/>
      </c>
      <c r="BG8" s="13" t="str">
        <f>IFERROR(IF(BG$4="Yes",INDEX(List!$F$2:$CB$208,MATCH('Selection Pane Data'!$C8,List!$F$2:$F$208,0),MATCH('Selection Pane Data'!BG$3,List!$F$2:$CB$2,0)),""),"")</f>
        <v/>
      </c>
      <c r="BH8" s="13" t="str">
        <f>IFERROR(IF(BH$4="Yes",INDEX(List!$F$2:$CB$208,MATCH('Selection Pane Data'!$C8,List!$F$2:$F$208,0),MATCH('Selection Pane Data'!BH$3,List!$F$2:$CB$2,0)),""),"")</f>
        <v/>
      </c>
      <c r="BI8" s="13" t="str">
        <f>IFERROR(IF(BI$4="Yes",INDEX(List!$F$2:$CB$208,MATCH('Selection Pane Data'!$C8,List!$F$2:$F$208,0),MATCH('Selection Pane Data'!BI$3,List!$F$2:$CB$2,0)),""),"")</f>
        <v/>
      </c>
      <c r="BJ8" s="13" t="str">
        <f>IFERROR(IF(BJ$4="Yes",INDEX(List!$F$2:$CB$208,MATCH('Selection Pane Data'!$C8,List!$F$2:$F$208,0),MATCH('Selection Pane Data'!BJ$3,List!$F$2:$CB$2,0)),""),"")</f>
        <v/>
      </c>
      <c r="BK8" s="13" t="str">
        <f>IFERROR(IF(BK$4="Yes",INDEX(List!$F$2:$CB$208,MATCH('Selection Pane Data'!$C8,List!$F$2:$F$208,0),MATCH('Selection Pane Data'!BK$3,List!$F$2:$CB$2,0)),""),"")</f>
        <v/>
      </c>
      <c r="BL8" s="13" t="str">
        <f>IFERROR(IF(BL$4="Yes",INDEX(List!$F$2:$CB$208,MATCH('Selection Pane Data'!$C8,List!$F$2:$F$208,0),MATCH('Selection Pane Data'!BL$3,List!$F$2:$CB$2,0)),""),"")</f>
        <v/>
      </c>
      <c r="BM8" s="13" t="str">
        <f>IFERROR(IF(BM$4="Yes",INDEX(List!$F$2:$CB$208,MATCH('Selection Pane Data'!$C8,List!$F$2:$F$208,0),MATCH('Selection Pane Data'!BM$3,List!$F$2:$CB$2,0)),""),"")</f>
        <v/>
      </c>
      <c r="BN8" s="13" t="str">
        <f>IFERROR(IF(BN$4="Yes",INDEX(List!$F$2:$CB$208,MATCH('Selection Pane Data'!$C8,List!$F$2:$F$208,0),MATCH('Selection Pane Data'!BN$3,List!$F$2:$CB$2,0)),""),"")</f>
        <v/>
      </c>
      <c r="BO8" s="13" t="str">
        <f>IFERROR(IF(BO$4="Yes",INDEX(List!$F$2:$CB$208,MATCH('Selection Pane Data'!$C8,List!$F$2:$F$208,0),MATCH('Selection Pane Data'!BO$3,List!$F$2:$CB$2,0)),""),"")</f>
        <v/>
      </c>
      <c r="BP8" s="13" t="str">
        <f>IFERROR(IF(BP$4="Yes",INDEX(List!$F$2:$CB$208,MATCH('Selection Pane Data'!$C8,List!$F$2:$F$208,0),MATCH('Selection Pane Data'!BP$3,List!$F$2:$CB$2,0)),""),"")</f>
        <v/>
      </c>
      <c r="BQ8" s="13" t="str">
        <f>IFERROR(IF(BQ$4="Yes",INDEX(List!$F$2:$CB$208,MATCH('Selection Pane Data'!$C8,List!$F$2:$F$208,0),MATCH('Selection Pane Data'!BQ$3,List!$F$2:$CB$2,0)),""),"")</f>
        <v/>
      </c>
      <c r="BR8" s="13" t="str">
        <f>IFERROR(IF(BR$4="Yes",INDEX(List!$F$2:$CB$208,MATCH('Selection Pane Data'!$C8,List!$F$2:$F$208,0),MATCH('Selection Pane Data'!BR$3,List!$F$2:$CB$2,0)),""),"")</f>
        <v/>
      </c>
      <c r="BS8" s="13" t="str">
        <f>IFERROR(IF(BS$4="Yes",INDEX(List!$F$2:$CB$208,MATCH('Selection Pane Data'!$C8,List!$F$2:$F$208,0),MATCH('Selection Pane Data'!BS$3,List!$F$2:$CB$2,0)),""),"")</f>
        <v/>
      </c>
      <c r="BT8" s="13" t="str">
        <f>IFERROR(IF(BT$4="Yes",INDEX(List!$F$2:$CB$208,MATCH('Selection Pane Data'!$C8,List!$F$2:$F$208,0),MATCH('Selection Pane Data'!BT$3,List!$F$2:$CB$2,0)),""),"")</f>
        <v/>
      </c>
      <c r="BU8" s="13" t="str">
        <f>IFERROR(IF(BU$4="Yes",INDEX(List!$F$2:$CB$208,MATCH('Selection Pane Data'!$C8,List!$F$2:$F$208,0),MATCH('Selection Pane Data'!BU$3,List!$F$2:$CB$2,0)),""),"")</f>
        <v/>
      </c>
      <c r="BV8" s="13" t="str">
        <f>IFERROR(IF(BV$4="Yes",INDEX(List!$F$2:$CB$208,MATCH('Selection Pane Data'!$C8,List!$F$2:$F$208,0),MATCH('Selection Pane Data'!BV$3,List!$F$2:$CB$2,0)),""),"")</f>
        <v/>
      </c>
      <c r="BW8" s="13" t="str">
        <f>IFERROR(IF(BW$4="Yes",INDEX(List!$F$2:$CB$208,MATCH('Selection Pane Data'!$C8,List!$F$2:$F$208,0),MATCH('Selection Pane Data'!BW$3,List!$F$2:$CB$2,0)),""),"")</f>
        <v/>
      </c>
      <c r="BX8" s="13" t="str">
        <f>IFERROR(IF(BX$4="Yes",INDEX(List!$F$2:$CB$208,MATCH('Selection Pane Data'!$C8,List!$F$2:$F$208,0),MATCH('Selection Pane Data'!BX$3,List!$F$2:$CB$2,0)),""),"")</f>
        <v/>
      </c>
      <c r="BY8" s="13" t="str">
        <f>IFERROR(IF(BY$4="Yes",INDEX(List!$F$2:$CB$208,MATCH('Selection Pane Data'!$C8,List!$F$2:$F$208,0),MATCH('Selection Pane Data'!BY$3,List!$F$2:$CB$2,0)),""),"")</f>
        <v/>
      </c>
      <c r="BZ8" s="13" t="str">
        <f>IFERROR(IF(BZ$4="Yes",INDEX(List!$F$2:$CB$208,MATCH('Selection Pane Data'!$C8,List!$F$2:$F$208,0),MATCH('Selection Pane Data'!BZ$3,List!$F$2:$CB$2,0)),""),"")</f>
        <v/>
      </c>
      <c r="CA8" s="13" t="str">
        <f>IFERROR(IF(CA$4="Yes",INDEX(List!$F$2:$CB$208,MATCH('Selection Pane Data'!$C8,List!$F$2:$F$208,0),MATCH('Selection Pane Data'!CA$3,List!$F$2:$CB$2,0)),""),"")</f>
        <v/>
      </c>
      <c r="CC8" s="29">
        <f t="shared" si="0"/>
        <v>0</v>
      </c>
      <c r="CD8" s="29">
        <f t="shared" si="1"/>
        <v>0</v>
      </c>
      <c r="CE8" s="29"/>
      <c r="CF8" s="29">
        <f>COUNTIF(List!I6:CB6,'Selection Pane Data'!CF$3)</f>
        <v>3</v>
      </c>
      <c r="CG8" s="29">
        <f>COUNTIF(List!J6:CC6,'Selection Pane Data'!CG$3)</f>
        <v>3</v>
      </c>
      <c r="CH8" s="29"/>
      <c r="CI8" s="29" t="str">
        <f t="shared" si="2"/>
        <v>Error</v>
      </c>
      <c r="CJ8" s="29" t="str">
        <f t="shared" si="3"/>
        <v>Error</v>
      </c>
    </row>
    <row r="9" spans="2:88" x14ac:dyDescent="0.45">
      <c r="B9" s="21" t="s">
        <v>320</v>
      </c>
      <c r="C9" s="120" t="s">
        <v>110</v>
      </c>
      <c r="D9" s="31" t="str">
        <f>List!G7</f>
        <v>Shared Coverage</v>
      </c>
      <c r="E9" s="31" t="str">
        <f>List!H7</f>
        <v>Shared Coverage</v>
      </c>
      <c r="F9" t="str">
        <f>INDEX('CMMC Levels'!$A$1:$F$188,MATCH('Selection Pane Data'!$C9,'CMMC Levels'!$A$1:$A$188,0),MATCH(Placemat!$F$4,'CMMC Levels'!$A$1:$F$1,0))</f>
        <v>X</v>
      </c>
      <c r="G9" s="75" t="str">
        <f>IF(F9="X",IF(COUNTIF(List!I7:CB7,"P")+COUNTIF(List!I7:CB7,"S")=0,"U",IF(COUNTIF('Selection Pane Data'!H9:CA9,"P")&gt;0,"P",IF(COUNTIF('Selection Pane Data'!H9:CA9,"S")&gt;0,"S","N"))),"NA")</f>
        <v>S</v>
      </c>
      <c r="H9" s="13" t="str">
        <f>IFERROR(IF(H$4="Yes",INDEX(List!$F$2:$CB$208,MATCH('Selection Pane Data'!$C9,List!$F$2:$F$208,0),MATCH('Selection Pane Data'!H$3,List!$F$2:$CB$2,0)),""),"")</f>
        <v/>
      </c>
      <c r="I9" s="13" t="str">
        <f>IFERROR(IF(I$4="Yes",INDEX(List!$F$2:$CB$208,MATCH('Selection Pane Data'!$C9,List!$F$2:$F$208,0),MATCH('Selection Pane Data'!I$3,List!$F$2:$CB$2,0)),""),"")</f>
        <v/>
      </c>
      <c r="J9" s="13">
        <f>IFERROR(IF(J$4="Yes",INDEX(List!$F$2:$CB$208,MATCH('Selection Pane Data'!$C9,List!$F$2:$F$208,0),MATCH('Selection Pane Data'!J$3,List!$F$2:$CB$2,0)),""),"")</f>
        <v>0</v>
      </c>
      <c r="K9" s="13" t="str">
        <f>IFERROR(IF(K$4="Yes",INDEX(List!$F$2:$CB$208,MATCH('Selection Pane Data'!$C9,List!$F$2:$F$208,0),MATCH('Selection Pane Data'!K$3,List!$F$2:$CB$2,0)),""),"")</f>
        <v/>
      </c>
      <c r="L9" s="13" t="str">
        <f>IFERROR(IF(L$4="Yes",INDEX(List!$F$2:$CB$208,MATCH('Selection Pane Data'!$C9,List!$F$2:$F$208,0),MATCH('Selection Pane Data'!L$3,List!$F$2:$CB$2,0)),""),"")</f>
        <v/>
      </c>
      <c r="M9" s="13" t="str">
        <f>IFERROR(IF(M$4="Yes",INDEX(List!$F$2:$CB$208,MATCH('Selection Pane Data'!$C9,List!$F$2:$F$208,0),MATCH('Selection Pane Data'!M$3,List!$F$2:$CB$2,0)),""),"")</f>
        <v/>
      </c>
      <c r="N9" s="13" t="str">
        <f>IFERROR(IF(N$4="Yes",INDEX(List!$F$2:$CB$208,MATCH('Selection Pane Data'!$C9,List!$F$2:$F$208,0),MATCH('Selection Pane Data'!N$3,List!$F$2:$CB$2,0)),""),"")</f>
        <v/>
      </c>
      <c r="O9" s="13" t="str">
        <f>IFERROR(IF(O$4="Yes",INDEX(List!$F$2:$CB$208,MATCH('Selection Pane Data'!$C9,List!$F$2:$F$208,0),MATCH('Selection Pane Data'!O$3,List!$F$2:$CB$2,0)),""),"")</f>
        <v/>
      </c>
      <c r="P9" s="13" t="str">
        <f>IFERROR(IF(P$4="Yes",INDEX(List!$F$2:$CB$208,MATCH('Selection Pane Data'!$C9,List!$F$2:$F$208,0),MATCH('Selection Pane Data'!P$3,List!$F$2:$CB$2,0)),""),"")</f>
        <v/>
      </c>
      <c r="Q9" s="13" t="str">
        <f>IFERROR(IF(Q$4="Yes",INDEX(List!$F$2:$CB$208,MATCH('Selection Pane Data'!$C9,List!$F$2:$F$208,0),MATCH('Selection Pane Data'!Q$3,List!$F$2:$CB$2,0)),""),"")</f>
        <v/>
      </c>
      <c r="R9" s="13" t="str">
        <f>IFERROR(IF(R$4="Yes",INDEX(List!$F$2:$CB$208,MATCH('Selection Pane Data'!$C9,List!$F$2:$F$208,0),MATCH('Selection Pane Data'!R$3,List!$F$2:$CB$2,0)),""),"")</f>
        <v/>
      </c>
      <c r="S9" s="13" t="str">
        <f>IFERROR(IF(S$4="Yes",INDEX(List!$F$2:$CB$208,MATCH('Selection Pane Data'!$C9,List!$F$2:$F$208,0),MATCH('Selection Pane Data'!S$3,List!$F$2:$CB$2,0)),""),"")</f>
        <v/>
      </c>
      <c r="T9" s="13" t="str">
        <f>IFERROR(IF(T$4="Yes",INDEX(List!$F$2:$CB$208,MATCH('Selection Pane Data'!$C9,List!$F$2:$F$208,0),MATCH('Selection Pane Data'!T$3,List!$F$2:$CB$2,0)),""),"")</f>
        <v/>
      </c>
      <c r="U9" s="13" t="str">
        <f>IFERROR(IF(U$4="Yes",INDEX(List!$F$2:$CB$208,MATCH('Selection Pane Data'!$C9,List!$F$2:$F$208,0),MATCH('Selection Pane Data'!U$3,List!$F$2:$CB$2,0)),""),"")</f>
        <v/>
      </c>
      <c r="V9" s="13" t="str">
        <f>IFERROR(IF(V$4="Yes",INDEX(List!$F$2:$CB$208,MATCH('Selection Pane Data'!$C9,List!$F$2:$F$208,0),MATCH('Selection Pane Data'!V$3,List!$F$2:$CB$2,0)),""),"")</f>
        <v/>
      </c>
      <c r="W9" s="13" t="str">
        <f>IFERROR(IF(W$4="Yes",INDEX(List!$F$2:$CB$208,MATCH('Selection Pane Data'!$C9,List!$F$2:$F$208,0),MATCH('Selection Pane Data'!W$3,List!$F$2:$CB$2,0)),""),"")</f>
        <v/>
      </c>
      <c r="X9" s="13" t="str">
        <f>IFERROR(IF(X$4="Yes",INDEX(List!$F$2:$CB$208,MATCH('Selection Pane Data'!$C9,List!$F$2:$F$208,0),MATCH('Selection Pane Data'!X$3,List!$F$2:$CB$2,0)),""),"")</f>
        <v/>
      </c>
      <c r="Y9" s="13" t="str">
        <f>IFERROR(IF(Y$4="Yes",INDEX(List!$F$2:$CB$208,MATCH('Selection Pane Data'!$C9,List!$F$2:$F$208,0),MATCH('Selection Pane Data'!Y$3,List!$F$2:$CB$2,0)),""),"")</f>
        <v/>
      </c>
      <c r="Z9" s="13" t="str">
        <f>IFERROR(IF(Z$4="Yes",INDEX(List!$F$2:$CB$208,MATCH('Selection Pane Data'!$C9,List!$F$2:$F$208,0),MATCH('Selection Pane Data'!Z$3,List!$F$2:$CB$2,0)),""),"")</f>
        <v/>
      </c>
      <c r="AA9" s="13" t="str">
        <f>IFERROR(IF(AA$4="Yes",INDEX(List!$F$2:$CB$208,MATCH('Selection Pane Data'!$C9,List!$F$2:$F$208,0),MATCH('Selection Pane Data'!AA$3,List!$F$2:$CB$2,0)),""),"")</f>
        <v/>
      </c>
      <c r="AB9" s="13" t="str">
        <f>IFERROR(IF(AB$4="Yes",INDEX(List!$F$2:$CB$208,MATCH('Selection Pane Data'!$C9,List!$F$2:$F$208,0),MATCH('Selection Pane Data'!AB$3,List!$F$2:$CB$2,0)),""),"")</f>
        <v>S</v>
      </c>
      <c r="AC9" s="13" t="str">
        <f>IFERROR(IF(AC$4="Yes",INDEX(List!$F$2:$CB$208,MATCH('Selection Pane Data'!$C9,List!$F$2:$F$208,0),MATCH('Selection Pane Data'!AC$3,List!$F$2:$CB$2,0)),""),"")</f>
        <v/>
      </c>
      <c r="AD9" s="13" t="str">
        <f>IFERROR(IF(AD$4="Yes",INDEX(List!$F$2:$CB$208,MATCH('Selection Pane Data'!$C9,List!$F$2:$F$208,0),MATCH('Selection Pane Data'!AD$3,List!$F$2:$CB$2,0)),""),"")</f>
        <v/>
      </c>
      <c r="AE9" s="13" t="str">
        <f>IFERROR(IF(AE$4="Yes",INDEX(List!$F$2:$CB$208,MATCH('Selection Pane Data'!$C9,List!$F$2:$F$208,0),MATCH('Selection Pane Data'!AE$3,List!$F$2:$CB$2,0)),""),"")</f>
        <v/>
      </c>
      <c r="AF9" s="13" t="str">
        <f>IFERROR(IF(AF$4="Yes",INDEX(List!$F$2:$CB$208,MATCH('Selection Pane Data'!$C9,List!$F$2:$F$208,0),MATCH('Selection Pane Data'!AF$3,List!$F$2:$CB$2,0)),""),"")</f>
        <v/>
      </c>
      <c r="AG9" s="13" t="str">
        <f>IFERROR(IF(AG$4="Yes",INDEX(List!$F$2:$CB$208,MATCH('Selection Pane Data'!$C9,List!$F$2:$F$208,0),MATCH('Selection Pane Data'!AG$3,List!$F$2:$CB$2,0)),""),"")</f>
        <v/>
      </c>
      <c r="AH9" s="13" t="str">
        <f>IFERROR(IF(AH$4="Yes",INDEX(List!$F$2:$CB$208,MATCH('Selection Pane Data'!$C9,List!$F$2:$F$208,0),MATCH('Selection Pane Data'!AH$3,List!$F$2:$CB$2,0)),""),"")</f>
        <v/>
      </c>
      <c r="AI9" s="13" t="str">
        <f>IFERROR(IF(AI$4="Yes",INDEX(List!$F$2:$CB$208,MATCH('Selection Pane Data'!$C9,List!$F$2:$F$208,0),MATCH('Selection Pane Data'!AI$3,List!$F$2:$CB$2,0)),""),"")</f>
        <v/>
      </c>
      <c r="AJ9" s="13" t="str">
        <f>IFERROR(IF(AJ$4="Yes",INDEX(List!$F$2:$CB$208,MATCH('Selection Pane Data'!$C9,List!$F$2:$F$208,0),MATCH('Selection Pane Data'!AJ$3,List!$F$2:$CB$2,0)),""),"")</f>
        <v/>
      </c>
      <c r="AK9" s="13" t="str">
        <f>IFERROR(IF(AK$4="Yes",INDEX(List!$F$2:$CB$208,MATCH('Selection Pane Data'!$C9,List!$F$2:$F$208,0),MATCH('Selection Pane Data'!AK$3,List!$F$2:$CB$2,0)),""),"")</f>
        <v/>
      </c>
      <c r="AL9" s="13" t="str">
        <f>IFERROR(IF(AL$4="Yes",INDEX(List!$F$2:$CB$208,MATCH('Selection Pane Data'!$C9,List!$F$2:$F$208,0),MATCH('Selection Pane Data'!AL$3,List!$F$2:$CB$2,0)),""),"")</f>
        <v/>
      </c>
      <c r="AM9" s="13" t="str">
        <f>IFERROR(IF(AM$4="Yes",INDEX(List!$F$2:$CB$208,MATCH('Selection Pane Data'!$C9,List!$F$2:$F$208,0),MATCH('Selection Pane Data'!AM$3,List!$F$2:$CB$2,0)),""),"")</f>
        <v/>
      </c>
      <c r="AN9" s="13" t="str">
        <f>IFERROR(IF(AN$4="Yes",INDEX(List!$F$2:$CB$208,MATCH('Selection Pane Data'!$C9,List!$F$2:$F$208,0),MATCH('Selection Pane Data'!AN$3,List!$F$2:$CB$2,0)),""),"")</f>
        <v/>
      </c>
      <c r="AO9" s="13" t="str">
        <f>IFERROR(IF(AO$4="Yes",INDEX(List!$F$2:$CB$208,MATCH('Selection Pane Data'!$C9,List!$F$2:$F$208,0),MATCH('Selection Pane Data'!AO$3,List!$F$2:$CB$2,0)),""),"")</f>
        <v/>
      </c>
      <c r="AP9" s="13" t="str">
        <f>IFERROR(IF(AP$4="Yes",INDEX(List!$F$2:$CB$208,MATCH('Selection Pane Data'!$C9,List!$F$2:$F$208,0),MATCH('Selection Pane Data'!AP$3,List!$F$2:$CB$2,0)),""),"")</f>
        <v/>
      </c>
      <c r="AQ9" s="13" t="str">
        <f>IFERROR(IF(AQ$4="Yes",INDEX(List!$F$2:$CB$208,MATCH('Selection Pane Data'!$C9,List!$F$2:$F$208,0),MATCH('Selection Pane Data'!AQ$3,List!$F$2:$CB$2,0)),""),"")</f>
        <v/>
      </c>
      <c r="AR9" s="13" t="str">
        <f>IFERROR(IF(AR$4="Yes",INDEX(List!$F$2:$CB$208,MATCH('Selection Pane Data'!$C9,List!$F$2:$F$208,0),MATCH('Selection Pane Data'!AR$3,List!$F$2:$CB$2,0)),""),"")</f>
        <v/>
      </c>
      <c r="AS9" s="13" t="str">
        <f>IFERROR(IF(AS$4="Yes",INDEX(List!$F$2:$CB$208,MATCH('Selection Pane Data'!$C9,List!$F$2:$F$208,0),MATCH('Selection Pane Data'!AS$3,List!$F$2:$CB$2,0)),""),"")</f>
        <v/>
      </c>
      <c r="AT9" s="13" t="str">
        <f>IFERROR(IF(AT$4="Yes",INDEX(List!$F$2:$CB$208,MATCH('Selection Pane Data'!$C9,List!$F$2:$F$208,0),MATCH('Selection Pane Data'!AT$3,List!$F$2:$CB$2,0)),""),"")</f>
        <v/>
      </c>
      <c r="AU9" s="13" t="str">
        <f>IFERROR(IF(AU$4="Yes",INDEX(List!$F$2:$CB$208,MATCH('Selection Pane Data'!$C9,List!$F$2:$F$208,0),MATCH('Selection Pane Data'!AU$3,List!$F$2:$CB$2,0)),""),"")</f>
        <v/>
      </c>
      <c r="AV9" s="13" t="str">
        <f>IFERROR(IF(AV$4="Yes",INDEX(List!$F$2:$CB$208,MATCH('Selection Pane Data'!$C9,List!$F$2:$F$208,0),MATCH('Selection Pane Data'!AV$3,List!$F$2:$CB$2,0)),""),"")</f>
        <v/>
      </c>
      <c r="AW9" s="13" t="str">
        <f>IFERROR(IF(AW$4="Yes",INDEX(List!$F$2:$CB$208,MATCH('Selection Pane Data'!$C9,List!$F$2:$F$208,0),MATCH('Selection Pane Data'!AW$3,List!$F$2:$CB$2,0)),""),"")</f>
        <v/>
      </c>
      <c r="AX9" s="13" t="str">
        <f>IFERROR(IF(AX$4="Yes",INDEX(List!$F$2:$CB$208,MATCH('Selection Pane Data'!$C9,List!$F$2:$F$208,0),MATCH('Selection Pane Data'!AX$3,List!$F$2:$CB$2,0)),""),"")</f>
        <v/>
      </c>
      <c r="AY9" s="13" t="str">
        <f>IFERROR(IF(AY$4="Yes",INDEX(List!$F$2:$CB$208,MATCH('Selection Pane Data'!$C9,List!$F$2:$F$208,0),MATCH('Selection Pane Data'!AY$3,List!$F$2:$CB$2,0)),""),"")</f>
        <v/>
      </c>
      <c r="AZ9" s="13" t="str">
        <f>IFERROR(IF(AZ$4="Yes",INDEX(List!$F$2:$CB$208,MATCH('Selection Pane Data'!$C9,List!$F$2:$F$208,0),MATCH('Selection Pane Data'!AZ$3,List!$F$2:$CB$2,0)),""),"")</f>
        <v/>
      </c>
      <c r="BA9" s="13" t="str">
        <f>IFERROR(IF(BA$4="Yes",INDEX(List!$F$2:$CB$208,MATCH('Selection Pane Data'!$C9,List!$F$2:$F$208,0),MATCH('Selection Pane Data'!BA$3,List!$F$2:$CB$2,0)),""),"")</f>
        <v/>
      </c>
      <c r="BB9" s="13" t="str">
        <f>IFERROR(IF(BB$4="Yes",INDEX(List!$F$2:$CB$208,MATCH('Selection Pane Data'!$C9,List!$F$2:$F$208,0),MATCH('Selection Pane Data'!BB$3,List!$F$2:$CB$2,0)),""),"")</f>
        <v/>
      </c>
      <c r="BC9" s="13" t="str">
        <f>IFERROR(IF(BC$4="Yes",INDEX(List!$F$2:$CB$208,MATCH('Selection Pane Data'!$C9,List!$F$2:$F$208,0),MATCH('Selection Pane Data'!BC$3,List!$F$2:$CB$2,0)),""),"")</f>
        <v/>
      </c>
      <c r="BD9" s="13" t="str">
        <f>IFERROR(IF(BD$4="Yes",INDEX(List!$F$2:$CB$208,MATCH('Selection Pane Data'!$C9,List!$F$2:$F$208,0),MATCH('Selection Pane Data'!BD$3,List!$F$2:$CB$2,0)),""),"")</f>
        <v/>
      </c>
      <c r="BE9" s="13" t="str">
        <f>IFERROR(IF(BE$4="Yes",INDEX(List!$F$2:$CB$208,MATCH('Selection Pane Data'!$C9,List!$F$2:$F$208,0),MATCH('Selection Pane Data'!BE$3,List!$F$2:$CB$2,0)),""),"")</f>
        <v/>
      </c>
      <c r="BF9" s="13" t="str">
        <f>IFERROR(IF(BF$4="Yes",INDEX(List!$F$2:$CB$208,MATCH('Selection Pane Data'!$C9,List!$F$2:$F$208,0),MATCH('Selection Pane Data'!BF$3,List!$F$2:$CB$2,0)),""),"")</f>
        <v/>
      </c>
      <c r="BG9" s="13" t="str">
        <f>IFERROR(IF(BG$4="Yes",INDEX(List!$F$2:$CB$208,MATCH('Selection Pane Data'!$C9,List!$F$2:$F$208,0),MATCH('Selection Pane Data'!BG$3,List!$F$2:$CB$2,0)),""),"")</f>
        <v/>
      </c>
      <c r="BH9" s="13" t="str">
        <f>IFERROR(IF(BH$4="Yes",INDEX(List!$F$2:$CB$208,MATCH('Selection Pane Data'!$C9,List!$F$2:$F$208,0),MATCH('Selection Pane Data'!BH$3,List!$F$2:$CB$2,0)),""),"")</f>
        <v/>
      </c>
      <c r="BI9" s="13" t="str">
        <f>IFERROR(IF(BI$4="Yes",INDEX(List!$F$2:$CB$208,MATCH('Selection Pane Data'!$C9,List!$F$2:$F$208,0),MATCH('Selection Pane Data'!BI$3,List!$F$2:$CB$2,0)),""),"")</f>
        <v/>
      </c>
      <c r="BJ9" s="13" t="str">
        <f>IFERROR(IF(BJ$4="Yes",INDEX(List!$F$2:$CB$208,MATCH('Selection Pane Data'!$C9,List!$F$2:$F$208,0),MATCH('Selection Pane Data'!BJ$3,List!$F$2:$CB$2,0)),""),"")</f>
        <v/>
      </c>
      <c r="BK9" s="13" t="str">
        <f>IFERROR(IF(BK$4="Yes",INDEX(List!$F$2:$CB$208,MATCH('Selection Pane Data'!$C9,List!$F$2:$F$208,0),MATCH('Selection Pane Data'!BK$3,List!$F$2:$CB$2,0)),""),"")</f>
        <v/>
      </c>
      <c r="BL9" s="13" t="str">
        <f>IFERROR(IF(BL$4="Yes",INDEX(List!$F$2:$CB$208,MATCH('Selection Pane Data'!$C9,List!$F$2:$F$208,0),MATCH('Selection Pane Data'!BL$3,List!$F$2:$CB$2,0)),""),"")</f>
        <v/>
      </c>
      <c r="BM9" s="13" t="str">
        <f>IFERROR(IF(BM$4="Yes",INDEX(List!$F$2:$CB$208,MATCH('Selection Pane Data'!$C9,List!$F$2:$F$208,0),MATCH('Selection Pane Data'!BM$3,List!$F$2:$CB$2,0)),""),"")</f>
        <v/>
      </c>
      <c r="BN9" s="13" t="str">
        <f>IFERROR(IF(BN$4="Yes",INDEX(List!$F$2:$CB$208,MATCH('Selection Pane Data'!$C9,List!$F$2:$F$208,0),MATCH('Selection Pane Data'!BN$3,List!$F$2:$CB$2,0)),""),"")</f>
        <v/>
      </c>
      <c r="BO9" s="13" t="str">
        <f>IFERROR(IF(BO$4="Yes",INDEX(List!$F$2:$CB$208,MATCH('Selection Pane Data'!$C9,List!$F$2:$F$208,0),MATCH('Selection Pane Data'!BO$3,List!$F$2:$CB$2,0)),""),"")</f>
        <v/>
      </c>
      <c r="BP9" s="13" t="str">
        <f>IFERROR(IF(BP$4="Yes",INDEX(List!$F$2:$CB$208,MATCH('Selection Pane Data'!$C9,List!$F$2:$F$208,0),MATCH('Selection Pane Data'!BP$3,List!$F$2:$CB$2,0)),""),"")</f>
        <v/>
      </c>
      <c r="BQ9" s="13" t="str">
        <f>IFERROR(IF(BQ$4="Yes",INDEX(List!$F$2:$CB$208,MATCH('Selection Pane Data'!$C9,List!$F$2:$F$208,0),MATCH('Selection Pane Data'!BQ$3,List!$F$2:$CB$2,0)),""),"")</f>
        <v/>
      </c>
      <c r="BR9" s="13" t="str">
        <f>IFERROR(IF(BR$4="Yes",INDEX(List!$F$2:$CB$208,MATCH('Selection Pane Data'!$C9,List!$F$2:$F$208,0),MATCH('Selection Pane Data'!BR$3,List!$F$2:$CB$2,0)),""),"")</f>
        <v/>
      </c>
      <c r="BS9" s="13" t="str">
        <f>IFERROR(IF(BS$4="Yes",INDEX(List!$F$2:$CB$208,MATCH('Selection Pane Data'!$C9,List!$F$2:$F$208,0),MATCH('Selection Pane Data'!BS$3,List!$F$2:$CB$2,0)),""),"")</f>
        <v/>
      </c>
      <c r="BT9" s="13" t="str">
        <f>IFERROR(IF(BT$4="Yes",INDEX(List!$F$2:$CB$208,MATCH('Selection Pane Data'!$C9,List!$F$2:$F$208,0),MATCH('Selection Pane Data'!BT$3,List!$F$2:$CB$2,0)),""),"")</f>
        <v/>
      </c>
      <c r="BU9" s="13" t="str">
        <f>IFERROR(IF(BU$4="Yes",INDEX(List!$F$2:$CB$208,MATCH('Selection Pane Data'!$C9,List!$F$2:$F$208,0),MATCH('Selection Pane Data'!BU$3,List!$F$2:$CB$2,0)),""),"")</f>
        <v/>
      </c>
      <c r="BV9" s="13" t="str">
        <f>IFERROR(IF(BV$4="Yes",INDEX(List!$F$2:$CB$208,MATCH('Selection Pane Data'!$C9,List!$F$2:$F$208,0),MATCH('Selection Pane Data'!BV$3,List!$F$2:$CB$2,0)),""),"")</f>
        <v/>
      </c>
      <c r="BW9" s="13" t="str">
        <f>IFERROR(IF(BW$4="Yes",INDEX(List!$F$2:$CB$208,MATCH('Selection Pane Data'!$C9,List!$F$2:$F$208,0),MATCH('Selection Pane Data'!BW$3,List!$F$2:$CB$2,0)),""),"")</f>
        <v/>
      </c>
      <c r="BX9" s="13" t="str">
        <f>IFERROR(IF(BX$4="Yes",INDEX(List!$F$2:$CB$208,MATCH('Selection Pane Data'!$C9,List!$F$2:$F$208,0),MATCH('Selection Pane Data'!BX$3,List!$F$2:$CB$2,0)),""),"")</f>
        <v/>
      </c>
      <c r="BY9" s="13" t="str">
        <f>IFERROR(IF(BY$4="Yes",INDEX(List!$F$2:$CB$208,MATCH('Selection Pane Data'!$C9,List!$F$2:$F$208,0),MATCH('Selection Pane Data'!BY$3,List!$F$2:$CB$2,0)),""),"")</f>
        <v/>
      </c>
      <c r="BZ9" s="13" t="str">
        <f>IFERROR(IF(BZ$4="Yes",INDEX(List!$F$2:$CB$208,MATCH('Selection Pane Data'!$C9,List!$F$2:$F$208,0),MATCH('Selection Pane Data'!BZ$3,List!$F$2:$CB$2,0)),""),"")</f>
        <v/>
      </c>
      <c r="CA9" s="13" t="str">
        <f>IFERROR(IF(CA$4="Yes",INDEX(List!$F$2:$CB$208,MATCH('Selection Pane Data'!$C9,List!$F$2:$F$208,0),MATCH('Selection Pane Data'!CA$3,List!$F$2:$CB$2,0)),""),"")</f>
        <v/>
      </c>
      <c r="CC9" s="29">
        <f t="shared" si="0"/>
        <v>0</v>
      </c>
      <c r="CD9" s="29">
        <f t="shared" si="1"/>
        <v>1</v>
      </c>
      <c r="CE9" s="29"/>
      <c r="CF9" s="29">
        <f>COUNTIF(List!I7:CB7,'Selection Pane Data'!CF$3)</f>
        <v>2</v>
      </c>
      <c r="CG9" s="29">
        <f>COUNTIF(List!J7:CC7,'Selection Pane Data'!CG$3)</f>
        <v>5</v>
      </c>
      <c r="CH9" s="29"/>
      <c r="CI9" s="29" t="str">
        <f t="shared" si="2"/>
        <v>Error</v>
      </c>
      <c r="CJ9" s="29" t="str">
        <f t="shared" si="3"/>
        <v>Error</v>
      </c>
    </row>
    <row r="10" spans="2:88" x14ac:dyDescent="0.45">
      <c r="B10" s="21" t="s">
        <v>329</v>
      </c>
      <c r="C10" s="120" t="s">
        <v>181</v>
      </c>
      <c r="D10" s="31" t="str">
        <f>List!G8</f>
        <v>Shared Coverage</v>
      </c>
      <c r="E10" s="31" t="str">
        <f>List!H8</f>
        <v>Shared Coverage</v>
      </c>
      <c r="F10" t="str">
        <f>INDEX('CMMC Levels'!$A$1:$F$188,MATCH('Selection Pane Data'!$C10,'CMMC Levels'!$A$1:$A$188,0),MATCH(Placemat!$F$4,'CMMC Levels'!$A$1:$F$1,0))</f>
        <v>X</v>
      </c>
      <c r="G10" s="75" t="str">
        <f>IF(F10="X",IF(COUNTIF(List!I8:CB8,"P")+COUNTIF(List!I8:CB8,"S")=0,"U",IF(COUNTIF('Selection Pane Data'!H10:CA10,"P")&gt;0,"P",IF(COUNTIF('Selection Pane Data'!H10:CA10,"S")&gt;0,"S","N"))),"NA")</f>
        <v>P</v>
      </c>
      <c r="H10" s="13" t="str">
        <f>IFERROR(IF(H$4="Yes",INDEX(List!$F$2:$CB$208,MATCH('Selection Pane Data'!$C10,List!$F$2:$F$208,0),MATCH('Selection Pane Data'!H$3,List!$F$2:$CB$2,0)),""),"")</f>
        <v/>
      </c>
      <c r="I10" s="13" t="str">
        <f>IFERROR(IF(I$4="Yes",INDEX(List!$F$2:$CB$208,MATCH('Selection Pane Data'!$C10,List!$F$2:$F$208,0),MATCH('Selection Pane Data'!I$3,List!$F$2:$CB$2,0)),""),"")</f>
        <v/>
      </c>
      <c r="J10" s="13">
        <f>IFERROR(IF(J$4="Yes",INDEX(List!$F$2:$CB$208,MATCH('Selection Pane Data'!$C10,List!$F$2:$F$208,0),MATCH('Selection Pane Data'!J$3,List!$F$2:$CB$2,0)),""),"")</f>
        <v>0</v>
      </c>
      <c r="K10" s="13" t="str">
        <f>IFERROR(IF(K$4="Yes",INDEX(List!$F$2:$CB$208,MATCH('Selection Pane Data'!$C10,List!$F$2:$F$208,0),MATCH('Selection Pane Data'!K$3,List!$F$2:$CB$2,0)),""),"")</f>
        <v/>
      </c>
      <c r="L10" s="13" t="str">
        <f>IFERROR(IF(L$4="Yes",INDEX(List!$F$2:$CB$208,MATCH('Selection Pane Data'!$C10,List!$F$2:$F$208,0),MATCH('Selection Pane Data'!L$3,List!$F$2:$CB$2,0)),""),"")</f>
        <v/>
      </c>
      <c r="M10" s="13" t="str">
        <f>IFERROR(IF(M$4="Yes",INDEX(List!$F$2:$CB$208,MATCH('Selection Pane Data'!$C10,List!$F$2:$F$208,0),MATCH('Selection Pane Data'!M$3,List!$F$2:$CB$2,0)),""),"")</f>
        <v/>
      </c>
      <c r="N10" s="13" t="str">
        <f>IFERROR(IF(N$4="Yes",INDEX(List!$F$2:$CB$208,MATCH('Selection Pane Data'!$C10,List!$F$2:$F$208,0),MATCH('Selection Pane Data'!N$3,List!$F$2:$CB$2,0)),""),"")</f>
        <v/>
      </c>
      <c r="O10" s="13" t="str">
        <f>IFERROR(IF(O$4="Yes",INDEX(List!$F$2:$CB$208,MATCH('Selection Pane Data'!$C10,List!$F$2:$F$208,0),MATCH('Selection Pane Data'!O$3,List!$F$2:$CB$2,0)),""),"")</f>
        <v/>
      </c>
      <c r="P10" s="13" t="str">
        <f>IFERROR(IF(P$4="Yes",INDEX(List!$F$2:$CB$208,MATCH('Selection Pane Data'!$C10,List!$F$2:$F$208,0),MATCH('Selection Pane Data'!P$3,List!$F$2:$CB$2,0)),""),"")</f>
        <v/>
      </c>
      <c r="Q10" s="13" t="str">
        <f>IFERROR(IF(Q$4="Yes",INDEX(List!$F$2:$CB$208,MATCH('Selection Pane Data'!$C10,List!$F$2:$F$208,0),MATCH('Selection Pane Data'!Q$3,List!$F$2:$CB$2,0)),""),"")</f>
        <v/>
      </c>
      <c r="R10" s="13" t="str">
        <f>IFERROR(IF(R$4="Yes",INDEX(List!$F$2:$CB$208,MATCH('Selection Pane Data'!$C10,List!$F$2:$F$208,0),MATCH('Selection Pane Data'!R$3,List!$F$2:$CB$2,0)),""),"")</f>
        <v/>
      </c>
      <c r="S10" s="13" t="str">
        <f>IFERROR(IF(S$4="Yes",INDEX(List!$F$2:$CB$208,MATCH('Selection Pane Data'!$C10,List!$F$2:$F$208,0),MATCH('Selection Pane Data'!S$3,List!$F$2:$CB$2,0)),""),"")</f>
        <v/>
      </c>
      <c r="T10" s="13" t="str">
        <f>IFERROR(IF(T$4="Yes",INDEX(List!$F$2:$CB$208,MATCH('Selection Pane Data'!$C10,List!$F$2:$F$208,0),MATCH('Selection Pane Data'!T$3,List!$F$2:$CB$2,0)),""),"")</f>
        <v/>
      </c>
      <c r="U10" s="13" t="str">
        <f>IFERROR(IF(U$4="Yes",INDEX(List!$F$2:$CB$208,MATCH('Selection Pane Data'!$C10,List!$F$2:$F$208,0),MATCH('Selection Pane Data'!U$3,List!$F$2:$CB$2,0)),""),"")</f>
        <v/>
      </c>
      <c r="V10" s="13" t="str">
        <f>IFERROR(IF(V$4="Yes",INDEX(List!$F$2:$CB$208,MATCH('Selection Pane Data'!$C10,List!$F$2:$F$208,0),MATCH('Selection Pane Data'!V$3,List!$F$2:$CB$2,0)),""),"")</f>
        <v/>
      </c>
      <c r="W10" s="13" t="str">
        <f>IFERROR(IF(W$4="Yes",INDEX(List!$F$2:$CB$208,MATCH('Selection Pane Data'!$C10,List!$F$2:$F$208,0),MATCH('Selection Pane Data'!W$3,List!$F$2:$CB$2,0)),""),"")</f>
        <v/>
      </c>
      <c r="X10" s="13" t="str">
        <f>IFERROR(IF(X$4="Yes",INDEX(List!$F$2:$CB$208,MATCH('Selection Pane Data'!$C10,List!$F$2:$F$208,0),MATCH('Selection Pane Data'!X$3,List!$F$2:$CB$2,0)),""),"")</f>
        <v/>
      </c>
      <c r="Y10" s="13" t="str">
        <f>IFERROR(IF(Y$4="Yes",INDEX(List!$F$2:$CB$208,MATCH('Selection Pane Data'!$C10,List!$F$2:$F$208,0),MATCH('Selection Pane Data'!Y$3,List!$F$2:$CB$2,0)),""),"")</f>
        <v/>
      </c>
      <c r="Z10" s="13" t="str">
        <f>IFERROR(IF(Z$4="Yes",INDEX(List!$F$2:$CB$208,MATCH('Selection Pane Data'!$C10,List!$F$2:$F$208,0),MATCH('Selection Pane Data'!Z$3,List!$F$2:$CB$2,0)),""),"")</f>
        <v/>
      </c>
      <c r="AA10" s="13" t="str">
        <f>IFERROR(IF(AA$4="Yes",INDEX(List!$F$2:$CB$208,MATCH('Selection Pane Data'!$C10,List!$F$2:$F$208,0),MATCH('Selection Pane Data'!AA$3,List!$F$2:$CB$2,0)),""),"")</f>
        <v/>
      </c>
      <c r="AB10" s="13" t="str">
        <f>IFERROR(IF(AB$4="Yes",INDEX(List!$F$2:$CB$208,MATCH('Selection Pane Data'!$C10,List!$F$2:$F$208,0),MATCH('Selection Pane Data'!AB$3,List!$F$2:$CB$2,0)),""),"")</f>
        <v>P</v>
      </c>
      <c r="AC10" s="13" t="str">
        <f>IFERROR(IF(AC$4="Yes",INDEX(List!$F$2:$CB$208,MATCH('Selection Pane Data'!$C10,List!$F$2:$F$208,0),MATCH('Selection Pane Data'!AC$3,List!$F$2:$CB$2,0)),""),"")</f>
        <v/>
      </c>
      <c r="AD10" s="13" t="str">
        <f>IFERROR(IF(AD$4="Yes",INDEX(List!$F$2:$CB$208,MATCH('Selection Pane Data'!$C10,List!$F$2:$F$208,0),MATCH('Selection Pane Data'!AD$3,List!$F$2:$CB$2,0)),""),"")</f>
        <v/>
      </c>
      <c r="AE10" s="13" t="str">
        <f>IFERROR(IF(AE$4="Yes",INDEX(List!$F$2:$CB$208,MATCH('Selection Pane Data'!$C10,List!$F$2:$F$208,0),MATCH('Selection Pane Data'!AE$3,List!$F$2:$CB$2,0)),""),"")</f>
        <v/>
      </c>
      <c r="AF10" s="13" t="str">
        <f>IFERROR(IF(AF$4="Yes",INDEX(List!$F$2:$CB$208,MATCH('Selection Pane Data'!$C10,List!$F$2:$F$208,0),MATCH('Selection Pane Data'!AF$3,List!$F$2:$CB$2,0)),""),"")</f>
        <v/>
      </c>
      <c r="AG10" s="13" t="str">
        <f>IFERROR(IF(AG$4="Yes",INDEX(List!$F$2:$CB$208,MATCH('Selection Pane Data'!$C10,List!$F$2:$F$208,0),MATCH('Selection Pane Data'!AG$3,List!$F$2:$CB$2,0)),""),"")</f>
        <v/>
      </c>
      <c r="AH10" s="13" t="str">
        <f>IFERROR(IF(AH$4="Yes",INDEX(List!$F$2:$CB$208,MATCH('Selection Pane Data'!$C10,List!$F$2:$F$208,0),MATCH('Selection Pane Data'!AH$3,List!$F$2:$CB$2,0)),""),"")</f>
        <v/>
      </c>
      <c r="AI10" s="13" t="str">
        <f>IFERROR(IF(AI$4="Yes",INDEX(List!$F$2:$CB$208,MATCH('Selection Pane Data'!$C10,List!$F$2:$F$208,0),MATCH('Selection Pane Data'!AI$3,List!$F$2:$CB$2,0)),""),"")</f>
        <v/>
      </c>
      <c r="AJ10" s="13" t="str">
        <f>IFERROR(IF(AJ$4="Yes",INDEX(List!$F$2:$CB$208,MATCH('Selection Pane Data'!$C10,List!$F$2:$F$208,0),MATCH('Selection Pane Data'!AJ$3,List!$F$2:$CB$2,0)),""),"")</f>
        <v/>
      </c>
      <c r="AK10" s="13" t="str">
        <f>IFERROR(IF(AK$4="Yes",INDEX(List!$F$2:$CB$208,MATCH('Selection Pane Data'!$C10,List!$F$2:$F$208,0),MATCH('Selection Pane Data'!AK$3,List!$F$2:$CB$2,0)),""),"")</f>
        <v/>
      </c>
      <c r="AL10" s="13" t="str">
        <f>IFERROR(IF(AL$4="Yes",INDEX(List!$F$2:$CB$208,MATCH('Selection Pane Data'!$C10,List!$F$2:$F$208,0),MATCH('Selection Pane Data'!AL$3,List!$F$2:$CB$2,0)),""),"")</f>
        <v/>
      </c>
      <c r="AM10" s="13" t="str">
        <f>IFERROR(IF(AM$4="Yes",INDEX(List!$F$2:$CB$208,MATCH('Selection Pane Data'!$C10,List!$F$2:$F$208,0),MATCH('Selection Pane Data'!AM$3,List!$F$2:$CB$2,0)),""),"")</f>
        <v/>
      </c>
      <c r="AN10" s="13" t="str">
        <f>IFERROR(IF(AN$4="Yes",INDEX(List!$F$2:$CB$208,MATCH('Selection Pane Data'!$C10,List!$F$2:$F$208,0),MATCH('Selection Pane Data'!AN$3,List!$F$2:$CB$2,0)),""),"")</f>
        <v/>
      </c>
      <c r="AO10" s="13" t="str">
        <f>IFERROR(IF(AO$4="Yes",INDEX(List!$F$2:$CB$208,MATCH('Selection Pane Data'!$C10,List!$F$2:$F$208,0),MATCH('Selection Pane Data'!AO$3,List!$F$2:$CB$2,0)),""),"")</f>
        <v/>
      </c>
      <c r="AP10" s="13" t="str">
        <f>IFERROR(IF(AP$4="Yes",INDEX(List!$F$2:$CB$208,MATCH('Selection Pane Data'!$C10,List!$F$2:$F$208,0),MATCH('Selection Pane Data'!AP$3,List!$F$2:$CB$2,0)),""),"")</f>
        <v/>
      </c>
      <c r="AQ10" s="13" t="str">
        <f>IFERROR(IF(AQ$4="Yes",INDEX(List!$F$2:$CB$208,MATCH('Selection Pane Data'!$C10,List!$F$2:$F$208,0),MATCH('Selection Pane Data'!AQ$3,List!$F$2:$CB$2,0)),""),"")</f>
        <v/>
      </c>
      <c r="AR10" s="13" t="str">
        <f>IFERROR(IF(AR$4="Yes",INDEX(List!$F$2:$CB$208,MATCH('Selection Pane Data'!$C10,List!$F$2:$F$208,0),MATCH('Selection Pane Data'!AR$3,List!$F$2:$CB$2,0)),""),"")</f>
        <v/>
      </c>
      <c r="AS10" s="13" t="str">
        <f>IFERROR(IF(AS$4="Yes",INDEX(List!$F$2:$CB$208,MATCH('Selection Pane Data'!$C10,List!$F$2:$F$208,0),MATCH('Selection Pane Data'!AS$3,List!$F$2:$CB$2,0)),""),"")</f>
        <v/>
      </c>
      <c r="AT10" s="13" t="str">
        <f>IFERROR(IF(AT$4="Yes",INDEX(List!$F$2:$CB$208,MATCH('Selection Pane Data'!$C10,List!$F$2:$F$208,0),MATCH('Selection Pane Data'!AT$3,List!$F$2:$CB$2,0)),""),"")</f>
        <v/>
      </c>
      <c r="AU10" s="13" t="str">
        <f>IFERROR(IF(AU$4="Yes",INDEX(List!$F$2:$CB$208,MATCH('Selection Pane Data'!$C10,List!$F$2:$F$208,0),MATCH('Selection Pane Data'!AU$3,List!$F$2:$CB$2,0)),""),"")</f>
        <v/>
      </c>
      <c r="AV10" s="13" t="str">
        <f>IFERROR(IF(AV$4="Yes",INDEX(List!$F$2:$CB$208,MATCH('Selection Pane Data'!$C10,List!$F$2:$F$208,0),MATCH('Selection Pane Data'!AV$3,List!$F$2:$CB$2,0)),""),"")</f>
        <v/>
      </c>
      <c r="AW10" s="13" t="str">
        <f>IFERROR(IF(AW$4="Yes",INDEX(List!$F$2:$CB$208,MATCH('Selection Pane Data'!$C10,List!$F$2:$F$208,0),MATCH('Selection Pane Data'!AW$3,List!$F$2:$CB$2,0)),""),"")</f>
        <v/>
      </c>
      <c r="AX10" s="13" t="str">
        <f>IFERROR(IF(AX$4="Yes",INDEX(List!$F$2:$CB$208,MATCH('Selection Pane Data'!$C10,List!$F$2:$F$208,0),MATCH('Selection Pane Data'!AX$3,List!$F$2:$CB$2,0)),""),"")</f>
        <v/>
      </c>
      <c r="AY10" s="13" t="str">
        <f>IFERROR(IF(AY$4="Yes",INDEX(List!$F$2:$CB$208,MATCH('Selection Pane Data'!$C10,List!$F$2:$F$208,0),MATCH('Selection Pane Data'!AY$3,List!$F$2:$CB$2,0)),""),"")</f>
        <v/>
      </c>
      <c r="AZ10" s="13" t="str">
        <f>IFERROR(IF(AZ$4="Yes",INDEX(List!$F$2:$CB$208,MATCH('Selection Pane Data'!$C10,List!$F$2:$F$208,0),MATCH('Selection Pane Data'!AZ$3,List!$F$2:$CB$2,0)),""),"")</f>
        <v/>
      </c>
      <c r="BA10" s="13" t="str">
        <f>IFERROR(IF(BA$4="Yes",INDEX(List!$F$2:$CB$208,MATCH('Selection Pane Data'!$C10,List!$F$2:$F$208,0),MATCH('Selection Pane Data'!BA$3,List!$F$2:$CB$2,0)),""),"")</f>
        <v/>
      </c>
      <c r="BB10" s="13" t="str">
        <f>IFERROR(IF(BB$4="Yes",INDEX(List!$F$2:$CB$208,MATCH('Selection Pane Data'!$C10,List!$F$2:$F$208,0),MATCH('Selection Pane Data'!BB$3,List!$F$2:$CB$2,0)),""),"")</f>
        <v/>
      </c>
      <c r="BC10" s="13" t="str">
        <f>IFERROR(IF(BC$4="Yes",INDEX(List!$F$2:$CB$208,MATCH('Selection Pane Data'!$C10,List!$F$2:$F$208,0),MATCH('Selection Pane Data'!BC$3,List!$F$2:$CB$2,0)),""),"")</f>
        <v/>
      </c>
      <c r="BD10" s="13" t="str">
        <f>IFERROR(IF(BD$4="Yes",INDEX(List!$F$2:$CB$208,MATCH('Selection Pane Data'!$C10,List!$F$2:$F$208,0),MATCH('Selection Pane Data'!BD$3,List!$F$2:$CB$2,0)),""),"")</f>
        <v/>
      </c>
      <c r="BE10" s="13" t="str">
        <f>IFERROR(IF(BE$4="Yes",INDEX(List!$F$2:$CB$208,MATCH('Selection Pane Data'!$C10,List!$F$2:$F$208,0),MATCH('Selection Pane Data'!BE$3,List!$F$2:$CB$2,0)),""),"")</f>
        <v/>
      </c>
      <c r="BF10" s="13" t="str">
        <f>IFERROR(IF(BF$4="Yes",INDEX(List!$F$2:$CB$208,MATCH('Selection Pane Data'!$C10,List!$F$2:$F$208,0),MATCH('Selection Pane Data'!BF$3,List!$F$2:$CB$2,0)),""),"")</f>
        <v/>
      </c>
      <c r="BG10" s="13" t="str">
        <f>IFERROR(IF(BG$4="Yes",INDEX(List!$F$2:$CB$208,MATCH('Selection Pane Data'!$C10,List!$F$2:$F$208,0),MATCH('Selection Pane Data'!BG$3,List!$F$2:$CB$2,0)),""),"")</f>
        <v/>
      </c>
      <c r="BH10" s="13" t="str">
        <f>IFERROR(IF(BH$4="Yes",INDEX(List!$F$2:$CB$208,MATCH('Selection Pane Data'!$C10,List!$F$2:$F$208,0),MATCH('Selection Pane Data'!BH$3,List!$F$2:$CB$2,0)),""),"")</f>
        <v/>
      </c>
      <c r="BI10" s="13" t="str">
        <f>IFERROR(IF(BI$4="Yes",INDEX(List!$F$2:$CB$208,MATCH('Selection Pane Data'!$C10,List!$F$2:$F$208,0),MATCH('Selection Pane Data'!BI$3,List!$F$2:$CB$2,0)),""),"")</f>
        <v/>
      </c>
      <c r="BJ10" s="13" t="str">
        <f>IFERROR(IF(BJ$4="Yes",INDEX(List!$F$2:$CB$208,MATCH('Selection Pane Data'!$C10,List!$F$2:$F$208,0),MATCH('Selection Pane Data'!BJ$3,List!$F$2:$CB$2,0)),""),"")</f>
        <v/>
      </c>
      <c r="BK10" s="13" t="str">
        <f>IFERROR(IF(BK$4="Yes",INDEX(List!$F$2:$CB$208,MATCH('Selection Pane Data'!$C10,List!$F$2:$F$208,0),MATCH('Selection Pane Data'!BK$3,List!$F$2:$CB$2,0)),""),"")</f>
        <v/>
      </c>
      <c r="BL10" s="13" t="str">
        <f>IFERROR(IF(BL$4="Yes",INDEX(List!$F$2:$CB$208,MATCH('Selection Pane Data'!$C10,List!$F$2:$F$208,0),MATCH('Selection Pane Data'!BL$3,List!$F$2:$CB$2,0)),""),"")</f>
        <v/>
      </c>
      <c r="BM10" s="13" t="str">
        <f>IFERROR(IF(BM$4="Yes",INDEX(List!$F$2:$CB$208,MATCH('Selection Pane Data'!$C10,List!$F$2:$F$208,0),MATCH('Selection Pane Data'!BM$3,List!$F$2:$CB$2,0)),""),"")</f>
        <v/>
      </c>
      <c r="BN10" s="13" t="str">
        <f>IFERROR(IF(BN$4="Yes",INDEX(List!$F$2:$CB$208,MATCH('Selection Pane Data'!$C10,List!$F$2:$F$208,0),MATCH('Selection Pane Data'!BN$3,List!$F$2:$CB$2,0)),""),"")</f>
        <v/>
      </c>
      <c r="BO10" s="13" t="str">
        <f>IFERROR(IF(BO$4="Yes",INDEX(List!$F$2:$CB$208,MATCH('Selection Pane Data'!$C10,List!$F$2:$F$208,0),MATCH('Selection Pane Data'!BO$3,List!$F$2:$CB$2,0)),""),"")</f>
        <v/>
      </c>
      <c r="BP10" s="13" t="str">
        <f>IFERROR(IF(BP$4="Yes",INDEX(List!$F$2:$CB$208,MATCH('Selection Pane Data'!$C10,List!$F$2:$F$208,0),MATCH('Selection Pane Data'!BP$3,List!$F$2:$CB$2,0)),""),"")</f>
        <v/>
      </c>
      <c r="BQ10" s="13" t="str">
        <f>IFERROR(IF(BQ$4="Yes",INDEX(List!$F$2:$CB$208,MATCH('Selection Pane Data'!$C10,List!$F$2:$F$208,0),MATCH('Selection Pane Data'!BQ$3,List!$F$2:$CB$2,0)),""),"")</f>
        <v/>
      </c>
      <c r="BR10" s="13" t="str">
        <f>IFERROR(IF(BR$4="Yes",INDEX(List!$F$2:$CB$208,MATCH('Selection Pane Data'!$C10,List!$F$2:$F$208,0),MATCH('Selection Pane Data'!BR$3,List!$F$2:$CB$2,0)),""),"")</f>
        <v/>
      </c>
      <c r="BS10" s="13" t="str">
        <f>IFERROR(IF(BS$4="Yes",INDEX(List!$F$2:$CB$208,MATCH('Selection Pane Data'!$C10,List!$F$2:$F$208,0),MATCH('Selection Pane Data'!BS$3,List!$F$2:$CB$2,0)),""),"")</f>
        <v/>
      </c>
      <c r="BT10" s="13" t="str">
        <f>IFERROR(IF(BT$4="Yes",INDEX(List!$F$2:$CB$208,MATCH('Selection Pane Data'!$C10,List!$F$2:$F$208,0),MATCH('Selection Pane Data'!BT$3,List!$F$2:$CB$2,0)),""),"")</f>
        <v/>
      </c>
      <c r="BU10" s="13" t="str">
        <f>IFERROR(IF(BU$4="Yes",INDEX(List!$F$2:$CB$208,MATCH('Selection Pane Data'!$C10,List!$F$2:$F$208,0),MATCH('Selection Pane Data'!BU$3,List!$F$2:$CB$2,0)),""),"")</f>
        <v/>
      </c>
      <c r="BV10" s="13" t="str">
        <f>IFERROR(IF(BV$4="Yes",INDEX(List!$F$2:$CB$208,MATCH('Selection Pane Data'!$C10,List!$F$2:$F$208,0),MATCH('Selection Pane Data'!BV$3,List!$F$2:$CB$2,0)),""),"")</f>
        <v/>
      </c>
      <c r="BW10" s="13" t="str">
        <f>IFERROR(IF(BW$4="Yes",INDEX(List!$F$2:$CB$208,MATCH('Selection Pane Data'!$C10,List!$F$2:$F$208,0),MATCH('Selection Pane Data'!BW$3,List!$F$2:$CB$2,0)),""),"")</f>
        <v/>
      </c>
      <c r="BX10" s="13" t="str">
        <f>IFERROR(IF(BX$4="Yes",INDEX(List!$F$2:$CB$208,MATCH('Selection Pane Data'!$C10,List!$F$2:$F$208,0),MATCH('Selection Pane Data'!BX$3,List!$F$2:$CB$2,0)),""),"")</f>
        <v/>
      </c>
      <c r="BY10" s="13" t="str">
        <f>IFERROR(IF(BY$4="Yes",INDEX(List!$F$2:$CB$208,MATCH('Selection Pane Data'!$C10,List!$F$2:$F$208,0),MATCH('Selection Pane Data'!BY$3,List!$F$2:$CB$2,0)),""),"")</f>
        <v/>
      </c>
      <c r="BZ10" s="13" t="str">
        <f>IFERROR(IF(BZ$4="Yes",INDEX(List!$F$2:$CB$208,MATCH('Selection Pane Data'!$C10,List!$F$2:$F$208,0),MATCH('Selection Pane Data'!BZ$3,List!$F$2:$CB$2,0)),""),"")</f>
        <v/>
      </c>
      <c r="CA10" s="13" t="str">
        <f>IFERROR(IF(CA$4="Yes",INDEX(List!$F$2:$CB$208,MATCH('Selection Pane Data'!$C10,List!$F$2:$F$208,0),MATCH('Selection Pane Data'!CA$3,List!$F$2:$CB$2,0)),""),"")</f>
        <v/>
      </c>
      <c r="CC10" s="29">
        <f t="shared" si="0"/>
        <v>1</v>
      </c>
      <c r="CD10" s="29">
        <f t="shared" si="1"/>
        <v>0</v>
      </c>
      <c r="CE10" s="29"/>
      <c r="CF10" s="29">
        <f>COUNTIF(List!I8:CB8,'Selection Pane Data'!CF$3)</f>
        <v>6</v>
      </c>
      <c r="CG10" s="29">
        <f>COUNTIF(List!J8:CC8,'Selection Pane Data'!CG$3)</f>
        <v>3</v>
      </c>
      <c r="CH10" s="29"/>
      <c r="CI10" s="29" t="str">
        <f t="shared" si="2"/>
        <v>Error</v>
      </c>
      <c r="CJ10" s="29" t="str">
        <f t="shared" si="3"/>
        <v>Error</v>
      </c>
    </row>
    <row r="11" spans="2:88" x14ac:dyDescent="0.45">
      <c r="B11" s="21" t="s">
        <v>322</v>
      </c>
      <c r="C11" s="120" t="s">
        <v>186</v>
      </c>
      <c r="D11" s="31" t="str">
        <f>List!G9</f>
        <v>Shared Coverage</v>
      </c>
      <c r="E11" s="31" t="str">
        <f>List!H9</f>
        <v>Shared Coverage</v>
      </c>
      <c r="F11" t="str">
        <f>INDEX('CMMC Levels'!$A$1:$F$188,MATCH('Selection Pane Data'!$C11,'CMMC Levels'!$A$1:$A$188,0),MATCH(Placemat!$F$4,'CMMC Levels'!$A$1:$F$1,0))</f>
        <v>X</v>
      </c>
      <c r="G11" s="75" t="str">
        <f>IF(F11="X",IF(COUNTIF(List!I9:CB9,"P")+COUNTIF(List!I9:CB9,"S")=0,"U",IF(COUNTIF('Selection Pane Data'!H11:CA11,"P")&gt;0,"P",IF(COUNTIF('Selection Pane Data'!H11:CA11,"S")&gt;0,"S","N"))),"NA")</f>
        <v>S</v>
      </c>
      <c r="H11" s="13" t="str">
        <f>IFERROR(IF(H$4="Yes",INDEX(List!$F$2:$CB$208,MATCH('Selection Pane Data'!$C11,List!$F$2:$F$208,0),MATCH('Selection Pane Data'!H$3,List!$F$2:$CB$2,0)),""),"")</f>
        <v/>
      </c>
      <c r="I11" s="13" t="str">
        <f>IFERROR(IF(I$4="Yes",INDEX(List!$F$2:$CB$208,MATCH('Selection Pane Data'!$C11,List!$F$2:$F$208,0),MATCH('Selection Pane Data'!I$3,List!$F$2:$CB$2,0)),""),"")</f>
        <v/>
      </c>
      <c r="J11" s="13">
        <f>IFERROR(IF(J$4="Yes",INDEX(List!$F$2:$CB$208,MATCH('Selection Pane Data'!$C11,List!$F$2:$F$208,0),MATCH('Selection Pane Data'!J$3,List!$F$2:$CB$2,0)),""),"")</f>
        <v>0</v>
      </c>
      <c r="K11" s="13" t="str">
        <f>IFERROR(IF(K$4="Yes",INDEX(List!$F$2:$CB$208,MATCH('Selection Pane Data'!$C11,List!$F$2:$F$208,0),MATCH('Selection Pane Data'!K$3,List!$F$2:$CB$2,0)),""),"")</f>
        <v/>
      </c>
      <c r="L11" s="13" t="str">
        <f>IFERROR(IF(L$4="Yes",INDEX(List!$F$2:$CB$208,MATCH('Selection Pane Data'!$C11,List!$F$2:$F$208,0),MATCH('Selection Pane Data'!L$3,List!$F$2:$CB$2,0)),""),"")</f>
        <v/>
      </c>
      <c r="M11" s="13" t="str">
        <f>IFERROR(IF(M$4="Yes",INDEX(List!$F$2:$CB$208,MATCH('Selection Pane Data'!$C11,List!$F$2:$F$208,0),MATCH('Selection Pane Data'!M$3,List!$F$2:$CB$2,0)),""),"")</f>
        <v/>
      </c>
      <c r="N11" s="13" t="str">
        <f>IFERROR(IF(N$4="Yes",INDEX(List!$F$2:$CB$208,MATCH('Selection Pane Data'!$C11,List!$F$2:$F$208,0),MATCH('Selection Pane Data'!N$3,List!$F$2:$CB$2,0)),""),"")</f>
        <v/>
      </c>
      <c r="O11" s="13" t="str">
        <f>IFERROR(IF(O$4="Yes",INDEX(List!$F$2:$CB$208,MATCH('Selection Pane Data'!$C11,List!$F$2:$F$208,0),MATCH('Selection Pane Data'!O$3,List!$F$2:$CB$2,0)),""),"")</f>
        <v/>
      </c>
      <c r="P11" s="13" t="str">
        <f>IFERROR(IF(P$4="Yes",INDEX(List!$F$2:$CB$208,MATCH('Selection Pane Data'!$C11,List!$F$2:$F$208,0),MATCH('Selection Pane Data'!P$3,List!$F$2:$CB$2,0)),""),"")</f>
        <v/>
      </c>
      <c r="Q11" s="13" t="str">
        <f>IFERROR(IF(Q$4="Yes",INDEX(List!$F$2:$CB$208,MATCH('Selection Pane Data'!$C11,List!$F$2:$F$208,0),MATCH('Selection Pane Data'!Q$3,List!$F$2:$CB$2,0)),""),"")</f>
        <v/>
      </c>
      <c r="R11" s="13" t="str">
        <f>IFERROR(IF(R$4="Yes",INDEX(List!$F$2:$CB$208,MATCH('Selection Pane Data'!$C11,List!$F$2:$F$208,0),MATCH('Selection Pane Data'!R$3,List!$F$2:$CB$2,0)),""),"")</f>
        <v/>
      </c>
      <c r="S11" s="13" t="str">
        <f>IFERROR(IF(S$4="Yes",INDEX(List!$F$2:$CB$208,MATCH('Selection Pane Data'!$C11,List!$F$2:$F$208,0),MATCH('Selection Pane Data'!S$3,List!$F$2:$CB$2,0)),""),"")</f>
        <v/>
      </c>
      <c r="T11" s="13" t="str">
        <f>IFERROR(IF(T$4="Yes",INDEX(List!$F$2:$CB$208,MATCH('Selection Pane Data'!$C11,List!$F$2:$F$208,0),MATCH('Selection Pane Data'!T$3,List!$F$2:$CB$2,0)),""),"")</f>
        <v/>
      </c>
      <c r="U11" s="13" t="str">
        <f>IFERROR(IF(U$4="Yes",INDEX(List!$F$2:$CB$208,MATCH('Selection Pane Data'!$C11,List!$F$2:$F$208,0),MATCH('Selection Pane Data'!U$3,List!$F$2:$CB$2,0)),""),"")</f>
        <v/>
      </c>
      <c r="V11" s="13" t="str">
        <f>IFERROR(IF(V$4="Yes",INDEX(List!$F$2:$CB$208,MATCH('Selection Pane Data'!$C11,List!$F$2:$F$208,0),MATCH('Selection Pane Data'!V$3,List!$F$2:$CB$2,0)),""),"")</f>
        <v/>
      </c>
      <c r="W11" s="13" t="str">
        <f>IFERROR(IF(W$4="Yes",INDEX(List!$F$2:$CB$208,MATCH('Selection Pane Data'!$C11,List!$F$2:$F$208,0),MATCH('Selection Pane Data'!W$3,List!$F$2:$CB$2,0)),""),"")</f>
        <v/>
      </c>
      <c r="X11" s="13" t="str">
        <f>IFERROR(IF(X$4="Yes",INDEX(List!$F$2:$CB$208,MATCH('Selection Pane Data'!$C11,List!$F$2:$F$208,0),MATCH('Selection Pane Data'!X$3,List!$F$2:$CB$2,0)),""),"")</f>
        <v/>
      </c>
      <c r="Y11" s="13" t="str">
        <f>IFERROR(IF(Y$4="Yes",INDEX(List!$F$2:$CB$208,MATCH('Selection Pane Data'!$C11,List!$F$2:$F$208,0),MATCH('Selection Pane Data'!Y$3,List!$F$2:$CB$2,0)),""),"")</f>
        <v/>
      </c>
      <c r="Z11" s="13" t="str">
        <f>IFERROR(IF(Z$4="Yes",INDEX(List!$F$2:$CB$208,MATCH('Selection Pane Data'!$C11,List!$F$2:$F$208,0),MATCH('Selection Pane Data'!Z$3,List!$F$2:$CB$2,0)),""),"")</f>
        <v/>
      </c>
      <c r="AA11" s="13" t="str">
        <f>IFERROR(IF(AA$4="Yes",INDEX(List!$F$2:$CB$208,MATCH('Selection Pane Data'!$C11,List!$F$2:$F$208,0),MATCH('Selection Pane Data'!AA$3,List!$F$2:$CB$2,0)),""),"")</f>
        <v/>
      </c>
      <c r="AB11" s="13" t="str">
        <f>IFERROR(IF(AB$4="Yes",INDEX(List!$F$2:$CB$208,MATCH('Selection Pane Data'!$C11,List!$F$2:$F$208,0),MATCH('Selection Pane Data'!AB$3,List!$F$2:$CB$2,0)),""),"")</f>
        <v>S</v>
      </c>
      <c r="AC11" s="13" t="str">
        <f>IFERROR(IF(AC$4="Yes",INDEX(List!$F$2:$CB$208,MATCH('Selection Pane Data'!$C11,List!$F$2:$F$208,0),MATCH('Selection Pane Data'!AC$3,List!$F$2:$CB$2,0)),""),"")</f>
        <v/>
      </c>
      <c r="AD11" s="13" t="str">
        <f>IFERROR(IF(AD$4="Yes",INDEX(List!$F$2:$CB$208,MATCH('Selection Pane Data'!$C11,List!$F$2:$F$208,0),MATCH('Selection Pane Data'!AD$3,List!$F$2:$CB$2,0)),""),"")</f>
        <v/>
      </c>
      <c r="AE11" s="13" t="str">
        <f>IFERROR(IF(AE$4="Yes",INDEX(List!$F$2:$CB$208,MATCH('Selection Pane Data'!$C11,List!$F$2:$F$208,0),MATCH('Selection Pane Data'!AE$3,List!$F$2:$CB$2,0)),""),"")</f>
        <v/>
      </c>
      <c r="AF11" s="13" t="str">
        <f>IFERROR(IF(AF$4="Yes",INDEX(List!$F$2:$CB$208,MATCH('Selection Pane Data'!$C11,List!$F$2:$F$208,0),MATCH('Selection Pane Data'!AF$3,List!$F$2:$CB$2,0)),""),"")</f>
        <v/>
      </c>
      <c r="AG11" s="13" t="str">
        <f>IFERROR(IF(AG$4="Yes",INDEX(List!$F$2:$CB$208,MATCH('Selection Pane Data'!$C11,List!$F$2:$F$208,0),MATCH('Selection Pane Data'!AG$3,List!$F$2:$CB$2,0)),""),"")</f>
        <v/>
      </c>
      <c r="AH11" s="13" t="str">
        <f>IFERROR(IF(AH$4="Yes",INDEX(List!$F$2:$CB$208,MATCH('Selection Pane Data'!$C11,List!$F$2:$F$208,0),MATCH('Selection Pane Data'!AH$3,List!$F$2:$CB$2,0)),""),"")</f>
        <v/>
      </c>
      <c r="AI11" s="13" t="str">
        <f>IFERROR(IF(AI$4="Yes",INDEX(List!$F$2:$CB$208,MATCH('Selection Pane Data'!$C11,List!$F$2:$F$208,0),MATCH('Selection Pane Data'!AI$3,List!$F$2:$CB$2,0)),""),"")</f>
        <v/>
      </c>
      <c r="AJ11" s="13" t="str">
        <f>IFERROR(IF(AJ$4="Yes",INDEX(List!$F$2:$CB$208,MATCH('Selection Pane Data'!$C11,List!$F$2:$F$208,0),MATCH('Selection Pane Data'!AJ$3,List!$F$2:$CB$2,0)),""),"")</f>
        <v/>
      </c>
      <c r="AK11" s="13" t="str">
        <f>IFERROR(IF(AK$4="Yes",INDEX(List!$F$2:$CB$208,MATCH('Selection Pane Data'!$C11,List!$F$2:$F$208,0),MATCH('Selection Pane Data'!AK$3,List!$F$2:$CB$2,0)),""),"")</f>
        <v/>
      </c>
      <c r="AL11" s="13" t="str">
        <f>IFERROR(IF(AL$4="Yes",INDEX(List!$F$2:$CB$208,MATCH('Selection Pane Data'!$C11,List!$F$2:$F$208,0),MATCH('Selection Pane Data'!AL$3,List!$F$2:$CB$2,0)),""),"")</f>
        <v/>
      </c>
      <c r="AM11" s="13" t="str">
        <f>IFERROR(IF(AM$4="Yes",INDEX(List!$F$2:$CB$208,MATCH('Selection Pane Data'!$C11,List!$F$2:$F$208,0),MATCH('Selection Pane Data'!AM$3,List!$F$2:$CB$2,0)),""),"")</f>
        <v/>
      </c>
      <c r="AN11" s="13" t="str">
        <f>IFERROR(IF(AN$4="Yes",INDEX(List!$F$2:$CB$208,MATCH('Selection Pane Data'!$C11,List!$F$2:$F$208,0),MATCH('Selection Pane Data'!AN$3,List!$F$2:$CB$2,0)),""),"")</f>
        <v/>
      </c>
      <c r="AO11" s="13" t="str">
        <f>IFERROR(IF(AO$4="Yes",INDEX(List!$F$2:$CB$208,MATCH('Selection Pane Data'!$C11,List!$F$2:$F$208,0),MATCH('Selection Pane Data'!AO$3,List!$F$2:$CB$2,0)),""),"")</f>
        <v/>
      </c>
      <c r="AP11" s="13" t="str">
        <f>IFERROR(IF(AP$4="Yes",INDEX(List!$F$2:$CB$208,MATCH('Selection Pane Data'!$C11,List!$F$2:$F$208,0),MATCH('Selection Pane Data'!AP$3,List!$F$2:$CB$2,0)),""),"")</f>
        <v/>
      </c>
      <c r="AQ11" s="13" t="str">
        <f>IFERROR(IF(AQ$4="Yes",INDEX(List!$F$2:$CB$208,MATCH('Selection Pane Data'!$C11,List!$F$2:$F$208,0),MATCH('Selection Pane Data'!AQ$3,List!$F$2:$CB$2,0)),""),"")</f>
        <v/>
      </c>
      <c r="AR11" s="13" t="str">
        <f>IFERROR(IF(AR$4="Yes",INDEX(List!$F$2:$CB$208,MATCH('Selection Pane Data'!$C11,List!$F$2:$F$208,0),MATCH('Selection Pane Data'!AR$3,List!$F$2:$CB$2,0)),""),"")</f>
        <v/>
      </c>
      <c r="AS11" s="13" t="str">
        <f>IFERROR(IF(AS$4="Yes",INDEX(List!$F$2:$CB$208,MATCH('Selection Pane Data'!$C11,List!$F$2:$F$208,0),MATCH('Selection Pane Data'!AS$3,List!$F$2:$CB$2,0)),""),"")</f>
        <v/>
      </c>
      <c r="AT11" s="13" t="str">
        <f>IFERROR(IF(AT$4="Yes",INDEX(List!$F$2:$CB$208,MATCH('Selection Pane Data'!$C11,List!$F$2:$F$208,0),MATCH('Selection Pane Data'!AT$3,List!$F$2:$CB$2,0)),""),"")</f>
        <v/>
      </c>
      <c r="AU11" s="13" t="str">
        <f>IFERROR(IF(AU$4="Yes",INDEX(List!$F$2:$CB$208,MATCH('Selection Pane Data'!$C11,List!$F$2:$F$208,0),MATCH('Selection Pane Data'!AU$3,List!$F$2:$CB$2,0)),""),"")</f>
        <v/>
      </c>
      <c r="AV11" s="13" t="str">
        <f>IFERROR(IF(AV$4="Yes",INDEX(List!$F$2:$CB$208,MATCH('Selection Pane Data'!$C11,List!$F$2:$F$208,0),MATCH('Selection Pane Data'!AV$3,List!$F$2:$CB$2,0)),""),"")</f>
        <v/>
      </c>
      <c r="AW11" s="13" t="str">
        <f>IFERROR(IF(AW$4="Yes",INDEX(List!$F$2:$CB$208,MATCH('Selection Pane Data'!$C11,List!$F$2:$F$208,0),MATCH('Selection Pane Data'!AW$3,List!$F$2:$CB$2,0)),""),"")</f>
        <v/>
      </c>
      <c r="AX11" s="13" t="str">
        <f>IFERROR(IF(AX$4="Yes",INDEX(List!$F$2:$CB$208,MATCH('Selection Pane Data'!$C11,List!$F$2:$F$208,0),MATCH('Selection Pane Data'!AX$3,List!$F$2:$CB$2,0)),""),"")</f>
        <v/>
      </c>
      <c r="AY11" s="13" t="str">
        <f>IFERROR(IF(AY$4="Yes",INDEX(List!$F$2:$CB$208,MATCH('Selection Pane Data'!$C11,List!$F$2:$F$208,0),MATCH('Selection Pane Data'!AY$3,List!$F$2:$CB$2,0)),""),"")</f>
        <v/>
      </c>
      <c r="AZ11" s="13" t="str">
        <f>IFERROR(IF(AZ$4="Yes",INDEX(List!$F$2:$CB$208,MATCH('Selection Pane Data'!$C11,List!$F$2:$F$208,0),MATCH('Selection Pane Data'!AZ$3,List!$F$2:$CB$2,0)),""),"")</f>
        <v/>
      </c>
      <c r="BA11" s="13" t="str">
        <f>IFERROR(IF(BA$4="Yes",INDEX(List!$F$2:$CB$208,MATCH('Selection Pane Data'!$C11,List!$F$2:$F$208,0),MATCH('Selection Pane Data'!BA$3,List!$F$2:$CB$2,0)),""),"")</f>
        <v/>
      </c>
      <c r="BB11" s="13" t="str">
        <f>IFERROR(IF(BB$4="Yes",INDEX(List!$F$2:$CB$208,MATCH('Selection Pane Data'!$C11,List!$F$2:$F$208,0),MATCH('Selection Pane Data'!BB$3,List!$F$2:$CB$2,0)),""),"")</f>
        <v/>
      </c>
      <c r="BC11" s="13" t="str">
        <f>IFERROR(IF(BC$4="Yes",INDEX(List!$F$2:$CB$208,MATCH('Selection Pane Data'!$C11,List!$F$2:$F$208,0),MATCH('Selection Pane Data'!BC$3,List!$F$2:$CB$2,0)),""),"")</f>
        <v/>
      </c>
      <c r="BD11" s="13" t="str">
        <f>IFERROR(IF(BD$4="Yes",INDEX(List!$F$2:$CB$208,MATCH('Selection Pane Data'!$C11,List!$F$2:$F$208,0),MATCH('Selection Pane Data'!BD$3,List!$F$2:$CB$2,0)),""),"")</f>
        <v/>
      </c>
      <c r="BE11" s="13" t="str">
        <f>IFERROR(IF(BE$4="Yes",INDEX(List!$F$2:$CB$208,MATCH('Selection Pane Data'!$C11,List!$F$2:$F$208,0),MATCH('Selection Pane Data'!BE$3,List!$F$2:$CB$2,0)),""),"")</f>
        <v/>
      </c>
      <c r="BF11" s="13" t="str">
        <f>IFERROR(IF(BF$4="Yes",INDEX(List!$F$2:$CB$208,MATCH('Selection Pane Data'!$C11,List!$F$2:$F$208,0),MATCH('Selection Pane Data'!BF$3,List!$F$2:$CB$2,0)),""),"")</f>
        <v/>
      </c>
      <c r="BG11" s="13" t="str">
        <f>IFERROR(IF(BG$4="Yes",INDEX(List!$F$2:$CB$208,MATCH('Selection Pane Data'!$C11,List!$F$2:$F$208,0),MATCH('Selection Pane Data'!BG$3,List!$F$2:$CB$2,0)),""),"")</f>
        <v/>
      </c>
      <c r="BH11" s="13" t="str">
        <f>IFERROR(IF(BH$4="Yes",INDEX(List!$F$2:$CB$208,MATCH('Selection Pane Data'!$C11,List!$F$2:$F$208,0),MATCH('Selection Pane Data'!BH$3,List!$F$2:$CB$2,0)),""),"")</f>
        <v/>
      </c>
      <c r="BI11" s="13" t="str">
        <f>IFERROR(IF(BI$4="Yes",INDEX(List!$F$2:$CB$208,MATCH('Selection Pane Data'!$C11,List!$F$2:$F$208,0),MATCH('Selection Pane Data'!BI$3,List!$F$2:$CB$2,0)),""),"")</f>
        <v/>
      </c>
      <c r="BJ11" s="13" t="str">
        <f>IFERROR(IF(BJ$4="Yes",INDEX(List!$F$2:$CB$208,MATCH('Selection Pane Data'!$C11,List!$F$2:$F$208,0),MATCH('Selection Pane Data'!BJ$3,List!$F$2:$CB$2,0)),""),"")</f>
        <v/>
      </c>
      <c r="BK11" s="13" t="str">
        <f>IFERROR(IF(BK$4="Yes",INDEX(List!$F$2:$CB$208,MATCH('Selection Pane Data'!$C11,List!$F$2:$F$208,0),MATCH('Selection Pane Data'!BK$3,List!$F$2:$CB$2,0)),""),"")</f>
        <v/>
      </c>
      <c r="BL11" s="13" t="str">
        <f>IFERROR(IF(BL$4="Yes",INDEX(List!$F$2:$CB$208,MATCH('Selection Pane Data'!$C11,List!$F$2:$F$208,0),MATCH('Selection Pane Data'!BL$3,List!$F$2:$CB$2,0)),""),"")</f>
        <v/>
      </c>
      <c r="BM11" s="13" t="str">
        <f>IFERROR(IF(BM$4="Yes",INDEX(List!$F$2:$CB$208,MATCH('Selection Pane Data'!$C11,List!$F$2:$F$208,0),MATCH('Selection Pane Data'!BM$3,List!$F$2:$CB$2,0)),""),"")</f>
        <v/>
      </c>
      <c r="BN11" s="13" t="str">
        <f>IFERROR(IF(BN$4="Yes",INDEX(List!$F$2:$CB$208,MATCH('Selection Pane Data'!$C11,List!$F$2:$F$208,0),MATCH('Selection Pane Data'!BN$3,List!$F$2:$CB$2,0)),""),"")</f>
        <v/>
      </c>
      <c r="BO11" s="13" t="str">
        <f>IFERROR(IF(BO$4="Yes",INDEX(List!$F$2:$CB$208,MATCH('Selection Pane Data'!$C11,List!$F$2:$F$208,0),MATCH('Selection Pane Data'!BO$3,List!$F$2:$CB$2,0)),""),"")</f>
        <v/>
      </c>
      <c r="BP11" s="13" t="str">
        <f>IFERROR(IF(BP$4="Yes",INDEX(List!$F$2:$CB$208,MATCH('Selection Pane Data'!$C11,List!$F$2:$F$208,0),MATCH('Selection Pane Data'!BP$3,List!$F$2:$CB$2,0)),""),"")</f>
        <v/>
      </c>
      <c r="BQ11" s="13" t="str">
        <f>IFERROR(IF(BQ$4="Yes",INDEX(List!$F$2:$CB$208,MATCH('Selection Pane Data'!$C11,List!$F$2:$F$208,0),MATCH('Selection Pane Data'!BQ$3,List!$F$2:$CB$2,0)),""),"")</f>
        <v/>
      </c>
      <c r="BR11" s="13" t="str">
        <f>IFERROR(IF(BR$4="Yes",INDEX(List!$F$2:$CB$208,MATCH('Selection Pane Data'!$C11,List!$F$2:$F$208,0),MATCH('Selection Pane Data'!BR$3,List!$F$2:$CB$2,0)),""),"")</f>
        <v/>
      </c>
      <c r="BS11" s="13" t="str">
        <f>IFERROR(IF(BS$4="Yes",INDEX(List!$F$2:$CB$208,MATCH('Selection Pane Data'!$C11,List!$F$2:$F$208,0),MATCH('Selection Pane Data'!BS$3,List!$F$2:$CB$2,0)),""),"")</f>
        <v/>
      </c>
      <c r="BT11" s="13" t="str">
        <f>IFERROR(IF(BT$4="Yes",INDEX(List!$F$2:$CB$208,MATCH('Selection Pane Data'!$C11,List!$F$2:$F$208,0),MATCH('Selection Pane Data'!BT$3,List!$F$2:$CB$2,0)),""),"")</f>
        <v/>
      </c>
      <c r="BU11" s="13" t="str">
        <f>IFERROR(IF(BU$4="Yes",INDEX(List!$F$2:$CB$208,MATCH('Selection Pane Data'!$C11,List!$F$2:$F$208,0),MATCH('Selection Pane Data'!BU$3,List!$F$2:$CB$2,0)),""),"")</f>
        <v/>
      </c>
      <c r="BV11" s="13" t="str">
        <f>IFERROR(IF(BV$4="Yes",INDEX(List!$F$2:$CB$208,MATCH('Selection Pane Data'!$C11,List!$F$2:$F$208,0),MATCH('Selection Pane Data'!BV$3,List!$F$2:$CB$2,0)),""),"")</f>
        <v/>
      </c>
      <c r="BW11" s="13" t="str">
        <f>IFERROR(IF(BW$4="Yes",INDEX(List!$F$2:$CB$208,MATCH('Selection Pane Data'!$C11,List!$F$2:$F$208,0),MATCH('Selection Pane Data'!BW$3,List!$F$2:$CB$2,0)),""),"")</f>
        <v/>
      </c>
      <c r="BX11" s="13" t="str">
        <f>IFERROR(IF(BX$4="Yes",INDEX(List!$F$2:$CB$208,MATCH('Selection Pane Data'!$C11,List!$F$2:$F$208,0),MATCH('Selection Pane Data'!BX$3,List!$F$2:$CB$2,0)),""),"")</f>
        <v/>
      </c>
      <c r="BY11" s="13" t="str">
        <f>IFERROR(IF(BY$4="Yes",INDEX(List!$F$2:$CB$208,MATCH('Selection Pane Data'!$C11,List!$F$2:$F$208,0),MATCH('Selection Pane Data'!BY$3,List!$F$2:$CB$2,0)),""),"")</f>
        <v/>
      </c>
      <c r="BZ11" s="13" t="str">
        <f>IFERROR(IF(BZ$4="Yes",INDEX(List!$F$2:$CB$208,MATCH('Selection Pane Data'!$C11,List!$F$2:$F$208,0),MATCH('Selection Pane Data'!BZ$3,List!$F$2:$CB$2,0)),""),"")</f>
        <v/>
      </c>
      <c r="CA11" s="13" t="str">
        <f>IFERROR(IF(CA$4="Yes",INDEX(List!$F$2:$CB$208,MATCH('Selection Pane Data'!$C11,List!$F$2:$F$208,0),MATCH('Selection Pane Data'!CA$3,List!$F$2:$CB$2,0)),""),"")</f>
        <v/>
      </c>
      <c r="CC11" s="29">
        <f t="shared" si="0"/>
        <v>0</v>
      </c>
      <c r="CD11" s="29">
        <f t="shared" si="1"/>
        <v>1</v>
      </c>
      <c r="CE11" s="29"/>
      <c r="CF11" s="29">
        <f>COUNTIF(List!I9:CB9,'Selection Pane Data'!CF$3)</f>
        <v>4</v>
      </c>
      <c r="CG11" s="29">
        <f>COUNTIF(List!J9:CC9,'Selection Pane Data'!CG$3)</f>
        <v>8</v>
      </c>
      <c r="CH11" s="29"/>
      <c r="CI11" s="29" t="str">
        <f t="shared" si="2"/>
        <v>Error</v>
      </c>
      <c r="CJ11" s="29" t="str">
        <f t="shared" si="3"/>
        <v>Error</v>
      </c>
    </row>
    <row r="12" spans="2:88" x14ac:dyDescent="0.45">
      <c r="B12" s="21" t="s">
        <v>326</v>
      </c>
      <c r="C12" s="120" t="s">
        <v>191</v>
      </c>
      <c r="D12" s="31" t="str">
        <f>List!G10</f>
        <v>Shared Coverage</v>
      </c>
      <c r="E12" s="31" t="str">
        <f>List!H10</f>
        <v>Shared Coverage</v>
      </c>
      <c r="F12" t="str">
        <f>INDEX('CMMC Levels'!$A$1:$F$188,MATCH('Selection Pane Data'!$C12,'CMMC Levels'!$A$1:$A$188,0),MATCH(Placemat!$F$4,'CMMC Levels'!$A$1:$F$1,0))</f>
        <v>X</v>
      </c>
      <c r="G12" s="75" t="str">
        <f>IF(F12="X",IF(COUNTIF(List!I10:CB10,"P")+COUNTIF(List!I10:CB10,"S")=0,"U",IF(COUNTIF('Selection Pane Data'!H12:CA12,"P")&gt;0,"P",IF(COUNTIF('Selection Pane Data'!H12:CA12,"S")&gt;0,"S","N"))),"NA")</f>
        <v>P</v>
      </c>
      <c r="H12" s="13" t="str">
        <f>IFERROR(IF(H$4="Yes",INDEX(List!$F$2:$CB$208,MATCH('Selection Pane Data'!$C12,List!$F$2:$F$208,0),MATCH('Selection Pane Data'!H$3,List!$F$2:$CB$2,0)),""),"")</f>
        <v/>
      </c>
      <c r="I12" s="13" t="str">
        <f>IFERROR(IF(I$4="Yes",INDEX(List!$F$2:$CB$208,MATCH('Selection Pane Data'!$C12,List!$F$2:$F$208,0),MATCH('Selection Pane Data'!I$3,List!$F$2:$CB$2,0)),""),"")</f>
        <v/>
      </c>
      <c r="J12" s="13">
        <f>IFERROR(IF(J$4="Yes",INDEX(List!$F$2:$CB$208,MATCH('Selection Pane Data'!$C12,List!$F$2:$F$208,0),MATCH('Selection Pane Data'!J$3,List!$F$2:$CB$2,0)),""),"")</f>
        <v>0</v>
      </c>
      <c r="K12" s="13" t="str">
        <f>IFERROR(IF(K$4="Yes",INDEX(List!$F$2:$CB$208,MATCH('Selection Pane Data'!$C12,List!$F$2:$F$208,0),MATCH('Selection Pane Data'!K$3,List!$F$2:$CB$2,0)),""),"")</f>
        <v/>
      </c>
      <c r="L12" s="13" t="str">
        <f>IFERROR(IF(L$4="Yes",INDEX(List!$F$2:$CB$208,MATCH('Selection Pane Data'!$C12,List!$F$2:$F$208,0),MATCH('Selection Pane Data'!L$3,List!$F$2:$CB$2,0)),""),"")</f>
        <v/>
      </c>
      <c r="M12" s="13" t="str">
        <f>IFERROR(IF(M$4="Yes",INDEX(List!$F$2:$CB$208,MATCH('Selection Pane Data'!$C12,List!$F$2:$F$208,0),MATCH('Selection Pane Data'!M$3,List!$F$2:$CB$2,0)),""),"")</f>
        <v/>
      </c>
      <c r="N12" s="13" t="str">
        <f>IFERROR(IF(N$4="Yes",INDEX(List!$F$2:$CB$208,MATCH('Selection Pane Data'!$C12,List!$F$2:$F$208,0),MATCH('Selection Pane Data'!N$3,List!$F$2:$CB$2,0)),""),"")</f>
        <v/>
      </c>
      <c r="O12" s="13" t="str">
        <f>IFERROR(IF(O$4="Yes",INDEX(List!$F$2:$CB$208,MATCH('Selection Pane Data'!$C12,List!$F$2:$F$208,0),MATCH('Selection Pane Data'!O$3,List!$F$2:$CB$2,0)),""),"")</f>
        <v/>
      </c>
      <c r="P12" s="13" t="str">
        <f>IFERROR(IF(P$4="Yes",INDEX(List!$F$2:$CB$208,MATCH('Selection Pane Data'!$C12,List!$F$2:$F$208,0),MATCH('Selection Pane Data'!P$3,List!$F$2:$CB$2,0)),""),"")</f>
        <v/>
      </c>
      <c r="Q12" s="13" t="str">
        <f>IFERROR(IF(Q$4="Yes",INDEX(List!$F$2:$CB$208,MATCH('Selection Pane Data'!$C12,List!$F$2:$F$208,0),MATCH('Selection Pane Data'!Q$3,List!$F$2:$CB$2,0)),""),"")</f>
        <v/>
      </c>
      <c r="R12" s="13" t="str">
        <f>IFERROR(IF(R$4="Yes",INDEX(List!$F$2:$CB$208,MATCH('Selection Pane Data'!$C12,List!$F$2:$F$208,0),MATCH('Selection Pane Data'!R$3,List!$F$2:$CB$2,0)),""),"")</f>
        <v/>
      </c>
      <c r="S12" s="13" t="str">
        <f>IFERROR(IF(S$4="Yes",INDEX(List!$F$2:$CB$208,MATCH('Selection Pane Data'!$C12,List!$F$2:$F$208,0),MATCH('Selection Pane Data'!S$3,List!$F$2:$CB$2,0)),""),"")</f>
        <v/>
      </c>
      <c r="T12" s="13" t="str">
        <f>IFERROR(IF(T$4="Yes",INDEX(List!$F$2:$CB$208,MATCH('Selection Pane Data'!$C12,List!$F$2:$F$208,0),MATCH('Selection Pane Data'!T$3,List!$F$2:$CB$2,0)),""),"")</f>
        <v/>
      </c>
      <c r="U12" s="13" t="str">
        <f>IFERROR(IF(U$4="Yes",INDEX(List!$F$2:$CB$208,MATCH('Selection Pane Data'!$C12,List!$F$2:$F$208,0),MATCH('Selection Pane Data'!U$3,List!$F$2:$CB$2,0)),""),"")</f>
        <v/>
      </c>
      <c r="V12" s="13" t="str">
        <f>IFERROR(IF(V$4="Yes",INDEX(List!$F$2:$CB$208,MATCH('Selection Pane Data'!$C12,List!$F$2:$F$208,0),MATCH('Selection Pane Data'!V$3,List!$F$2:$CB$2,0)),""),"")</f>
        <v/>
      </c>
      <c r="W12" s="13" t="str">
        <f>IFERROR(IF(W$4="Yes",INDEX(List!$F$2:$CB$208,MATCH('Selection Pane Data'!$C12,List!$F$2:$F$208,0),MATCH('Selection Pane Data'!W$3,List!$F$2:$CB$2,0)),""),"")</f>
        <v/>
      </c>
      <c r="X12" s="13" t="str">
        <f>IFERROR(IF(X$4="Yes",INDEX(List!$F$2:$CB$208,MATCH('Selection Pane Data'!$C12,List!$F$2:$F$208,0),MATCH('Selection Pane Data'!X$3,List!$F$2:$CB$2,0)),""),"")</f>
        <v/>
      </c>
      <c r="Y12" s="13" t="str">
        <f>IFERROR(IF(Y$4="Yes",INDEX(List!$F$2:$CB$208,MATCH('Selection Pane Data'!$C12,List!$F$2:$F$208,0),MATCH('Selection Pane Data'!Y$3,List!$F$2:$CB$2,0)),""),"")</f>
        <v/>
      </c>
      <c r="Z12" s="13" t="str">
        <f>IFERROR(IF(Z$4="Yes",INDEX(List!$F$2:$CB$208,MATCH('Selection Pane Data'!$C12,List!$F$2:$F$208,0),MATCH('Selection Pane Data'!Z$3,List!$F$2:$CB$2,0)),""),"")</f>
        <v/>
      </c>
      <c r="AA12" s="13" t="str">
        <f>IFERROR(IF(AA$4="Yes",INDEX(List!$F$2:$CB$208,MATCH('Selection Pane Data'!$C12,List!$F$2:$F$208,0),MATCH('Selection Pane Data'!AA$3,List!$F$2:$CB$2,0)),""),"")</f>
        <v/>
      </c>
      <c r="AB12" s="13" t="str">
        <f>IFERROR(IF(AB$4="Yes",INDEX(List!$F$2:$CB$208,MATCH('Selection Pane Data'!$C12,List!$F$2:$F$208,0),MATCH('Selection Pane Data'!AB$3,List!$F$2:$CB$2,0)),""),"")</f>
        <v>P</v>
      </c>
      <c r="AC12" s="13" t="str">
        <f>IFERROR(IF(AC$4="Yes",INDEX(List!$F$2:$CB$208,MATCH('Selection Pane Data'!$C12,List!$F$2:$F$208,0),MATCH('Selection Pane Data'!AC$3,List!$F$2:$CB$2,0)),""),"")</f>
        <v/>
      </c>
      <c r="AD12" s="13" t="str">
        <f>IFERROR(IF(AD$4="Yes",INDEX(List!$F$2:$CB$208,MATCH('Selection Pane Data'!$C12,List!$F$2:$F$208,0),MATCH('Selection Pane Data'!AD$3,List!$F$2:$CB$2,0)),""),"")</f>
        <v/>
      </c>
      <c r="AE12" s="13" t="str">
        <f>IFERROR(IF(AE$4="Yes",INDEX(List!$F$2:$CB$208,MATCH('Selection Pane Data'!$C12,List!$F$2:$F$208,0),MATCH('Selection Pane Data'!AE$3,List!$F$2:$CB$2,0)),""),"")</f>
        <v/>
      </c>
      <c r="AF12" s="13" t="str">
        <f>IFERROR(IF(AF$4="Yes",INDEX(List!$F$2:$CB$208,MATCH('Selection Pane Data'!$C12,List!$F$2:$F$208,0),MATCH('Selection Pane Data'!AF$3,List!$F$2:$CB$2,0)),""),"")</f>
        <v/>
      </c>
      <c r="AG12" s="13" t="str">
        <f>IFERROR(IF(AG$4="Yes",INDEX(List!$F$2:$CB$208,MATCH('Selection Pane Data'!$C12,List!$F$2:$F$208,0),MATCH('Selection Pane Data'!AG$3,List!$F$2:$CB$2,0)),""),"")</f>
        <v/>
      </c>
      <c r="AH12" s="13" t="str">
        <f>IFERROR(IF(AH$4="Yes",INDEX(List!$F$2:$CB$208,MATCH('Selection Pane Data'!$C12,List!$F$2:$F$208,0),MATCH('Selection Pane Data'!AH$3,List!$F$2:$CB$2,0)),""),"")</f>
        <v/>
      </c>
      <c r="AI12" s="13" t="str">
        <f>IFERROR(IF(AI$4="Yes",INDEX(List!$F$2:$CB$208,MATCH('Selection Pane Data'!$C12,List!$F$2:$F$208,0),MATCH('Selection Pane Data'!AI$3,List!$F$2:$CB$2,0)),""),"")</f>
        <v/>
      </c>
      <c r="AJ12" s="13" t="str">
        <f>IFERROR(IF(AJ$4="Yes",INDEX(List!$F$2:$CB$208,MATCH('Selection Pane Data'!$C12,List!$F$2:$F$208,0),MATCH('Selection Pane Data'!AJ$3,List!$F$2:$CB$2,0)),""),"")</f>
        <v/>
      </c>
      <c r="AK12" s="13" t="str">
        <f>IFERROR(IF(AK$4="Yes",INDEX(List!$F$2:$CB$208,MATCH('Selection Pane Data'!$C12,List!$F$2:$F$208,0),MATCH('Selection Pane Data'!AK$3,List!$F$2:$CB$2,0)),""),"")</f>
        <v/>
      </c>
      <c r="AL12" s="13" t="str">
        <f>IFERROR(IF(AL$4="Yes",INDEX(List!$F$2:$CB$208,MATCH('Selection Pane Data'!$C12,List!$F$2:$F$208,0),MATCH('Selection Pane Data'!AL$3,List!$F$2:$CB$2,0)),""),"")</f>
        <v/>
      </c>
      <c r="AM12" s="13" t="str">
        <f>IFERROR(IF(AM$4="Yes",INDEX(List!$F$2:$CB$208,MATCH('Selection Pane Data'!$C12,List!$F$2:$F$208,0),MATCH('Selection Pane Data'!AM$3,List!$F$2:$CB$2,0)),""),"")</f>
        <v/>
      </c>
      <c r="AN12" s="13" t="str">
        <f>IFERROR(IF(AN$4="Yes",INDEX(List!$F$2:$CB$208,MATCH('Selection Pane Data'!$C12,List!$F$2:$F$208,0),MATCH('Selection Pane Data'!AN$3,List!$F$2:$CB$2,0)),""),"")</f>
        <v/>
      </c>
      <c r="AO12" s="13" t="str">
        <f>IFERROR(IF(AO$4="Yes",INDEX(List!$F$2:$CB$208,MATCH('Selection Pane Data'!$C12,List!$F$2:$F$208,0),MATCH('Selection Pane Data'!AO$3,List!$F$2:$CB$2,0)),""),"")</f>
        <v/>
      </c>
      <c r="AP12" s="13" t="str">
        <f>IFERROR(IF(AP$4="Yes",INDEX(List!$F$2:$CB$208,MATCH('Selection Pane Data'!$C12,List!$F$2:$F$208,0),MATCH('Selection Pane Data'!AP$3,List!$F$2:$CB$2,0)),""),"")</f>
        <v/>
      </c>
      <c r="AQ12" s="13" t="str">
        <f>IFERROR(IF(AQ$4="Yes",INDEX(List!$F$2:$CB$208,MATCH('Selection Pane Data'!$C12,List!$F$2:$F$208,0),MATCH('Selection Pane Data'!AQ$3,List!$F$2:$CB$2,0)),""),"")</f>
        <v/>
      </c>
      <c r="AR12" s="13" t="str">
        <f>IFERROR(IF(AR$4="Yes",INDEX(List!$F$2:$CB$208,MATCH('Selection Pane Data'!$C12,List!$F$2:$F$208,0),MATCH('Selection Pane Data'!AR$3,List!$F$2:$CB$2,0)),""),"")</f>
        <v/>
      </c>
      <c r="AS12" s="13" t="str">
        <f>IFERROR(IF(AS$4="Yes",INDEX(List!$F$2:$CB$208,MATCH('Selection Pane Data'!$C12,List!$F$2:$F$208,0),MATCH('Selection Pane Data'!AS$3,List!$F$2:$CB$2,0)),""),"")</f>
        <v/>
      </c>
      <c r="AT12" s="13" t="str">
        <f>IFERROR(IF(AT$4="Yes",INDEX(List!$F$2:$CB$208,MATCH('Selection Pane Data'!$C12,List!$F$2:$F$208,0),MATCH('Selection Pane Data'!AT$3,List!$F$2:$CB$2,0)),""),"")</f>
        <v/>
      </c>
      <c r="AU12" s="13" t="str">
        <f>IFERROR(IF(AU$4="Yes",INDEX(List!$F$2:$CB$208,MATCH('Selection Pane Data'!$C12,List!$F$2:$F$208,0),MATCH('Selection Pane Data'!AU$3,List!$F$2:$CB$2,0)),""),"")</f>
        <v/>
      </c>
      <c r="AV12" s="13" t="str">
        <f>IFERROR(IF(AV$4="Yes",INDEX(List!$F$2:$CB$208,MATCH('Selection Pane Data'!$C12,List!$F$2:$F$208,0),MATCH('Selection Pane Data'!AV$3,List!$F$2:$CB$2,0)),""),"")</f>
        <v/>
      </c>
      <c r="AW12" s="13" t="str">
        <f>IFERROR(IF(AW$4="Yes",INDEX(List!$F$2:$CB$208,MATCH('Selection Pane Data'!$C12,List!$F$2:$F$208,0),MATCH('Selection Pane Data'!AW$3,List!$F$2:$CB$2,0)),""),"")</f>
        <v/>
      </c>
      <c r="AX12" s="13" t="str">
        <f>IFERROR(IF(AX$4="Yes",INDEX(List!$F$2:$CB$208,MATCH('Selection Pane Data'!$C12,List!$F$2:$F$208,0),MATCH('Selection Pane Data'!AX$3,List!$F$2:$CB$2,0)),""),"")</f>
        <v/>
      </c>
      <c r="AY12" s="13" t="str">
        <f>IFERROR(IF(AY$4="Yes",INDEX(List!$F$2:$CB$208,MATCH('Selection Pane Data'!$C12,List!$F$2:$F$208,0),MATCH('Selection Pane Data'!AY$3,List!$F$2:$CB$2,0)),""),"")</f>
        <v/>
      </c>
      <c r="AZ12" s="13" t="str">
        <f>IFERROR(IF(AZ$4="Yes",INDEX(List!$F$2:$CB$208,MATCH('Selection Pane Data'!$C12,List!$F$2:$F$208,0),MATCH('Selection Pane Data'!AZ$3,List!$F$2:$CB$2,0)),""),"")</f>
        <v/>
      </c>
      <c r="BA12" s="13" t="str">
        <f>IFERROR(IF(BA$4="Yes",INDEX(List!$F$2:$CB$208,MATCH('Selection Pane Data'!$C12,List!$F$2:$F$208,0),MATCH('Selection Pane Data'!BA$3,List!$F$2:$CB$2,0)),""),"")</f>
        <v/>
      </c>
      <c r="BB12" s="13" t="str">
        <f>IFERROR(IF(BB$4="Yes",INDEX(List!$F$2:$CB$208,MATCH('Selection Pane Data'!$C12,List!$F$2:$F$208,0),MATCH('Selection Pane Data'!BB$3,List!$F$2:$CB$2,0)),""),"")</f>
        <v/>
      </c>
      <c r="BC12" s="13" t="str">
        <f>IFERROR(IF(BC$4="Yes",INDEX(List!$F$2:$CB$208,MATCH('Selection Pane Data'!$C12,List!$F$2:$F$208,0),MATCH('Selection Pane Data'!BC$3,List!$F$2:$CB$2,0)),""),"")</f>
        <v/>
      </c>
      <c r="BD12" s="13" t="str">
        <f>IFERROR(IF(BD$4="Yes",INDEX(List!$F$2:$CB$208,MATCH('Selection Pane Data'!$C12,List!$F$2:$F$208,0),MATCH('Selection Pane Data'!BD$3,List!$F$2:$CB$2,0)),""),"")</f>
        <v/>
      </c>
      <c r="BE12" s="13" t="str">
        <f>IFERROR(IF(BE$4="Yes",INDEX(List!$F$2:$CB$208,MATCH('Selection Pane Data'!$C12,List!$F$2:$F$208,0),MATCH('Selection Pane Data'!BE$3,List!$F$2:$CB$2,0)),""),"")</f>
        <v/>
      </c>
      <c r="BF12" s="13" t="str">
        <f>IFERROR(IF(BF$4="Yes",INDEX(List!$F$2:$CB$208,MATCH('Selection Pane Data'!$C12,List!$F$2:$F$208,0),MATCH('Selection Pane Data'!BF$3,List!$F$2:$CB$2,0)),""),"")</f>
        <v/>
      </c>
      <c r="BG12" s="13" t="str">
        <f>IFERROR(IF(BG$4="Yes",INDEX(List!$F$2:$CB$208,MATCH('Selection Pane Data'!$C12,List!$F$2:$F$208,0),MATCH('Selection Pane Data'!BG$3,List!$F$2:$CB$2,0)),""),"")</f>
        <v/>
      </c>
      <c r="BH12" s="13" t="str">
        <f>IFERROR(IF(BH$4="Yes",INDEX(List!$F$2:$CB$208,MATCH('Selection Pane Data'!$C12,List!$F$2:$F$208,0),MATCH('Selection Pane Data'!BH$3,List!$F$2:$CB$2,0)),""),"")</f>
        <v/>
      </c>
      <c r="BI12" s="13" t="str">
        <f>IFERROR(IF(BI$4="Yes",INDEX(List!$F$2:$CB$208,MATCH('Selection Pane Data'!$C12,List!$F$2:$F$208,0),MATCH('Selection Pane Data'!BI$3,List!$F$2:$CB$2,0)),""),"")</f>
        <v/>
      </c>
      <c r="BJ12" s="13" t="str">
        <f>IFERROR(IF(BJ$4="Yes",INDEX(List!$F$2:$CB$208,MATCH('Selection Pane Data'!$C12,List!$F$2:$F$208,0),MATCH('Selection Pane Data'!BJ$3,List!$F$2:$CB$2,0)),""),"")</f>
        <v/>
      </c>
      <c r="BK12" s="13" t="str">
        <f>IFERROR(IF(BK$4="Yes",INDEX(List!$F$2:$CB$208,MATCH('Selection Pane Data'!$C12,List!$F$2:$F$208,0),MATCH('Selection Pane Data'!BK$3,List!$F$2:$CB$2,0)),""),"")</f>
        <v/>
      </c>
      <c r="BL12" s="13" t="str">
        <f>IFERROR(IF(BL$4="Yes",INDEX(List!$F$2:$CB$208,MATCH('Selection Pane Data'!$C12,List!$F$2:$F$208,0),MATCH('Selection Pane Data'!BL$3,List!$F$2:$CB$2,0)),""),"")</f>
        <v/>
      </c>
      <c r="BM12" s="13" t="str">
        <f>IFERROR(IF(BM$4="Yes",INDEX(List!$F$2:$CB$208,MATCH('Selection Pane Data'!$C12,List!$F$2:$F$208,0),MATCH('Selection Pane Data'!BM$3,List!$F$2:$CB$2,0)),""),"")</f>
        <v/>
      </c>
      <c r="BN12" s="13" t="str">
        <f>IFERROR(IF(BN$4="Yes",INDEX(List!$F$2:$CB$208,MATCH('Selection Pane Data'!$C12,List!$F$2:$F$208,0),MATCH('Selection Pane Data'!BN$3,List!$F$2:$CB$2,0)),""),"")</f>
        <v/>
      </c>
      <c r="BO12" s="13" t="str">
        <f>IFERROR(IF(BO$4="Yes",INDEX(List!$F$2:$CB$208,MATCH('Selection Pane Data'!$C12,List!$F$2:$F$208,0),MATCH('Selection Pane Data'!BO$3,List!$F$2:$CB$2,0)),""),"")</f>
        <v/>
      </c>
      <c r="BP12" s="13" t="str">
        <f>IFERROR(IF(BP$4="Yes",INDEX(List!$F$2:$CB$208,MATCH('Selection Pane Data'!$C12,List!$F$2:$F$208,0),MATCH('Selection Pane Data'!BP$3,List!$F$2:$CB$2,0)),""),"")</f>
        <v/>
      </c>
      <c r="BQ12" s="13" t="str">
        <f>IFERROR(IF(BQ$4="Yes",INDEX(List!$F$2:$CB$208,MATCH('Selection Pane Data'!$C12,List!$F$2:$F$208,0),MATCH('Selection Pane Data'!BQ$3,List!$F$2:$CB$2,0)),""),"")</f>
        <v/>
      </c>
      <c r="BR12" s="13" t="str">
        <f>IFERROR(IF(BR$4="Yes",INDEX(List!$F$2:$CB$208,MATCH('Selection Pane Data'!$C12,List!$F$2:$F$208,0),MATCH('Selection Pane Data'!BR$3,List!$F$2:$CB$2,0)),""),"")</f>
        <v/>
      </c>
      <c r="BS12" s="13" t="str">
        <f>IFERROR(IF(BS$4="Yes",INDEX(List!$F$2:$CB$208,MATCH('Selection Pane Data'!$C12,List!$F$2:$F$208,0),MATCH('Selection Pane Data'!BS$3,List!$F$2:$CB$2,0)),""),"")</f>
        <v/>
      </c>
      <c r="BT12" s="13" t="str">
        <f>IFERROR(IF(BT$4="Yes",INDEX(List!$F$2:$CB$208,MATCH('Selection Pane Data'!$C12,List!$F$2:$F$208,0),MATCH('Selection Pane Data'!BT$3,List!$F$2:$CB$2,0)),""),"")</f>
        <v/>
      </c>
      <c r="BU12" s="13" t="str">
        <f>IFERROR(IF(BU$4="Yes",INDEX(List!$F$2:$CB$208,MATCH('Selection Pane Data'!$C12,List!$F$2:$F$208,0),MATCH('Selection Pane Data'!BU$3,List!$F$2:$CB$2,0)),""),"")</f>
        <v/>
      </c>
      <c r="BV12" s="13" t="str">
        <f>IFERROR(IF(BV$4="Yes",INDEX(List!$F$2:$CB$208,MATCH('Selection Pane Data'!$C12,List!$F$2:$F$208,0),MATCH('Selection Pane Data'!BV$3,List!$F$2:$CB$2,0)),""),"")</f>
        <v/>
      </c>
      <c r="BW12" s="13" t="str">
        <f>IFERROR(IF(BW$4="Yes",INDEX(List!$F$2:$CB$208,MATCH('Selection Pane Data'!$C12,List!$F$2:$F$208,0),MATCH('Selection Pane Data'!BW$3,List!$F$2:$CB$2,0)),""),"")</f>
        <v/>
      </c>
      <c r="BX12" s="13" t="str">
        <f>IFERROR(IF(BX$4="Yes",INDEX(List!$F$2:$CB$208,MATCH('Selection Pane Data'!$C12,List!$F$2:$F$208,0),MATCH('Selection Pane Data'!BX$3,List!$F$2:$CB$2,0)),""),"")</f>
        <v/>
      </c>
      <c r="BY12" s="13" t="str">
        <f>IFERROR(IF(BY$4="Yes",INDEX(List!$F$2:$CB$208,MATCH('Selection Pane Data'!$C12,List!$F$2:$F$208,0),MATCH('Selection Pane Data'!BY$3,List!$F$2:$CB$2,0)),""),"")</f>
        <v/>
      </c>
      <c r="BZ12" s="13" t="str">
        <f>IFERROR(IF(BZ$4="Yes",INDEX(List!$F$2:$CB$208,MATCH('Selection Pane Data'!$C12,List!$F$2:$F$208,0),MATCH('Selection Pane Data'!BZ$3,List!$F$2:$CB$2,0)),""),"")</f>
        <v/>
      </c>
      <c r="CA12" s="13" t="str">
        <f>IFERROR(IF(CA$4="Yes",INDEX(List!$F$2:$CB$208,MATCH('Selection Pane Data'!$C12,List!$F$2:$F$208,0),MATCH('Selection Pane Data'!CA$3,List!$F$2:$CB$2,0)),""),"")</f>
        <v/>
      </c>
      <c r="CC12" s="29">
        <f t="shared" si="0"/>
        <v>1</v>
      </c>
      <c r="CD12" s="29">
        <f t="shared" si="1"/>
        <v>0</v>
      </c>
      <c r="CE12" s="29"/>
      <c r="CF12" s="29">
        <f>COUNTIF(List!I10:CB10,'Selection Pane Data'!CF$3)</f>
        <v>2</v>
      </c>
      <c r="CG12" s="29">
        <f>COUNTIF(List!J10:CC10,'Selection Pane Data'!CG$3)</f>
        <v>9</v>
      </c>
      <c r="CH12" s="29"/>
      <c r="CI12" s="29" t="str">
        <f t="shared" si="2"/>
        <v>Error</v>
      </c>
      <c r="CJ12" s="29" t="str">
        <f t="shared" si="3"/>
        <v>Error</v>
      </c>
    </row>
    <row r="13" spans="2:88" x14ac:dyDescent="0.45">
      <c r="B13" s="21" t="s">
        <v>323</v>
      </c>
      <c r="C13" s="120" t="s">
        <v>194</v>
      </c>
      <c r="D13" s="31" t="str">
        <f>List!G11</f>
        <v>Shared Coverage</v>
      </c>
      <c r="E13" s="31" t="str">
        <f>List!H11</f>
        <v>Shared Coverage</v>
      </c>
      <c r="F13" t="str">
        <f>INDEX('CMMC Levels'!$A$1:$F$188,MATCH('Selection Pane Data'!$C13,'CMMC Levels'!$A$1:$A$188,0),MATCH(Placemat!$F$4,'CMMC Levels'!$A$1:$F$1,0))</f>
        <v>X</v>
      </c>
      <c r="G13" s="75" t="str">
        <f>IF(F13="X",IF(COUNTIF(List!I11:CB11,"P")+COUNTIF(List!I11:CB11,"S")=0,"U",IF(COUNTIF('Selection Pane Data'!H13:CA13,"P")&gt;0,"P",IF(COUNTIF('Selection Pane Data'!H13:CA13,"S")&gt;0,"S","N"))),"NA")</f>
        <v>N</v>
      </c>
      <c r="H13" s="13" t="str">
        <f>IFERROR(IF(H$4="Yes",INDEX(List!$F$2:$CB$208,MATCH('Selection Pane Data'!$C13,List!$F$2:$F$208,0),MATCH('Selection Pane Data'!H$3,List!$F$2:$CB$2,0)),""),"")</f>
        <v/>
      </c>
      <c r="I13" s="13" t="str">
        <f>IFERROR(IF(I$4="Yes",INDEX(List!$F$2:$CB$208,MATCH('Selection Pane Data'!$C13,List!$F$2:$F$208,0),MATCH('Selection Pane Data'!I$3,List!$F$2:$CB$2,0)),""),"")</f>
        <v/>
      </c>
      <c r="J13" s="13">
        <f>IFERROR(IF(J$4="Yes",INDEX(List!$F$2:$CB$208,MATCH('Selection Pane Data'!$C13,List!$F$2:$F$208,0),MATCH('Selection Pane Data'!J$3,List!$F$2:$CB$2,0)),""),"")</f>
        <v>0</v>
      </c>
      <c r="K13" s="13" t="str">
        <f>IFERROR(IF(K$4="Yes",INDEX(List!$F$2:$CB$208,MATCH('Selection Pane Data'!$C13,List!$F$2:$F$208,0),MATCH('Selection Pane Data'!K$3,List!$F$2:$CB$2,0)),""),"")</f>
        <v/>
      </c>
      <c r="L13" s="13" t="str">
        <f>IFERROR(IF(L$4="Yes",INDEX(List!$F$2:$CB$208,MATCH('Selection Pane Data'!$C13,List!$F$2:$F$208,0),MATCH('Selection Pane Data'!L$3,List!$F$2:$CB$2,0)),""),"")</f>
        <v/>
      </c>
      <c r="M13" s="13" t="str">
        <f>IFERROR(IF(M$4="Yes",INDEX(List!$F$2:$CB$208,MATCH('Selection Pane Data'!$C13,List!$F$2:$F$208,0),MATCH('Selection Pane Data'!M$3,List!$F$2:$CB$2,0)),""),"")</f>
        <v/>
      </c>
      <c r="N13" s="13" t="str">
        <f>IFERROR(IF(N$4="Yes",INDEX(List!$F$2:$CB$208,MATCH('Selection Pane Data'!$C13,List!$F$2:$F$208,0),MATCH('Selection Pane Data'!N$3,List!$F$2:$CB$2,0)),""),"")</f>
        <v/>
      </c>
      <c r="O13" s="13" t="str">
        <f>IFERROR(IF(O$4="Yes",INDEX(List!$F$2:$CB$208,MATCH('Selection Pane Data'!$C13,List!$F$2:$F$208,0),MATCH('Selection Pane Data'!O$3,List!$F$2:$CB$2,0)),""),"")</f>
        <v/>
      </c>
      <c r="P13" s="13" t="str">
        <f>IFERROR(IF(P$4="Yes",INDEX(List!$F$2:$CB$208,MATCH('Selection Pane Data'!$C13,List!$F$2:$F$208,0),MATCH('Selection Pane Data'!P$3,List!$F$2:$CB$2,0)),""),"")</f>
        <v/>
      </c>
      <c r="Q13" s="13" t="str">
        <f>IFERROR(IF(Q$4="Yes",INDEX(List!$F$2:$CB$208,MATCH('Selection Pane Data'!$C13,List!$F$2:$F$208,0),MATCH('Selection Pane Data'!Q$3,List!$F$2:$CB$2,0)),""),"")</f>
        <v/>
      </c>
      <c r="R13" s="13" t="str">
        <f>IFERROR(IF(R$4="Yes",INDEX(List!$F$2:$CB$208,MATCH('Selection Pane Data'!$C13,List!$F$2:$F$208,0),MATCH('Selection Pane Data'!R$3,List!$F$2:$CB$2,0)),""),"")</f>
        <v/>
      </c>
      <c r="S13" s="13" t="str">
        <f>IFERROR(IF(S$4="Yes",INDEX(List!$F$2:$CB$208,MATCH('Selection Pane Data'!$C13,List!$F$2:$F$208,0),MATCH('Selection Pane Data'!S$3,List!$F$2:$CB$2,0)),""),"")</f>
        <v/>
      </c>
      <c r="T13" s="13" t="str">
        <f>IFERROR(IF(T$4="Yes",INDEX(List!$F$2:$CB$208,MATCH('Selection Pane Data'!$C13,List!$F$2:$F$208,0),MATCH('Selection Pane Data'!T$3,List!$F$2:$CB$2,0)),""),"")</f>
        <v/>
      </c>
      <c r="U13" s="13" t="str">
        <f>IFERROR(IF(U$4="Yes",INDEX(List!$F$2:$CB$208,MATCH('Selection Pane Data'!$C13,List!$F$2:$F$208,0),MATCH('Selection Pane Data'!U$3,List!$F$2:$CB$2,0)),""),"")</f>
        <v/>
      </c>
      <c r="V13" s="13" t="str">
        <f>IFERROR(IF(V$4="Yes",INDEX(List!$F$2:$CB$208,MATCH('Selection Pane Data'!$C13,List!$F$2:$F$208,0),MATCH('Selection Pane Data'!V$3,List!$F$2:$CB$2,0)),""),"")</f>
        <v/>
      </c>
      <c r="W13" s="13" t="str">
        <f>IFERROR(IF(W$4="Yes",INDEX(List!$F$2:$CB$208,MATCH('Selection Pane Data'!$C13,List!$F$2:$F$208,0),MATCH('Selection Pane Data'!W$3,List!$F$2:$CB$2,0)),""),"")</f>
        <v/>
      </c>
      <c r="X13" s="13" t="str">
        <f>IFERROR(IF(X$4="Yes",INDEX(List!$F$2:$CB$208,MATCH('Selection Pane Data'!$C13,List!$F$2:$F$208,0),MATCH('Selection Pane Data'!X$3,List!$F$2:$CB$2,0)),""),"")</f>
        <v/>
      </c>
      <c r="Y13" s="13" t="str">
        <f>IFERROR(IF(Y$4="Yes",INDEX(List!$F$2:$CB$208,MATCH('Selection Pane Data'!$C13,List!$F$2:$F$208,0),MATCH('Selection Pane Data'!Y$3,List!$F$2:$CB$2,0)),""),"")</f>
        <v/>
      </c>
      <c r="Z13" s="13" t="str">
        <f>IFERROR(IF(Z$4="Yes",INDEX(List!$F$2:$CB$208,MATCH('Selection Pane Data'!$C13,List!$F$2:$F$208,0),MATCH('Selection Pane Data'!Z$3,List!$F$2:$CB$2,0)),""),"")</f>
        <v/>
      </c>
      <c r="AA13" s="13" t="str">
        <f>IFERROR(IF(AA$4="Yes",INDEX(List!$F$2:$CB$208,MATCH('Selection Pane Data'!$C13,List!$F$2:$F$208,0),MATCH('Selection Pane Data'!AA$3,List!$F$2:$CB$2,0)),""),"")</f>
        <v/>
      </c>
      <c r="AB13" s="13">
        <f>IFERROR(IF(AB$4="Yes",INDEX(List!$F$2:$CB$208,MATCH('Selection Pane Data'!$C13,List!$F$2:$F$208,0),MATCH('Selection Pane Data'!AB$3,List!$F$2:$CB$2,0)),""),"")</f>
        <v>0</v>
      </c>
      <c r="AC13" s="13" t="str">
        <f>IFERROR(IF(AC$4="Yes",INDEX(List!$F$2:$CB$208,MATCH('Selection Pane Data'!$C13,List!$F$2:$F$208,0),MATCH('Selection Pane Data'!AC$3,List!$F$2:$CB$2,0)),""),"")</f>
        <v/>
      </c>
      <c r="AD13" s="13" t="str">
        <f>IFERROR(IF(AD$4="Yes",INDEX(List!$F$2:$CB$208,MATCH('Selection Pane Data'!$C13,List!$F$2:$F$208,0),MATCH('Selection Pane Data'!AD$3,List!$F$2:$CB$2,0)),""),"")</f>
        <v/>
      </c>
      <c r="AE13" s="13" t="str">
        <f>IFERROR(IF(AE$4="Yes",INDEX(List!$F$2:$CB$208,MATCH('Selection Pane Data'!$C13,List!$F$2:$F$208,0),MATCH('Selection Pane Data'!AE$3,List!$F$2:$CB$2,0)),""),"")</f>
        <v/>
      </c>
      <c r="AF13" s="13" t="str">
        <f>IFERROR(IF(AF$4="Yes",INDEX(List!$F$2:$CB$208,MATCH('Selection Pane Data'!$C13,List!$F$2:$F$208,0),MATCH('Selection Pane Data'!AF$3,List!$F$2:$CB$2,0)),""),"")</f>
        <v/>
      </c>
      <c r="AG13" s="13" t="str">
        <f>IFERROR(IF(AG$4="Yes",INDEX(List!$F$2:$CB$208,MATCH('Selection Pane Data'!$C13,List!$F$2:$F$208,0),MATCH('Selection Pane Data'!AG$3,List!$F$2:$CB$2,0)),""),"")</f>
        <v/>
      </c>
      <c r="AH13" s="13" t="str">
        <f>IFERROR(IF(AH$4="Yes",INDEX(List!$F$2:$CB$208,MATCH('Selection Pane Data'!$C13,List!$F$2:$F$208,0),MATCH('Selection Pane Data'!AH$3,List!$F$2:$CB$2,0)),""),"")</f>
        <v/>
      </c>
      <c r="AI13" s="13" t="str">
        <f>IFERROR(IF(AI$4="Yes",INDEX(List!$F$2:$CB$208,MATCH('Selection Pane Data'!$C13,List!$F$2:$F$208,0),MATCH('Selection Pane Data'!AI$3,List!$F$2:$CB$2,0)),""),"")</f>
        <v/>
      </c>
      <c r="AJ13" s="13" t="str">
        <f>IFERROR(IF(AJ$4="Yes",INDEX(List!$F$2:$CB$208,MATCH('Selection Pane Data'!$C13,List!$F$2:$F$208,0),MATCH('Selection Pane Data'!AJ$3,List!$F$2:$CB$2,0)),""),"")</f>
        <v/>
      </c>
      <c r="AK13" s="13" t="str">
        <f>IFERROR(IF(AK$4="Yes",INDEX(List!$F$2:$CB$208,MATCH('Selection Pane Data'!$C13,List!$F$2:$F$208,0),MATCH('Selection Pane Data'!AK$3,List!$F$2:$CB$2,0)),""),"")</f>
        <v/>
      </c>
      <c r="AL13" s="13" t="str">
        <f>IFERROR(IF(AL$4="Yes",INDEX(List!$F$2:$CB$208,MATCH('Selection Pane Data'!$C13,List!$F$2:$F$208,0),MATCH('Selection Pane Data'!AL$3,List!$F$2:$CB$2,0)),""),"")</f>
        <v/>
      </c>
      <c r="AM13" s="13" t="str">
        <f>IFERROR(IF(AM$4="Yes",INDEX(List!$F$2:$CB$208,MATCH('Selection Pane Data'!$C13,List!$F$2:$F$208,0),MATCH('Selection Pane Data'!AM$3,List!$F$2:$CB$2,0)),""),"")</f>
        <v/>
      </c>
      <c r="AN13" s="13" t="str">
        <f>IFERROR(IF(AN$4="Yes",INDEX(List!$F$2:$CB$208,MATCH('Selection Pane Data'!$C13,List!$F$2:$F$208,0),MATCH('Selection Pane Data'!AN$3,List!$F$2:$CB$2,0)),""),"")</f>
        <v/>
      </c>
      <c r="AO13" s="13" t="str">
        <f>IFERROR(IF(AO$4="Yes",INDEX(List!$F$2:$CB$208,MATCH('Selection Pane Data'!$C13,List!$F$2:$F$208,0),MATCH('Selection Pane Data'!AO$3,List!$F$2:$CB$2,0)),""),"")</f>
        <v/>
      </c>
      <c r="AP13" s="13" t="str">
        <f>IFERROR(IF(AP$4="Yes",INDEX(List!$F$2:$CB$208,MATCH('Selection Pane Data'!$C13,List!$F$2:$F$208,0),MATCH('Selection Pane Data'!AP$3,List!$F$2:$CB$2,0)),""),"")</f>
        <v/>
      </c>
      <c r="AQ13" s="13" t="str">
        <f>IFERROR(IF(AQ$4="Yes",INDEX(List!$F$2:$CB$208,MATCH('Selection Pane Data'!$C13,List!$F$2:$F$208,0),MATCH('Selection Pane Data'!AQ$3,List!$F$2:$CB$2,0)),""),"")</f>
        <v/>
      </c>
      <c r="AR13" s="13" t="str">
        <f>IFERROR(IF(AR$4="Yes",INDEX(List!$F$2:$CB$208,MATCH('Selection Pane Data'!$C13,List!$F$2:$F$208,0),MATCH('Selection Pane Data'!AR$3,List!$F$2:$CB$2,0)),""),"")</f>
        <v/>
      </c>
      <c r="AS13" s="13" t="str">
        <f>IFERROR(IF(AS$4="Yes",INDEX(List!$F$2:$CB$208,MATCH('Selection Pane Data'!$C13,List!$F$2:$F$208,0),MATCH('Selection Pane Data'!AS$3,List!$F$2:$CB$2,0)),""),"")</f>
        <v/>
      </c>
      <c r="AT13" s="13" t="str">
        <f>IFERROR(IF(AT$4="Yes",INDEX(List!$F$2:$CB$208,MATCH('Selection Pane Data'!$C13,List!$F$2:$F$208,0),MATCH('Selection Pane Data'!AT$3,List!$F$2:$CB$2,0)),""),"")</f>
        <v/>
      </c>
      <c r="AU13" s="13" t="str">
        <f>IFERROR(IF(AU$4="Yes",INDEX(List!$F$2:$CB$208,MATCH('Selection Pane Data'!$C13,List!$F$2:$F$208,0),MATCH('Selection Pane Data'!AU$3,List!$F$2:$CB$2,0)),""),"")</f>
        <v/>
      </c>
      <c r="AV13" s="13" t="str">
        <f>IFERROR(IF(AV$4="Yes",INDEX(List!$F$2:$CB$208,MATCH('Selection Pane Data'!$C13,List!$F$2:$F$208,0),MATCH('Selection Pane Data'!AV$3,List!$F$2:$CB$2,0)),""),"")</f>
        <v/>
      </c>
      <c r="AW13" s="13" t="str">
        <f>IFERROR(IF(AW$4="Yes",INDEX(List!$F$2:$CB$208,MATCH('Selection Pane Data'!$C13,List!$F$2:$F$208,0),MATCH('Selection Pane Data'!AW$3,List!$F$2:$CB$2,0)),""),"")</f>
        <v/>
      </c>
      <c r="AX13" s="13" t="str">
        <f>IFERROR(IF(AX$4="Yes",INDEX(List!$F$2:$CB$208,MATCH('Selection Pane Data'!$C13,List!$F$2:$F$208,0),MATCH('Selection Pane Data'!AX$3,List!$F$2:$CB$2,0)),""),"")</f>
        <v/>
      </c>
      <c r="AY13" s="13" t="str">
        <f>IFERROR(IF(AY$4="Yes",INDEX(List!$F$2:$CB$208,MATCH('Selection Pane Data'!$C13,List!$F$2:$F$208,0),MATCH('Selection Pane Data'!AY$3,List!$F$2:$CB$2,0)),""),"")</f>
        <v/>
      </c>
      <c r="AZ13" s="13" t="str">
        <f>IFERROR(IF(AZ$4="Yes",INDEX(List!$F$2:$CB$208,MATCH('Selection Pane Data'!$C13,List!$F$2:$F$208,0),MATCH('Selection Pane Data'!AZ$3,List!$F$2:$CB$2,0)),""),"")</f>
        <v/>
      </c>
      <c r="BA13" s="13" t="str">
        <f>IFERROR(IF(BA$4="Yes",INDEX(List!$F$2:$CB$208,MATCH('Selection Pane Data'!$C13,List!$F$2:$F$208,0),MATCH('Selection Pane Data'!BA$3,List!$F$2:$CB$2,0)),""),"")</f>
        <v/>
      </c>
      <c r="BB13" s="13" t="str">
        <f>IFERROR(IF(BB$4="Yes",INDEX(List!$F$2:$CB$208,MATCH('Selection Pane Data'!$C13,List!$F$2:$F$208,0),MATCH('Selection Pane Data'!BB$3,List!$F$2:$CB$2,0)),""),"")</f>
        <v/>
      </c>
      <c r="BC13" s="13" t="str">
        <f>IFERROR(IF(BC$4="Yes",INDEX(List!$F$2:$CB$208,MATCH('Selection Pane Data'!$C13,List!$F$2:$F$208,0),MATCH('Selection Pane Data'!BC$3,List!$F$2:$CB$2,0)),""),"")</f>
        <v/>
      </c>
      <c r="BD13" s="13" t="str">
        <f>IFERROR(IF(BD$4="Yes",INDEX(List!$F$2:$CB$208,MATCH('Selection Pane Data'!$C13,List!$F$2:$F$208,0),MATCH('Selection Pane Data'!BD$3,List!$F$2:$CB$2,0)),""),"")</f>
        <v/>
      </c>
      <c r="BE13" s="13" t="str">
        <f>IFERROR(IF(BE$4="Yes",INDEX(List!$F$2:$CB$208,MATCH('Selection Pane Data'!$C13,List!$F$2:$F$208,0),MATCH('Selection Pane Data'!BE$3,List!$F$2:$CB$2,0)),""),"")</f>
        <v/>
      </c>
      <c r="BF13" s="13" t="str">
        <f>IFERROR(IF(BF$4="Yes",INDEX(List!$F$2:$CB$208,MATCH('Selection Pane Data'!$C13,List!$F$2:$F$208,0),MATCH('Selection Pane Data'!BF$3,List!$F$2:$CB$2,0)),""),"")</f>
        <v/>
      </c>
      <c r="BG13" s="13" t="str">
        <f>IFERROR(IF(BG$4="Yes",INDEX(List!$F$2:$CB$208,MATCH('Selection Pane Data'!$C13,List!$F$2:$F$208,0),MATCH('Selection Pane Data'!BG$3,List!$F$2:$CB$2,0)),""),"")</f>
        <v/>
      </c>
      <c r="BH13" s="13" t="str">
        <f>IFERROR(IF(BH$4="Yes",INDEX(List!$F$2:$CB$208,MATCH('Selection Pane Data'!$C13,List!$F$2:$F$208,0),MATCH('Selection Pane Data'!BH$3,List!$F$2:$CB$2,0)),""),"")</f>
        <v/>
      </c>
      <c r="BI13" s="13" t="str">
        <f>IFERROR(IF(BI$4="Yes",INDEX(List!$F$2:$CB$208,MATCH('Selection Pane Data'!$C13,List!$F$2:$F$208,0),MATCH('Selection Pane Data'!BI$3,List!$F$2:$CB$2,0)),""),"")</f>
        <v/>
      </c>
      <c r="BJ13" s="13" t="str">
        <f>IFERROR(IF(BJ$4="Yes",INDEX(List!$F$2:$CB$208,MATCH('Selection Pane Data'!$C13,List!$F$2:$F$208,0),MATCH('Selection Pane Data'!BJ$3,List!$F$2:$CB$2,0)),""),"")</f>
        <v/>
      </c>
      <c r="BK13" s="13" t="str">
        <f>IFERROR(IF(BK$4="Yes",INDEX(List!$F$2:$CB$208,MATCH('Selection Pane Data'!$C13,List!$F$2:$F$208,0),MATCH('Selection Pane Data'!BK$3,List!$F$2:$CB$2,0)),""),"")</f>
        <v/>
      </c>
      <c r="BL13" s="13" t="str">
        <f>IFERROR(IF(BL$4="Yes",INDEX(List!$F$2:$CB$208,MATCH('Selection Pane Data'!$C13,List!$F$2:$F$208,0),MATCH('Selection Pane Data'!BL$3,List!$F$2:$CB$2,0)),""),"")</f>
        <v/>
      </c>
      <c r="BM13" s="13" t="str">
        <f>IFERROR(IF(BM$4="Yes",INDEX(List!$F$2:$CB$208,MATCH('Selection Pane Data'!$C13,List!$F$2:$F$208,0),MATCH('Selection Pane Data'!BM$3,List!$F$2:$CB$2,0)),""),"")</f>
        <v/>
      </c>
      <c r="BN13" s="13" t="str">
        <f>IFERROR(IF(BN$4="Yes",INDEX(List!$F$2:$CB$208,MATCH('Selection Pane Data'!$C13,List!$F$2:$F$208,0),MATCH('Selection Pane Data'!BN$3,List!$F$2:$CB$2,0)),""),"")</f>
        <v/>
      </c>
      <c r="BO13" s="13" t="str">
        <f>IFERROR(IF(BO$4="Yes",INDEX(List!$F$2:$CB$208,MATCH('Selection Pane Data'!$C13,List!$F$2:$F$208,0),MATCH('Selection Pane Data'!BO$3,List!$F$2:$CB$2,0)),""),"")</f>
        <v/>
      </c>
      <c r="BP13" s="13" t="str">
        <f>IFERROR(IF(BP$4="Yes",INDEX(List!$F$2:$CB$208,MATCH('Selection Pane Data'!$C13,List!$F$2:$F$208,0),MATCH('Selection Pane Data'!BP$3,List!$F$2:$CB$2,0)),""),"")</f>
        <v/>
      </c>
      <c r="BQ13" s="13" t="str">
        <f>IFERROR(IF(BQ$4="Yes",INDEX(List!$F$2:$CB$208,MATCH('Selection Pane Data'!$C13,List!$F$2:$F$208,0),MATCH('Selection Pane Data'!BQ$3,List!$F$2:$CB$2,0)),""),"")</f>
        <v/>
      </c>
      <c r="BR13" s="13" t="str">
        <f>IFERROR(IF(BR$4="Yes",INDEX(List!$F$2:$CB$208,MATCH('Selection Pane Data'!$C13,List!$F$2:$F$208,0),MATCH('Selection Pane Data'!BR$3,List!$F$2:$CB$2,0)),""),"")</f>
        <v/>
      </c>
      <c r="BS13" s="13" t="str">
        <f>IFERROR(IF(BS$4="Yes",INDEX(List!$F$2:$CB$208,MATCH('Selection Pane Data'!$C13,List!$F$2:$F$208,0),MATCH('Selection Pane Data'!BS$3,List!$F$2:$CB$2,0)),""),"")</f>
        <v/>
      </c>
      <c r="BT13" s="13" t="str">
        <f>IFERROR(IF(BT$4="Yes",INDEX(List!$F$2:$CB$208,MATCH('Selection Pane Data'!$C13,List!$F$2:$F$208,0),MATCH('Selection Pane Data'!BT$3,List!$F$2:$CB$2,0)),""),"")</f>
        <v/>
      </c>
      <c r="BU13" s="13" t="str">
        <f>IFERROR(IF(BU$4="Yes",INDEX(List!$F$2:$CB$208,MATCH('Selection Pane Data'!$C13,List!$F$2:$F$208,0),MATCH('Selection Pane Data'!BU$3,List!$F$2:$CB$2,0)),""),"")</f>
        <v/>
      </c>
      <c r="BV13" s="13" t="str">
        <f>IFERROR(IF(BV$4="Yes",INDEX(List!$F$2:$CB$208,MATCH('Selection Pane Data'!$C13,List!$F$2:$F$208,0),MATCH('Selection Pane Data'!BV$3,List!$F$2:$CB$2,0)),""),"")</f>
        <v/>
      </c>
      <c r="BW13" s="13" t="str">
        <f>IFERROR(IF(BW$4="Yes",INDEX(List!$F$2:$CB$208,MATCH('Selection Pane Data'!$C13,List!$F$2:$F$208,0),MATCH('Selection Pane Data'!BW$3,List!$F$2:$CB$2,0)),""),"")</f>
        <v/>
      </c>
      <c r="BX13" s="13" t="str">
        <f>IFERROR(IF(BX$4="Yes",INDEX(List!$F$2:$CB$208,MATCH('Selection Pane Data'!$C13,List!$F$2:$F$208,0),MATCH('Selection Pane Data'!BX$3,List!$F$2:$CB$2,0)),""),"")</f>
        <v/>
      </c>
      <c r="BY13" s="13" t="str">
        <f>IFERROR(IF(BY$4="Yes",INDEX(List!$F$2:$CB$208,MATCH('Selection Pane Data'!$C13,List!$F$2:$F$208,0),MATCH('Selection Pane Data'!BY$3,List!$F$2:$CB$2,0)),""),"")</f>
        <v/>
      </c>
      <c r="BZ13" s="13" t="str">
        <f>IFERROR(IF(BZ$4="Yes",INDEX(List!$F$2:$CB$208,MATCH('Selection Pane Data'!$C13,List!$F$2:$F$208,0),MATCH('Selection Pane Data'!BZ$3,List!$F$2:$CB$2,0)),""),"")</f>
        <v/>
      </c>
      <c r="CA13" s="13" t="str">
        <f>IFERROR(IF(CA$4="Yes",INDEX(List!$F$2:$CB$208,MATCH('Selection Pane Data'!$C13,List!$F$2:$F$208,0),MATCH('Selection Pane Data'!CA$3,List!$F$2:$CB$2,0)),""),"")</f>
        <v/>
      </c>
      <c r="CC13" s="29">
        <f t="shared" si="0"/>
        <v>0</v>
      </c>
      <c r="CD13" s="29">
        <f t="shared" si="1"/>
        <v>0</v>
      </c>
      <c r="CE13" s="29"/>
      <c r="CF13" s="29">
        <f>COUNTIF(List!I11:CB11,'Selection Pane Data'!CF$3)</f>
        <v>3</v>
      </c>
      <c r="CG13" s="29">
        <f>COUNTIF(List!J11:CC11,'Selection Pane Data'!CG$3)</f>
        <v>6</v>
      </c>
      <c r="CH13" s="29"/>
      <c r="CI13" s="29" t="str">
        <f t="shared" si="2"/>
        <v>Error</v>
      </c>
      <c r="CJ13" s="29" t="str">
        <f t="shared" si="3"/>
        <v>Error</v>
      </c>
    </row>
    <row r="14" spans="2:88" x14ac:dyDescent="0.45">
      <c r="B14" s="21" t="s">
        <v>331</v>
      </c>
      <c r="C14" s="120" t="s">
        <v>197</v>
      </c>
      <c r="D14" s="31" t="str">
        <f>List!G12</f>
        <v>Shared Coverage</v>
      </c>
      <c r="E14" s="31" t="str">
        <f>List!H12</f>
        <v>Microsoft Coverage</v>
      </c>
      <c r="F14" t="str">
        <f>INDEX('CMMC Levels'!$A$1:$F$188,MATCH('Selection Pane Data'!$C14,'CMMC Levels'!$A$1:$A$188,0),MATCH(Placemat!$F$4,'CMMC Levels'!$A$1:$F$1,0))</f>
        <v>X</v>
      </c>
      <c r="G14" s="75" t="str">
        <f>IF(F14="X",IF(COUNTIF(List!I12:CB12,"P")+COUNTIF(List!I12:CB12,"S")=0,"U",IF(COUNTIF('Selection Pane Data'!H14:CA14,"P")&gt;0,"P",IF(COUNTIF('Selection Pane Data'!H14:CA14,"S")&gt;0,"S","N"))),"NA")</f>
        <v>N</v>
      </c>
      <c r="H14" s="13" t="str">
        <f>IFERROR(IF(H$4="Yes",INDEX(List!$F$2:$CB$208,MATCH('Selection Pane Data'!$C14,List!$F$2:$F$208,0),MATCH('Selection Pane Data'!H$3,List!$F$2:$CB$2,0)),""),"")</f>
        <v/>
      </c>
      <c r="I14" s="13" t="str">
        <f>IFERROR(IF(I$4="Yes",INDEX(List!$F$2:$CB$208,MATCH('Selection Pane Data'!$C14,List!$F$2:$F$208,0),MATCH('Selection Pane Data'!I$3,List!$F$2:$CB$2,0)),""),"")</f>
        <v/>
      </c>
      <c r="J14" s="13">
        <f>IFERROR(IF(J$4="Yes",INDEX(List!$F$2:$CB$208,MATCH('Selection Pane Data'!$C14,List!$F$2:$F$208,0),MATCH('Selection Pane Data'!J$3,List!$F$2:$CB$2,0)),""),"")</f>
        <v>0</v>
      </c>
      <c r="K14" s="13" t="str">
        <f>IFERROR(IF(K$4="Yes",INDEX(List!$F$2:$CB$208,MATCH('Selection Pane Data'!$C14,List!$F$2:$F$208,0),MATCH('Selection Pane Data'!K$3,List!$F$2:$CB$2,0)),""),"")</f>
        <v/>
      </c>
      <c r="L14" s="13" t="str">
        <f>IFERROR(IF(L$4="Yes",INDEX(List!$F$2:$CB$208,MATCH('Selection Pane Data'!$C14,List!$F$2:$F$208,0),MATCH('Selection Pane Data'!L$3,List!$F$2:$CB$2,0)),""),"")</f>
        <v/>
      </c>
      <c r="M14" s="13" t="str">
        <f>IFERROR(IF(M$4="Yes",INDEX(List!$F$2:$CB$208,MATCH('Selection Pane Data'!$C14,List!$F$2:$F$208,0),MATCH('Selection Pane Data'!M$3,List!$F$2:$CB$2,0)),""),"")</f>
        <v/>
      </c>
      <c r="N14" s="13" t="str">
        <f>IFERROR(IF(N$4="Yes",INDEX(List!$F$2:$CB$208,MATCH('Selection Pane Data'!$C14,List!$F$2:$F$208,0),MATCH('Selection Pane Data'!N$3,List!$F$2:$CB$2,0)),""),"")</f>
        <v/>
      </c>
      <c r="O14" s="13" t="str">
        <f>IFERROR(IF(O$4="Yes",INDEX(List!$F$2:$CB$208,MATCH('Selection Pane Data'!$C14,List!$F$2:$F$208,0),MATCH('Selection Pane Data'!O$3,List!$F$2:$CB$2,0)),""),"")</f>
        <v/>
      </c>
      <c r="P14" s="13" t="str">
        <f>IFERROR(IF(P$4="Yes",INDEX(List!$F$2:$CB$208,MATCH('Selection Pane Data'!$C14,List!$F$2:$F$208,0),MATCH('Selection Pane Data'!P$3,List!$F$2:$CB$2,0)),""),"")</f>
        <v/>
      </c>
      <c r="Q14" s="13" t="str">
        <f>IFERROR(IF(Q$4="Yes",INDEX(List!$F$2:$CB$208,MATCH('Selection Pane Data'!$C14,List!$F$2:$F$208,0),MATCH('Selection Pane Data'!Q$3,List!$F$2:$CB$2,0)),""),"")</f>
        <v/>
      </c>
      <c r="R14" s="13" t="str">
        <f>IFERROR(IF(R$4="Yes",INDEX(List!$F$2:$CB$208,MATCH('Selection Pane Data'!$C14,List!$F$2:$F$208,0),MATCH('Selection Pane Data'!R$3,List!$F$2:$CB$2,0)),""),"")</f>
        <v/>
      </c>
      <c r="S14" s="13" t="str">
        <f>IFERROR(IF(S$4="Yes",INDEX(List!$F$2:$CB$208,MATCH('Selection Pane Data'!$C14,List!$F$2:$F$208,0),MATCH('Selection Pane Data'!S$3,List!$F$2:$CB$2,0)),""),"")</f>
        <v/>
      </c>
      <c r="T14" s="13" t="str">
        <f>IFERROR(IF(T$4="Yes",INDEX(List!$F$2:$CB$208,MATCH('Selection Pane Data'!$C14,List!$F$2:$F$208,0),MATCH('Selection Pane Data'!T$3,List!$F$2:$CB$2,0)),""),"")</f>
        <v/>
      </c>
      <c r="U14" s="13" t="str">
        <f>IFERROR(IF(U$4="Yes",INDEX(List!$F$2:$CB$208,MATCH('Selection Pane Data'!$C14,List!$F$2:$F$208,0),MATCH('Selection Pane Data'!U$3,List!$F$2:$CB$2,0)),""),"")</f>
        <v/>
      </c>
      <c r="V14" s="13" t="str">
        <f>IFERROR(IF(V$4="Yes",INDEX(List!$F$2:$CB$208,MATCH('Selection Pane Data'!$C14,List!$F$2:$F$208,0),MATCH('Selection Pane Data'!V$3,List!$F$2:$CB$2,0)),""),"")</f>
        <v/>
      </c>
      <c r="W14" s="13" t="str">
        <f>IFERROR(IF(W$4="Yes",INDEX(List!$F$2:$CB$208,MATCH('Selection Pane Data'!$C14,List!$F$2:$F$208,0),MATCH('Selection Pane Data'!W$3,List!$F$2:$CB$2,0)),""),"")</f>
        <v/>
      </c>
      <c r="X14" s="13" t="str">
        <f>IFERROR(IF(X$4="Yes",INDEX(List!$F$2:$CB$208,MATCH('Selection Pane Data'!$C14,List!$F$2:$F$208,0),MATCH('Selection Pane Data'!X$3,List!$F$2:$CB$2,0)),""),"")</f>
        <v/>
      </c>
      <c r="Y14" s="13" t="str">
        <f>IFERROR(IF(Y$4="Yes",INDEX(List!$F$2:$CB$208,MATCH('Selection Pane Data'!$C14,List!$F$2:$F$208,0),MATCH('Selection Pane Data'!Y$3,List!$F$2:$CB$2,0)),""),"")</f>
        <v/>
      </c>
      <c r="Z14" s="13" t="str">
        <f>IFERROR(IF(Z$4="Yes",INDEX(List!$F$2:$CB$208,MATCH('Selection Pane Data'!$C14,List!$F$2:$F$208,0),MATCH('Selection Pane Data'!Z$3,List!$F$2:$CB$2,0)),""),"")</f>
        <v/>
      </c>
      <c r="AA14" s="13" t="str">
        <f>IFERROR(IF(AA$4="Yes",INDEX(List!$F$2:$CB$208,MATCH('Selection Pane Data'!$C14,List!$F$2:$F$208,0),MATCH('Selection Pane Data'!AA$3,List!$F$2:$CB$2,0)),""),"")</f>
        <v/>
      </c>
      <c r="AB14" s="13">
        <f>IFERROR(IF(AB$4="Yes",INDEX(List!$F$2:$CB$208,MATCH('Selection Pane Data'!$C14,List!$F$2:$F$208,0),MATCH('Selection Pane Data'!AB$3,List!$F$2:$CB$2,0)),""),"")</f>
        <v>0</v>
      </c>
      <c r="AC14" s="13" t="str">
        <f>IFERROR(IF(AC$4="Yes",INDEX(List!$F$2:$CB$208,MATCH('Selection Pane Data'!$C14,List!$F$2:$F$208,0),MATCH('Selection Pane Data'!AC$3,List!$F$2:$CB$2,0)),""),"")</f>
        <v/>
      </c>
      <c r="AD14" s="13" t="str">
        <f>IFERROR(IF(AD$4="Yes",INDEX(List!$F$2:$CB$208,MATCH('Selection Pane Data'!$C14,List!$F$2:$F$208,0),MATCH('Selection Pane Data'!AD$3,List!$F$2:$CB$2,0)),""),"")</f>
        <v/>
      </c>
      <c r="AE14" s="13" t="str">
        <f>IFERROR(IF(AE$4="Yes",INDEX(List!$F$2:$CB$208,MATCH('Selection Pane Data'!$C14,List!$F$2:$F$208,0),MATCH('Selection Pane Data'!AE$3,List!$F$2:$CB$2,0)),""),"")</f>
        <v/>
      </c>
      <c r="AF14" s="13" t="str">
        <f>IFERROR(IF(AF$4="Yes",INDEX(List!$F$2:$CB$208,MATCH('Selection Pane Data'!$C14,List!$F$2:$F$208,0),MATCH('Selection Pane Data'!AF$3,List!$F$2:$CB$2,0)),""),"")</f>
        <v/>
      </c>
      <c r="AG14" s="13" t="str">
        <f>IFERROR(IF(AG$4="Yes",INDEX(List!$F$2:$CB$208,MATCH('Selection Pane Data'!$C14,List!$F$2:$F$208,0),MATCH('Selection Pane Data'!AG$3,List!$F$2:$CB$2,0)),""),"")</f>
        <v/>
      </c>
      <c r="AH14" s="13" t="str">
        <f>IFERROR(IF(AH$4="Yes",INDEX(List!$F$2:$CB$208,MATCH('Selection Pane Data'!$C14,List!$F$2:$F$208,0),MATCH('Selection Pane Data'!AH$3,List!$F$2:$CB$2,0)),""),"")</f>
        <v/>
      </c>
      <c r="AI14" s="13" t="str">
        <f>IFERROR(IF(AI$4="Yes",INDEX(List!$F$2:$CB$208,MATCH('Selection Pane Data'!$C14,List!$F$2:$F$208,0),MATCH('Selection Pane Data'!AI$3,List!$F$2:$CB$2,0)),""),"")</f>
        <v/>
      </c>
      <c r="AJ14" s="13" t="str">
        <f>IFERROR(IF(AJ$4="Yes",INDEX(List!$F$2:$CB$208,MATCH('Selection Pane Data'!$C14,List!$F$2:$F$208,0),MATCH('Selection Pane Data'!AJ$3,List!$F$2:$CB$2,0)),""),"")</f>
        <v/>
      </c>
      <c r="AK14" s="13" t="str">
        <f>IFERROR(IF(AK$4="Yes",INDEX(List!$F$2:$CB$208,MATCH('Selection Pane Data'!$C14,List!$F$2:$F$208,0),MATCH('Selection Pane Data'!AK$3,List!$F$2:$CB$2,0)),""),"")</f>
        <v/>
      </c>
      <c r="AL14" s="13" t="str">
        <f>IFERROR(IF(AL$4="Yes",INDEX(List!$F$2:$CB$208,MATCH('Selection Pane Data'!$C14,List!$F$2:$F$208,0),MATCH('Selection Pane Data'!AL$3,List!$F$2:$CB$2,0)),""),"")</f>
        <v/>
      </c>
      <c r="AM14" s="13" t="str">
        <f>IFERROR(IF(AM$4="Yes",INDEX(List!$F$2:$CB$208,MATCH('Selection Pane Data'!$C14,List!$F$2:$F$208,0),MATCH('Selection Pane Data'!AM$3,List!$F$2:$CB$2,0)),""),"")</f>
        <v/>
      </c>
      <c r="AN14" s="13" t="str">
        <f>IFERROR(IF(AN$4="Yes",INDEX(List!$F$2:$CB$208,MATCH('Selection Pane Data'!$C14,List!$F$2:$F$208,0),MATCH('Selection Pane Data'!AN$3,List!$F$2:$CB$2,0)),""),"")</f>
        <v/>
      </c>
      <c r="AO14" s="13" t="str">
        <f>IFERROR(IF(AO$4="Yes",INDEX(List!$F$2:$CB$208,MATCH('Selection Pane Data'!$C14,List!$F$2:$F$208,0),MATCH('Selection Pane Data'!AO$3,List!$F$2:$CB$2,0)),""),"")</f>
        <v/>
      </c>
      <c r="AP14" s="13" t="str">
        <f>IFERROR(IF(AP$4="Yes",INDEX(List!$F$2:$CB$208,MATCH('Selection Pane Data'!$C14,List!$F$2:$F$208,0),MATCH('Selection Pane Data'!AP$3,List!$F$2:$CB$2,0)),""),"")</f>
        <v/>
      </c>
      <c r="AQ14" s="13" t="str">
        <f>IFERROR(IF(AQ$4="Yes",INDEX(List!$F$2:$CB$208,MATCH('Selection Pane Data'!$C14,List!$F$2:$F$208,0),MATCH('Selection Pane Data'!AQ$3,List!$F$2:$CB$2,0)),""),"")</f>
        <v/>
      </c>
      <c r="AR14" s="13" t="str">
        <f>IFERROR(IF(AR$4="Yes",INDEX(List!$F$2:$CB$208,MATCH('Selection Pane Data'!$C14,List!$F$2:$F$208,0),MATCH('Selection Pane Data'!AR$3,List!$F$2:$CB$2,0)),""),"")</f>
        <v/>
      </c>
      <c r="AS14" s="13" t="str">
        <f>IFERROR(IF(AS$4="Yes",INDEX(List!$F$2:$CB$208,MATCH('Selection Pane Data'!$C14,List!$F$2:$F$208,0),MATCH('Selection Pane Data'!AS$3,List!$F$2:$CB$2,0)),""),"")</f>
        <v/>
      </c>
      <c r="AT14" s="13" t="str">
        <f>IFERROR(IF(AT$4="Yes",INDEX(List!$F$2:$CB$208,MATCH('Selection Pane Data'!$C14,List!$F$2:$F$208,0),MATCH('Selection Pane Data'!AT$3,List!$F$2:$CB$2,0)),""),"")</f>
        <v/>
      </c>
      <c r="AU14" s="13" t="str">
        <f>IFERROR(IF(AU$4="Yes",INDEX(List!$F$2:$CB$208,MATCH('Selection Pane Data'!$C14,List!$F$2:$F$208,0),MATCH('Selection Pane Data'!AU$3,List!$F$2:$CB$2,0)),""),"")</f>
        <v/>
      </c>
      <c r="AV14" s="13" t="str">
        <f>IFERROR(IF(AV$4="Yes",INDEX(List!$F$2:$CB$208,MATCH('Selection Pane Data'!$C14,List!$F$2:$F$208,0),MATCH('Selection Pane Data'!AV$3,List!$F$2:$CB$2,0)),""),"")</f>
        <v/>
      </c>
      <c r="AW14" s="13" t="str">
        <f>IFERROR(IF(AW$4="Yes",INDEX(List!$F$2:$CB$208,MATCH('Selection Pane Data'!$C14,List!$F$2:$F$208,0),MATCH('Selection Pane Data'!AW$3,List!$F$2:$CB$2,0)),""),"")</f>
        <v/>
      </c>
      <c r="AX14" s="13" t="str">
        <f>IFERROR(IF(AX$4="Yes",INDEX(List!$F$2:$CB$208,MATCH('Selection Pane Data'!$C14,List!$F$2:$F$208,0),MATCH('Selection Pane Data'!AX$3,List!$F$2:$CB$2,0)),""),"")</f>
        <v/>
      </c>
      <c r="AY14" s="13" t="str">
        <f>IFERROR(IF(AY$4="Yes",INDEX(List!$F$2:$CB$208,MATCH('Selection Pane Data'!$C14,List!$F$2:$F$208,0),MATCH('Selection Pane Data'!AY$3,List!$F$2:$CB$2,0)),""),"")</f>
        <v/>
      </c>
      <c r="AZ14" s="13" t="str">
        <f>IFERROR(IF(AZ$4="Yes",INDEX(List!$F$2:$CB$208,MATCH('Selection Pane Data'!$C14,List!$F$2:$F$208,0),MATCH('Selection Pane Data'!AZ$3,List!$F$2:$CB$2,0)),""),"")</f>
        <v/>
      </c>
      <c r="BA14" s="13" t="str">
        <f>IFERROR(IF(BA$4="Yes",INDEX(List!$F$2:$CB$208,MATCH('Selection Pane Data'!$C14,List!$F$2:$F$208,0),MATCH('Selection Pane Data'!BA$3,List!$F$2:$CB$2,0)),""),"")</f>
        <v/>
      </c>
      <c r="BB14" s="13" t="str">
        <f>IFERROR(IF(BB$4="Yes",INDEX(List!$F$2:$CB$208,MATCH('Selection Pane Data'!$C14,List!$F$2:$F$208,0),MATCH('Selection Pane Data'!BB$3,List!$F$2:$CB$2,0)),""),"")</f>
        <v/>
      </c>
      <c r="BC14" s="13" t="str">
        <f>IFERROR(IF(BC$4="Yes",INDEX(List!$F$2:$CB$208,MATCH('Selection Pane Data'!$C14,List!$F$2:$F$208,0),MATCH('Selection Pane Data'!BC$3,List!$F$2:$CB$2,0)),""),"")</f>
        <v/>
      </c>
      <c r="BD14" s="13" t="str">
        <f>IFERROR(IF(BD$4="Yes",INDEX(List!$F$2:$CB$208,MATCH('Selection Pane Data'!$C14,List!$F$2:$F$208,0),MATCH('Selection Pane Data'!BD$3,List!$F$2:$CB$2,0)),""),"")</f>
        <v/>
      </c>
      <c r="BE14" s="13" t="str">
        <f>IFERROR(IF(BE$4="Yes",INDEX(List!$F$2:$CB$208,MATCH('Selection Pane Data'!$C14,List!$F$2:$F$208,0),MATCH('Selection Pane Data'!BE$3,List!$F$2:$CB$2,0)),""),"")</f>
        <v/>
      </c>
      <c r="BF14" s="13" t="str">
        <f>IFERROR(IF(BF$4="Yes",INDEX(List!$F$2:$CB$208,MATCH('Selection Pane Data'!$C14,List!$F$2:$F$208,0),MATCH('Selection Pane Data'!BF$3,List!$F$2:$CB$2,0)),""),"")</f>
        <v/>
      </c>
      <c r="BG14" s="13" t="str">
        <f>IFERROR(IF(BG$4="Yes",INDEX(List!$F$2:$CB$208,MATCH('Selection Pane Data'!$C14,List!$F$2:$F$208,0),MATCH('Selection Pane Data'!BG$3,List!$F$2:$CB$2,0)),""),"")</f>
        <v/>
      </c>
      <c r="BH14" s="13" t="str">
        <f>IFERROR(IF(BH$4="Yes",INDEX(List!$F$2:$CB$208,MATCH('Selection Pane Data'!$C14,List!$F$2:$F$208,0),MATCH('Selection Pane Data'!BH$3,List!$F$2:$CB$2,0)),""),"")</f>
        <v/>
      </c>
      <c r="BI14" s="13" t="str">
        <f>IFERROR(IF(BI$4="Yes",INDEX(List!$F$2:$CB$208,MATCH('Selection Pane Data'!$C14,List!$F$2:$F$208,0),MATCH('Selection Pane Data'!BI$3,List!$F$2:$CB$2,0)),""),"")</f>
        <v/>
      </c>
      <c r="BJ14" s="13" t="str">
        <f>IFERROR(IF(BJ$4="Yes",INDEX(List!$F$2:$CB$208,MATCH('Selection Pane Data'!$C14,List!$F$2:$F$208,0),MATCH('Selection Pane Data'!BJ$3,List!$F$2:$CB$2,0)),""),"")</f>
        <v/>
      </c>
      <c r="BK14" s="13" t="str">
        <f>IFERROR(IF(BK$4="Yes",INDEX(List!$F$2:$CB$208,MATCH('Selection Pane Data'!$C14,List!$F$2:$F$208,0),MATCH('Selection Pane Data'!BK$3,List!$F$2:$CB$2,0)),""),"")</f>
        <v/>
      </c>
      <c r="BL14" s="13" t="str">
        <f>IFERROR(IF(BL$4="Yes",INDEX(List!$F$2:$CB$208,MATCH('Selection Pane Data'!$C14,List!$F$2:$F$208,0),MATCH('Selection Pane Data'!BL$3,List!$F$2:$CB$2,0)),""),"")</f>
        <v/>
      </c>
      <c r="BM14" s="13" t="str">
        <f>IFERROR(IF(BM$4="Yes",INDEX(List!$F$2:$CB$208,MATCH('Selection Pane Data'!$C14,List!$F$2:$F$208,0),MATCH('Selection Pane Data'!BM$3,List!$F$2:$CB$2,0)),""),"")</f>
        <v/>
      </c>
      <c r="BN14" s="13" t="str">
        <f>IFERROR(IF(BN$4="Yes",INDEX(List!$F$2:$CB$208,MATCH('Selection Pane Data'!$C14,List!$F$2:$F$208,0),MATCH('Selection Pane Data'!BN$3,List!$F$2:$CB$2,0)),""),"")</f>
        <v/>
      </c>
      <c r="BO14" s="13" t="str">
        <f>IFERROR(IF(BO$4="Yes",INDEX(List!$F$2:$CB$208,MATCH('Selection Pane Data'!$C14,List!$F$2:$F$208,0),MATCH('Selection Pane Data'!BO$3,List!$F$2:$CB$2,0)),""),"")</f>
        <v/>
      </c>
      <c r="BP14" s="13" t="str">
        <f>IFERROR(IF(BP$4="Yes",INDEX(List!$F$2:$CB$208,MATCH('Selection Pane Data'!$C14,List!$F$2:$F$208,0),MATCH('Selection Pane Data'!BP$3,List!$F$2:$CB$2,0)),""),"")</f>
        <v/>
      </c>
      <c r="BQ14" s="13" t="str">
        <f>IFERROR(IF(BQ$4="Yes",INDEX(List!$F$2:$CB$208,MATCH('Selection Pane Data'!$C14,List!$F$2:$F$208,0),MATCH('Selection Pane Data'!BQ$3,List!$F$2:$CB$2,0)),""),"")</f>
        <v/>
      </c>
      <c r="BR14" s="13" t="str">
        <f>IFERROR(IF(BR$4="Yes",INDEX(List!$F$2:$CB$208,MATCH('Selection Pane Data'!$C14,List!$F$2:$F$208,0),MATCH('Selection Pane Data'!BR$3,List!$F$2:$CB$2,0)),""),"")</f>
        <v/>
      </c>
      <c r="BS14" s="13" t="str">
        <f>IFERROR(IF(BS$4="Yes",INDEX(List!$F$2:$CB$208,MATCH('Selection Pane Data'!$C14,List!$F$2:$F$208,0),MATCH('Selection Pane Data'!BS$3,List!$F$2:$CB$2,0)),""),"")</f>
        <v/>
      </c>
      <c r="BT14" s="13" t="str">
        <f>IFERROR(IF(BT$4="Yes",INDEX(List!$F$2:$CB$208,MATCH('Selection Pane Data'!$C14,List!$F$2:$F$208,0),MATCH('Selection Pane Data'!BT$3,List!$F$2:$CB$2,0)),""),"")</f>
        <v/>
      </c>
      <c r="BU14" s="13" t="str">
        <f>IFERROR(IF(BU$4="Yes",INDEX(List!$F$2:$CB$208,MATCH('Selection Pane Data'!$C14,List!$F$2:$F$208,0),MATCH('Selection Pane Data'!BU$3,List!$F$2:$CB$2,0)),""),"")</f>
        <v/>
      </c>
      <c r="BV14" s="13" t="str">
        <f>IFERROR(IF(BV$4="Yes",INDEX(List!$F$2:$CB$208,MATCH('Selection Pane Data'!$C14,List!$F$2:$F$208,0),MATCH('Selection Pane Data'!BV$3,List!$F$2:$CB$2,0)),""),"")</f>
        <v/>
      </c>
      <c r="BW14" s="13" t="str">
        <f>IFERROR(IF(BW$4="Yes",INDEX(List!$F$2:$CB$208,MATCH('Selection Pane Data'!$C14,List!$F$2:$F$208,0),MATCH('Selection Pane Data'!BW$3,List!$F$2:$CB$2,0)),""),"")</f>
        <v/>
      </c>
      <c r="BX14" s="13" t="str">
        <f>IFERROR(IF(BX$4="Yes",INDEX(List!$F$2:$CB$208,MATCH('Selection Pane Data'!$C14,List!$F$2:$F$208,0),MATCH('Selection Pane Data'!BX$3,List!$F$2:$CB$2,0)),""),"")</f>
        <v/>
      </c>
      <c r="BY14" s="13" t="str">
        <f>IFERROR(IF(BY$4="Yes",INDEX(List!$F$2:$CB$208,MATCH('Selection Pane Data'!$C14,List!$F$2:$F$208,0),MATCH('Selection Pane Data'!BY$3,List!$F$2:$CB$2,0)),""),"")</f>
        <v/>
      </c>
      <c r="BZ14" s="13" t="str">
        <f>IFERROR(IF(BZ$4="Yes",INDEX(List!$F$2:$CB$208,MATCH('Selection Pane Data'!$C14,List!$F$2:$F$208,0),MATCH('Selection Pane Data'!BZ$3,List!$F$2:$CB$2,0)),""),"")</f>
        <v/>
      </c>
      <c r="CA14" s="13" t="str">
        <f>IFERROR(IF(CA$4="Yes",INDEX(List!$F$2:$CB$208,MATCH('Selection Pane Data'!$C14,List!$F$2:$F$208,0),MATCH('Selection Pane Data'!CA$3,List!$F$2:$CB$2,0)),""),"")</f>
        <v/>
      </c>
      <c r="CC14" s="29">
        <f t="shared" si="0"/>
        <v>0</v>
      </c>
      <c r="CD14" s="29">
        <f t="shared" si="1"/>
        <v>0</v>
      </c>
      <c r="CE14" s="29"/>
      <c r="CF14" s="29">
        <f>COUNTIF(List!I12:CB12,'Selection Pane Data'!CF$3)</f>
        <v>2</v>
      </c>
      <c r="CG14" s="29">
        <f>COUNTIF(List!J12:CC12,'Selection Pane Data'!CG$3)</f>
        <v>5</v>
      </c>
      <c r="CH14" s="29"/>
      <c r="CI14" s="29" t="str">
        <f t="shared" si="2"/>
        <v>Error</v>
      </c>
      <c r="CJ14" s="29" t="str">
        <f t="shared" si="3"/>
        <v>Error</v>
      </c>
    </row>
    <row r="15" spans="2:88" x14ac:dyDescent="0.45">
      <c r="B15" s="21" t="s">
        <v>321</v>
      </c>
      <c r="C15" s="120" t="s">
        <v>200</v>
      </c>
      <c r="D15" s="31" t="str">
        <f>List!G13</f>
        <v>Customer Responsibility</v>
      </c>
      <c r="E15" s="31" t="str">
        <f>List!H13</f>
        <v>Shared Coverage</v>
      </c>
      <c r="F15" t="str">
        <f>INDEX('CMMC Levels'!$A$1:$F$188,MATCH('Selection Pane Data'!$C15,'CMMC Levels'!$A$1:$A$188,0),MATCH(Placemat!$F$4,'CMMC Levels'!$A$1:$F$1,0))</f>
        <v>X</v>
      </c>
      <c r="G15" s="75" t="str">
        <f>IF(F15="X",IF(COUNTIF(List!I13:CB13,"P")+COUNTIF(List!I13:CB13,"S")=0,"U",IF(COUNTIF('Selection Pane Data'!H15:CA15,"P")&gt;0,"P",IF(COUNTIF('Selection Pane Data'!H15:CA15,"S")&gt;0,"S","N"))),"NA")</f>
        <v>N</v>
      </c>
      <c r="H15" s="13" t="str">
        <f>IFERROR(IF(H$4="Yes",INDEX(List!$F$2:$CB$208,MATCH('Selection Pane Data'!$C15,List!$F$2:$F$208,0),MATCH('Selection Pane Data'!H$3,List!$F$2:$CB$2,0)),""),"")</f>
        <v/>
      </c>
      <c r="I15" s="13" t="str">
        <f>IFERROR(IF(I$4="Yes",INDEX(List!$F$2:$CB$208,MATCH('Selection Pane Data'!$C15,List!$F$2:$F$208,0),MATCH('Selection Pane Data'!I$3,List!$F$2:$CB$2,0)),""),"")</f>
        <v/>
      </c>
      <c r="J15" s="13">
        <f>IFERROR(IF(J$4="Yes",INDEX(List!$F$2:$CB$208,MATCH('Selection Pane Data'!$C15,List!$F$2:$F$208,0),MATCH('Selection Pane Data'!J$3,List!$F$2:$CB$2,0)),""),"")</f>
        <v>0</v>
      </c>
      <c r="K15" s="13" t="str">
        <f>IFERROR(IF(K$4="Yes",INDEX(List!$F$2:$CB$208,MATCH('Selection Pane Data'!$C15,List!$F$2:$F$208,0),MATCH('Selection Pane Data'!K$3,List!$F$2:$CB$2,0)),""),"")</f>
        <v/>
      </c>
      <c r="L15" s="13" t="str">
        <f>IFERROR(IF(L$4="Yes",INDEX(List!$F$2:$CB$208,MATCH('Selection Pane Data'!$C15,List!$F$2:$F$208,0),MATCH('Selection Pane Data'!L$3,List!$F$2:$CB$2,0)),""),"")</f>
        <v/>
      </c>
      <c r="M15" s="13" t="str">
        <f>IFERROR(IF(M$4="Yes",INDEX(List!$F$2:$CB$208,MATCH('Selection Pane Data'!$C15,List!$F$2:$F$208,0),MATCH('Selection Pane Data'!M$3,List!$F$2:$CB$2,0)),""),"")</f>
        <v/>
      </c>
      <c r="N15" s="13" t="str">
        <f>IFERROR(IF(N$4="Yes",INDEX(List!$F$2:$CB$208,MATCH('Selection Pane Data'!$C15,List!$F$2:$F$208,0),MATCH('Selection Pane Data'!N$3,List!$F$2:$CB$2,0)),""),"")</f>
        <v/>
      </c>
      <c r="O15" s="13" t="str">
        <f>IFERROR(IF(O$4="Yes",INDEX(List!$F$2:$CB$208,MATCH('Selection Pane Data'!$C15,List!$F$2:$F$208,0),MATCH('Selection Pane Data'!O$3,List!$F$2:$CB$2,0)),""),"")</f>
        <v/>
      </c>
      <c r="P15" s="13" t="str">
        <f>IFERROR(IF(P$4="Yes",INDEX(List!$F$2:$CB$208,MATCH('Selection Pane Data'!$C15,List!$F$2:$F$208,0),MATCH('Selection Pane Data'!P$3,List!$F$2:$CB$2,0)),""),"")</f>
        <v/>
      </c>
      <c r="Q15" s="13" t="str">
        <f>IFERROR(IF(Q$4="Yes",INDEX(List!$F$2:$CB$208,MATCH('Selection Pane Data'!$C15,List!$F$2:$F$208,0),MATCH('Selection Pane Data'!Q$3,List!$F$2:$CB$2,0)),""),"")</f>
        <v/>
      </c>
      <c r="R15" s="13" t="str">
        <f>IFERROR(IF(R$4="Yes",INDEX(List!$F$2:$CB$208,MATCH('Selection Pane Data'!$C15,List!$F$2:$F$208,0),MATCH('Selection Pane Data'!R$3,List!$F$2:$CB$2,0)),""),"")</f>
        <v/>
      </c>
      <c r="S15" s="13" t="str">
        <f>IFERROR(IF(S$4="Yes",INDEX(List!$F$2:$CB$208,MATCH('Selection Pane Data'!$C15,List!$F$2:$F$208,0),MATCH('Selection Pane Data'!S$3,List!$F$2:$CB$2,0)),""),"")</f>
        <v/>
      </c>
      <c r="T15" s="13" t="str">
        <f>IFERROR(IF(T$4="Yes",INDEX(List!$F$2:$CB$208,MATCH('Selection Pane Data'!$C15,List!$F$2:$F$208,0),MATCH('Selection Pane Data'!T$3,List!$F$2:$CB$2,0)),""),"")</f>
        <v/>
      </c>
      <c r="U15" s="13" t="str">
        <f>IFERROR(IF(U$4="Yes",INDEX(List!$F$2:$CB$208,MATCH('Selection Pane Data'!$C15,List!$F$2:$F$208,0),MATCH('Selection Pane Data'!U$3,List!$F$2:$CB$2,0)),""),"")</f>
        <v/>
      </c>
      <c r="V15" s="13" t="str">
        <f>IFERROR(IF(V$4="Yes",INDEX(List!$F$2:$CB$208,MATCH('Selection Pane Data'!$C15,List!$F$2:$F$208,0),MATCH('Selection Pane Data'!V$3,List!$F$2:$CB$2,0)),""),"")</f>
        <v/>
      </c>
      <c r="W15" s="13" t="str">
        <f>IFERROR(IF(W$4="Yes",INDEX(List!$F$2:$CB$208,MATCH('Selection Pane Data'!$C15,List!$F$2:$F$208,0),MATCH('Selection Pane Data'!W$3,List!$F$2:$CB$2,0)),""),"")</f>
        <v/>
      </c>
      <c r="X15" s="13" t="str">
        <f>IFERROR(IF(X$4="Yes",INDEX(List!$F$2:$CB$208,MATCH('Selection Pane Data'!$C15,List!$F$2:$F$208,0),MATCH('Selection Pane Data'!X$3,List!$F$2:$CB$2,0)),""),"")</f>
        <v/>
      </c>
      <c r="Y15" s="13" t="str">
        <f>IFERROR(IF(Y$4="Yes",INDEX(List!$F$2:$CB$208,MATCH('Selection Pane Data'!$C15,List!$F$2:$F$208,0),MATCH('Selection Pane Data'!Y$3,List!$F$2:$CB$2,0)),""),"")</f>
        <v/>
      </c>
      <c r="Z15" s="13" t="str">
        <f>IFERROR(IF(Z$4="Yes",INDEX(List!$F$2:$CB$208,MATCH('Selection Pane Data'!$C15,List!$F$2:$F$208,0),MATCH('Selection Pane Data'!Z$3,List!$F$2:$CB$2,0)),""),"")</f>
        <v/>
      </c>
      <c r="AA15" s="13" t="str">
        <f>IFERROR(IF(AA$4="Yes",INDEX(List!$F$2:$CB$208,MATCH('Selection Pane Data'!$C15,List!$F$2:$F$208,0),MATCH('Selection Pane Data'!AA$3,List!$F$2:$CB$2,0)),""),"")</f>
        <v/>
      </c>
      <c r="AB15" s="13">
        <f>IFERROR(IF(AB$4="Yes",INDEX(List!$F$2:$CB$208,MATCH('Selection Pane Data'!$C15,List!$F$2:$F$208,0),MATCH('Selection Pane Data'!AB$3,List!$F$2:$CB$2,0)),""),"")</f>
        <v>0</v>
      </c>
      <c r="AC15" s="13" t="str">
        <f>IFERROR(IF(AC$4="Yes",INDEX(List!$F$2:$CB$208,MATCH('Selection Pane Data'!$C15,List!$F$2:$F$208,0),MATCH('Selection Pane Data'!AC$3,List!$F$2:$CB$2,0)),""),"")</f>
        <v/>
      </c>
      <c r="AD15" s="13" t="str">
        <f>IFERROR(IF(AD$4="Yes",INDEX(List!$F$2:$CB$208,MATCH('Selection Pane Data'!$C15,List!$F$2:$F$208,0),MATCH('Selection Pane Data'!AD$3,List!$F$2:$CB$2,0)),""),"")</f>
        <v/>
      </c>
      <c r="AE15" s="13" t="str">
        <f>IFERROR(IF(AE$4="Yes",INDEX(List!$F$2:$CB$208,MATCH('Selection Pane Data'!$C15,List!$F$2:$F$208,0),MATCH('Selection Pane Data'!AE$3,List!$F$2:$CB$2,0)),""),"")</f>
        <v/>
      </c>
      <c r="AF15" s="13" t="str">
        <f>IFERROR(IF(AF$4="Yes",INDEX(List!$F$2:$CB$208,MATCH('Selection Pane Data'!$C15,List!$F$2:$F$208,0),MATCH('Selection Pane Data'!AF$3,List!$F$2:$CB$2,0)),""),"")</f>
        <v/>
      </c>
      <c r="AG15" s="13" t="str">
        <f>IFERROR(IF(AG$4="Yes",INDEX(List!$F$2:$CB$208,MATCH('Selection Pane Data'!$C15,List!$F$2:$F$208,0),MATCH('Selection Pane Data'!AG$3,List!$F$2:$CB$2,0)),""),"")</f>
        <v/>
      </c>
      <c r="AH15" s="13" t="str">
        <f>IFERROR(IF(AH$4="Yes",INDEX(List!$F$2:$CB$208,MATCH('Selection Pane Data'!$C15,List!$F$2:$F$208,0),MATCH('Selection Pane Data'!AH$3,List!$F$2:$CB$2,0)),""),"")</f>
        <v/>
      </c>
      <c r="AI15" s="13" t="str">
        <f>IFERROR(IF(AI$4="Yes",INDEX(List!$F$2:$CB$208,MATCH('Selection Pane Data'!$C15,List!$F$2:$F$208,0),MATCH('Selection Pane Data'!AI$3,List!$F$2:$CB$2,0)),""),"")</f>
        <v/>
      </c>
      <c r="AJ15" s="13" t="str">
        <f>IFERROR(IF(AJ$4="Yes",INDEX(List!$F$2:$CB$208,MATCH('Selection Pane Data'!$C15,List!$F$2:$F$208,0),MATCH('Selection Pane Data'!AJ$3,List!$F$2:$CB$2,0)),""),"")</f>
        <v/>
      </c>
      <c r="AK15" s="13" t="str">
        <f>IFERROR(IF(AK$4="Yes",INDEX(List!$F$2:$CB$208,MATCH('Selection Pane Data'!$C15,List!$F$2:$F$208,0),MATCH('Selection Pane Data'!AK$3,List!$F$2:$CB$2,0)),""),"")</f>
        <v/>
      </c>
      <c r="AL15" s="13" t="str">
        <f>IFERROR(IF(AL$4="Yes",INDEX(List!$F$2:$CB$208,MATCH('Selection Pane Data'!$C15,List!$F$2:$F$208,0),MATCH('Selection Pane Data'!AL$3,List!$F$2:$CB$2,0)),""),"")</f>
        <v/>
      </c>
      <c r="AM15" s="13" t="str">
        <f>IFERROR(IF(AM$4="Yes",INDEX(List!$F$2:$CB$208,MATCH('Selection Pane Data'!$C15,List!$F$2:$F$208,0),MATCH('Selection Pane Data'!AM$3,List!$F$2:$CB$2,0)),""),"")</f>
        <v/>
      </c>
      <c r="AN15" s="13" t="str">
        <f>IFERROR(IF(AN$4="Yes",INDEX(List!$F$2:$CB$208,MATCH('Selection Pane Data'!$C15,List!$F$2:$F$208,0),MATCH('Selection Pane Data'!AN$3,List!$F$2:$CB$2,0)),""),"")</f>
        <v/>
      </c>
      <c r="AO15" s="13" t="str">
        <f>IFERROR(IF(AO$4="Yes",INDEX(List!$F$2:$CB$208,MATCH('Selection Pane Data'!$C15,List!$F$2:$F$208,0),MATCH('Selection Pane Data'!AO$3,List!$F$2:$CB$2,0)),""),"")</f>
        <v/>
      </c>
      <c r="AP15" s="13" t="str">
        <f>IFERROR(IF(AP$4="Yes",INDEX(List!$F$2:$CB$208,MATCH('Selection Pane Data'!$C15,List!$F$2:$F$208,0),MATCH('Selection Pane Data'!AP$3,List!$F$2:$CB$2,0)),""),"")</f>
        <v/>
      </c>
      <c r="AQ15" s="13" t="str">
        <f>IFERROR(IF(AQ$4="Yes",INDEX(List!$F$2:$CB$208,MATCH('Selection Pane Data'!$C15,List!$F$2:$F$208,0),MATCH('Selection Pane Data'!AQ$3,List!$F$2:$CB$2,0)),""),"")</f>
        <v/>
      </c>
      <c r="AR15" s="13" t="str">
        <f>IFERROR(IF(AR$4="Yes",INDEX(List!$F$2:$CB$208,MATCH('Selection Pane Data'!$C15,List!$F$2:$F$208,0),MATCH('Selection Pane Data'!AR$3,List!$F$2:$CB$2,0)),""),"")</f>
        <v/>
      </c>
      <c r="AS15" s="13" t="str">
        <f>IFERROR(IF(AS$4="Yes",INDEX(List!$F$2:$CB$208,MATCH('Selection Pane Data'!$C15,List!$F$2:$F$208,0),MATCH('Selection Pane Data'!AS$3,List!$F$2:$CB$2,0)),""),"")</f>
        <v/>
      </c>
      <c r="AT15" s="13" t="str">
        <f>IFERROR(IF(AT$4="Yes",INDEX(List!$F$2:$CB$208,MATCH('Selection Pane Data'!$C15,List!$F$2:$F$208,0),MATCH('Selection Pane Data'!AT$3,List!$F$2:$CB$2,0)),""),"")</f>
        <v/>
      </c>
      <c r="AU15" s="13" t="str">
        <f>IFERROR(IF(AU$4="Yes",INDEX(List!$F$2:$CB$208,MATCH('Selection Pane Data'!$C15,List!$F$2:$F$208,0),MATCH('Selection Pane Data'!AU$3,List!$F$2:$CB$2,0)),""),"")</f>
        <v/>
      </c>
      <c r="AV15" s="13" t="str">
        <f>IFERROR(IF(AV$4="Yes",INDEX(List!$F$2:$CB$208,MATCH('Selection Pane Data'!$C15,List!$F$2:$F$208,0),MATCH('Selection Pane Data'!AV$3,List!$F$2:$CB$2,0)),""),"")</f>
        <v/>
      </c>
      <c r="AW15" s="13" t="str">
        <f>IFERROR(IF(AW$4="Yes",INDEX(List!$F$2:$CB$208,MATCH('Selection Pane Data'!$C15,List!$F$2:$F$208,0),MATCH('Selection Pane Data'!AW$3,List!$F$2:$CB$2,0)),""),"")</f>
        <v/>
      </c>
      <c r="AX15" s="13" t="str">
        <f>IFERROR(IF(AX$4="Yes",INDEX(List!$F$2:$CB$208,MATCH('Selection Pane Data'!$C15,List!$F$2:$F$208,0),MATCH('Selection Pane Data'!AX$3,List!$F$2:$CB$2,0)),""),"")</f>
        <v/>
      </c>
      <c r="AY15" s="13" t="str">
        <f>IFERROR(IF(AY$4="Yes",INDEX(List!$F$2:$CB$208,MATCH('Selection Pane Data'!$C15,List!$F$2:$F$208,0),MATCH('Selection Pane Data'!AY$3,List!$F$2:$CB$2,0)),""),"")</f>
        <v/>
      </c>
      <c r="AZ15" s="13" t="str">
        <f>IFERROR(IF(AZ$4="Yes",INDEX(List!$F$2:$CB$208,MATCH('Selection Pane Data'!$C15,List!$F$2:$F$208,0),MATCH('Selection Pane Data'!AZ$3,List!$F$2:$CB$2,0)),""),"")</f>
        <v/>
      </c>
      <c r="BA15" s="13" t="str">
        <f>IFERROR(IF(BA$4="Yes",INDEX(List!$F$2:$CB$208,MATCH('Selection Pane Data'!$C15,List!$F$2:$F$208,0),MATCH('Selection Pane Data'!BA$3,List!$F$2:$CB$2,0)),""),"")</f>
        <v/>
      </c>
      <c r="BB15" s="13" t="str">
        <f>IFERROR(IF(BB$4="Yes",INDEX(List!$F$2:$CB$208,MATCH('Selection Pane Data'!$C15,List!$F$2:$F$208,0),MATCH('Selection Pane Data'!BB$3,List!$F$2:$CB$2,0)),""),"")</f>
        <v/>
      </c>
      <c r="BC15" s="13" t="str">
        <f>IFERROR(IF(BC$4="Yes",INDEX(List!$F$2:$CB$208,MATCH('Selection Pane Data'!$C15,List!$F$2:$F$208,0),MATCH('Selection Pane Data'!BC$3,List!$F$2:$CB$2,0)),""),"")</f>
        <v/>
      </c>
      <c r="BD15" s="13" t="str">
        <f>IFERROR(IF(BD$4="Yes",INDEX(List!$F$2:$CB$208,MATCH('Selection Pane Data'!$C15,List!$F$2:$F$208,0),MATCH('Selection Pane Data'!BD$3,List!$F$2:$CB$2,0)),""),"")</f>
        <v/>
      </c>
      <c r="BE15" s="13" t="str">
        <f>IFERROR(IF(BE$4="Yes",INDEX(List!$F$2:$CB$208,MATCH('Selection Pane Data'!$C15,List!$F$2:$F$208,0),MATCH('Selection Pane Data'!BE$3,List!$F$2:$CB$2,0)),""),"")</f>
        <v/>
      </c>
      <c r="BF15" s="13" t="str">
        <f>IFERROR(IF(BF$4="Yes",INDEX(List!$F$2:$CB$208,MATCH('Selection Pane Data'!$C15,List!$F$2:$F$208,0),MATCH('Selection Pane Data'!BF$3,List!$F$2:$CB$2,0)),""),"")</f>
        <v/>
      </c>
      <c r="BG15" s="13" t="str">
        <f>IFERROR(IF(BG$4="Yes",INDEX(List!$F$2:$CB$208,MATCH('Selection Pane Data'!$C15,List!$F$2:$F$208,0),MATCH('Selection Pane Data'!BG$3,List!$F$2:$CB$2,0)),""),"")</f>
        <v/>
      </c>
      <c r="BH15" s="13" t="str">
        <f>IFERROR(IF(BH$4="Yes",INDEX(List!$F$2:$CB$208,MATCH('Selection Pane Data'!$C15,List!$F$2:$F$208,0),MATCH('Selection Pane Data'!BH$3,List!$F$2:$CB$2,0)),""),"")</f>
        <v/>
      </c>
      <c r="BI15" s="13" t="str">
        <f>IFERROR(IF(BI$4="Yes",INDEX(List!$F$2:$CB$208,MATCH('Selection Pane Data'!$C15,List!$F$2:$F$208,0),MATCH('Selection Pane Data'!BI$3,List!$F$2:$CB$2,0)),""),"")</f>
        <v/>
      </c>
      <c r="BJ15" s="13" t="str">
        <f>IFERROR(IF(BJ$4="Yes",INDEX(List!$F$2:$CB$208,MATCH('Selection Pane Data'!$C15,List!$F$2:$F$208,0),MATCH('Selection Pane Data'!BJ$3,List!$F$2:$CB$2,0)),""),"")</f>
        <v/>
      </c>
      <c r="BK15" s="13" t="str">
        <f>IFERROR(IF(BK$4="Yes",INDEX(List!$F$2:$CB$208,MATCH('Selection Pane Data'!$C15,List!$F$2:$F$208,0),MATCH('Selection Pane Data'!BK$3,List!$F$2:$CB$2,0)),""),"")</f>
        <v/>
      </c>
      <c r="BL15" s="13" t="str">
        <f>IFERROR(IF(BL$4="Yes",INDEX(List!$F$2:$CB$208,MATCH('Selection Pane Data'!$C15,List!$F$2:$F$208,0),MATCH('Selection Pane Data'!BL$3,List!$F$2:$CB$2,0)),""),"")</f>
        <v/>
      </c>
      <c r="BM15" s="13" t="str">
        <f>IFERROR(IF(BM$4="Yes",INDEX(List!$F$2:$CB$208,MATCH('Selection Pane Data'!$C15,List!$F$2:$F$208,0),MATCH('Selection Pane Data'!BM$3,List!$F$2:$CB$2,0)),""),"")</f>
        <v/>
      </c>
      <c r="BN15" s="13" t="str">
        <f>IFERROR(IF(BN$4="Yes",INDEX(List!$F$2:$CB$208,MATCH('Selection Pane Data'!$C15,List!$F$2:$F$208,0),MATCH('Selection Pane Data'!BN$3,List!$F$2:$CB$2,0)),""),"")</f>
        <v/>
      </c>
      <c r="BO15" s="13" t="str">
        <f>IFERROR(IF(BO$4="Yes",INDEX(List!$F$2:$CB$208,MATCH('Selection Pane Data'!$C15,List!$F$2:$F$208,0),MATCH('Selection Pane Data'!BO$3,List!$F$2:$CB$2,0)),""),"")</f>
        <v/>
      </c>
      <c r="BP15" s="13" t="str">
        <f>IFERROR(IF(BP$4="Yes",INDEX(List!$F$2:$CB$208,MATCH('Selection Pane Data'!$C15,List!$F$2:$F$208,0),MATCH('Selection Pane Data'!BP$3,List!$F$2:$CB$2,0)),""),"")</f>
        <v/>
      </c>
      <c r="BQ15" s="13" t="str">
        <f>IFERROR(IF(BQ$4="Yes",INDEX(List!$F$2:$CB$208,MATCH('Selection Pane Data'!$C15,List!$F$2:$F$208,0),MATCH('Selection Pane Data'!BQ$3,List!$F$2:$CB$2,0)),""),"")</f>
        <v/>
      </c>
      <c r="BR15" s="13" t="str">
        <f>IFERROR(IF(BR$4="Yes",INDEX(List!$F$2:$CB$208,MATCH('Selection Pane Data'!$C15,List!$F$2:$F$208,0),MATCH('Selection Pane Data'!BR$3,List!$F$2:$CB$2,0)),""),"")</f>
        <v/>
      </c>
      <c r="BS15" s="13" t="str">
        <f>IFERROR(IF(BS$4="Yes",INDEX(List!$F$2:$CB$208,MATCH('Selection Pane Data'!$C15,List!$F$2:$F$208,0),MATCH('Selection Pane Data'!BS$3,List!$F$2:$CB$2,0)),""),"")</f>
        <v/>
      </c>
      <c r="BT15" s="13" t="str">
        <f>IFERROR(IF(BT$4="Yes",INDEX(List!$F$2:$CB$208,MATCH('Selection Pane Data'!$C15,List!$F$2:$F$208,0),MATCH('Selection Pane Data'!BT$3,List!$F$2:$CB$2,0)),""),"")</f>
        <v/>
      </c>
      <c r="BU15" s="13" t="str">
        <f>IFERROR(IF(BU$4="Yes",INDEX(List!$F$2:$CB$208,MATCH('Selection Pane Data'!$C15,List!$F$2:$F$208,0),MATCH('Selection Pane Data'!BU$3,List!$F$2:$CB$2,0)),""),"")</f>
        <v/>
      </c>
      <c r="BV15" s="13" t="str">
        <f>IFERROR(IF(BV$4="Yes",INDEX(List!$F$2:$CB$208,MATCH('Selection Pane Data'!$C15,List!$F$2:$F$208,0),MATCH('Selection Pane Data'!BV$3,List!$F$2:$CB$2,0)),""),"")</f>
        <v/>
      </c>
      <c r="BW15" s="13" t="str">
        <f>IFERROR(IF(BW$4="Yes",INDEX(List!$F$2:$CB$208,MATCH('Selection Pane Data'!$C15,List!$F$2:$F$208,0),MATCH('Selection Pane Data'!BW$3,List!$F$2:$CB$2,0)),""),"")</f>
        <v/>
      </c>
      <c r="BX15" s="13" t="str">
        <f>IFERROR(IF(BX$4="Yes",INDEX(List!$F$2:$CB$208,MATCH('Selection Pane Data'!$C15,List!$F$2:$F$208,0),MATCH('Selection Pane Data'!BX$3,List!$F$2:$CB$2,0)),""),"")</f>
        <v/>
      </c>
      <c r="BY15" s="13" t="str">
        <f>IFERROR(IF(BY$4="Yes",INDEX(List!$F$2:$CB$208,MATCH('Selection Pane Data'!$C15,List!$F$2:$F$208,0),MATCH('Selection Pane Data'!BY$3,List!$F$2:$CB$2,0)),""),"")</f>
        <v/>
      </c>
      <c r="BZ15" s="13" t="str">
        <f>IFERROR(IF(BZ$4="Yes",INDEX(List!$F$2:$CB$208,MATCH('Selection Pane Data'!$C15,List!$F$2:$F$208,0),MATCH('Selection Pane Data'!BZ$3,List!$F$2:$CB$2,0)),""),"")</f>
        <v/>
      </c>
      <c r="CA15" s="13" t="str">
        <f>IFERROR(IF(CA$4="Yes",INDEX(List!$F$2:$CB$208,MATCH('Selection Pane Data'!$C15,List!$F$2:$F$208,0),MATCH('Selection Pane Data'!CA$3,List!$F$2:$CB$2,0)),""),"")</f>
        <v/>
      </c>
      <c r="CC15" s="29">
        <f t="shared" si="0"/>
        <v>0</v>
      </c>
      <c r="CD15" s="29">
        <f t="shared" si="1"/>
        <v>0</v>
      </c>
      <c r="CE15" s="29"/>
      <c r="CF15" s="29">
        <f>COUNTIF(List!I13:CB13,'Selection Pane Data'!CF$3)</f>
        <v>1</v>
      </c>
      <c r="CG15" s="29">
        <f>COUNTIF(List!J13:CC13,'Selection Pane Data'!CG$3)</f>
        <v>2</v>
      </c>
      <c r="CH15" s="29"/>
      <c r="CI15" s="29" t="str">
        <f t="shared" si="2"/>
        <v>Error</v>
      </c>
      <c r="CJ15" s="29" t="str">
        <f t="shared" si="3"/>
        <v>Error</v>
      </c>
    </row>
    <row r="16" spans="2:88" x14ac:dyDescent="0.45">
      <c r="B16" s="21" t="s">
        <v>325</v>
      </c>
      <c r="C16" s="120" t="s">
        <v>203</v>
      </c>
      <c r="D16" s="31" t="str">
        <f>List!G14</f>
        <v>Customer Responsibility</v>
      </c>
      <c r="E16" s="31" t="str">
        <f>List!H14</f>
        <v>Shared Coverage</v>
      </c>
      <c r="F16" t="str">
        <f>INDEX('CMMC Levels'!$A$1:$F$188,MATCH('Selection Pane Data'!$C16,'CMMC Levels'!$A$1:$A$188,0),MATCH(Placemat!$F$4,'CMMC Levels'!$A$1:$F$1,0))</f>
        <v>X</v>
      </c>
      <c r="G16" s="75" t="str">
        <f>IF(F16="X",IF(COUNTIF(List!I14:CB14,"P")+COUNTIF(List!I14:CB14,"S")=0,"U",IF(COUNTIF('Selection Pane Data'!H16:CA16,"P")&gt;0,"P",IF(COUNTIF('Selection Pane Data'!H16:CA16,"S")&gt;0,"S","N"))),"NA")</f>
        <v>N</v>
      </c>
      <c r="H16" s="13" t="str">
        <f>IFERROR(IF(H$4="Yes",INDEX(List!$F$2:$CB$208,MATCH('Selection Pane Data'!$C16,List!$F$2:$F$208,0),MATCH('Selection Pane Data'!H$3,List!$F$2:$CB$2,0)),""),"")</f>
        <v/>
      </c>
      <c r="I16" s="13" t="str">
        <f>IFERROR(IF(I$4="Yes",INDEX(List!$F$2:$CB$208,MATCH('Selection Pane Data'!$C16,List!$F$2:$F$208,0),MATCH('Selection Pane Data'!I$3,List!$F$2:$CB$2,0)),""),"")</f>
        <v/>
      </c>
      <c r="J16" s="13">
        <f>IFERROR(IF(J$4="Yes",INDEX(List!$F$2:$CB$208,MATCH('Selection Pane Data'!$C16,List!$F$2:$F$208,0),MATCH('Selection Pane Data'!J$3,List!$F$2:$CB$2,0)),""),"")</f>
        <v>0</v>
      </c>
      <c r="K16" s="13" t="str">
        <f>IFERROR(IF(K$4="Yes",INDEX(List!$F$2:$CB$208,MATCH('Selection Pane Data'!$C16,List!$F$2:$F$208,0),MATCH('Selection Pane Data'!K$3,List!$F$2:$CB$2,0)),""),"")</f>
        <v/>
      </c>
      <c r="L16" s="13" t="str">
        <f>IFERROR(IF(L$4="Yes",INDEX(List!$F$2:$CB$208,MATCH('Selection Pane Data'!$C16,List!$F$2:$F$208,0),MATCH('Selection Pane Data'!L$3,List!$F$2:$CB$2,0)),""),"")</f>
        <v/>
      </c>
      <c r="M16" s="13" t="str">
        <f>IFERROR(IF(M$4="Yes",INDEX(List!$F$2:$CB$208,MATCH('Selection Pane Data'!$C16,List!$F$2:$F$208,0),MATCH('Selection Pane Data'!M$3,List!$F$2:$CB$2,0)),""),"")</f>
        <v/>
      </c>
      <c r="N16" s="13" t="str">
        <f>IFERROR(IF(N$4="Yes",INDEX(List!$F$2:$CB$208,MATCH('Selection Pane Data'!$C16,List!$F$2:$F$208,0),MATCH('Selection Pane Data'!N$3,List!$F$2:$CB$2,0)),""),"")</f>
        <v/>
      </c>
      <c r="O16" s="13" t="str">
        <f>IFERROR(IF(O$4="Yes",INDEX(List!$F$2:$CB$208,MATCH('Selection Pane Data'!$C16,List!$F$2:$F$208,0),MATCH('Selection Pane Data'!O$3,List!$F$2:$CB$2,0)),""),"")</f>
        <v/>
      </c>
      <c r="P16" s="13" t="str">
        <f>IFERROR(IF(P$4="Yes",INDEX(List!$F$2:$CB$208,MATCH('Selection Pane Data'!$C16,List!$F$2:$F$208,0),MATCH('Selection Pane Data'!P$3,List!$F$2:$CB$2,0)),""),"")</f>
        <v/>
      </c>
      <c r="Q16" s="13" t="str">
        <f>IFERROR(IF(Q$4="Yes",INDEX(List!$F$2:$CB$208,MATCH('Selection Pane Data'!$C16,List!$F$2:$F$208,0),MATCH('Selection Pane Data'!Q$3,List!$F$2:$CB$2,0)),""),"")</f>
        <v/>
      </c>
      <c r="R16" s="13" t="str">
        <f>IFERROR(IF(R$4="Yes",INDEX(List!$F$2:$CB$208,MATCH('Selection Pane Data'!$C16,List!$F$2:$F$208,0),MATCH('Selection Pane Data'!R$3,List!$F$2:$CB$2,0)),""),"")</f>
        <v/>
      </c>
      <c r="S16" s="13" t="str">
        <f>IFERROR(IF(S$4="Yes",INDEX(List!$F$2:$CB$208,MATCH('Selection Pane Data'!$C16,List!$F$2:$F$208,0),MATCH('Selection Pane Data'!S$3,List!$F$2:$CB$2,0)),""),"")</f>
        <v/>
      </c>
      <c r="T16" s="13" t="str">
        <f>IFERROR(IF(T$4="Yes",INDEX(List!$F$2:$CB$208,MATCH('Selection Pane Data'!$C16,List!$F$2:$F$208,0),MATCH('Selection Pane Data'!T$3,List!$F$2:$CB$2,0)),""),"")</f>
        <v/>
      </c>
      <c r="U16" s="13" t="str">
        <f>IFERROR(IF(U$4="Yes",INDEX(List!$F$2:$CB$208,MATCH('Selection Pane Data'!$C16,List!$F$2:$F$208,0),MATCH('Selection Pane Data'!U$3,List!$F$2:$CB$2,0)),""),"")</f>
        <v/>
      </c>
      <c r="V16" s="13" t="str">
        <f>IFERROR(IF(V$4="Yes",INDEX(List!$F$2:$CB$208,MATCH('Selection Pane Data'!$C16,List!$F$2:$F$208,0),MATCH('Selection Pane Data'!V$3,List!$F$2:$CB$2,0)),""),"")</f>
        <v/>
      </c>
      <c r="W16" s="13" t="str">
        <f>IFERROR(IF(W$4="Yes",INDEX(List!$F$2:$CB$208,MATCH('Selection Pane Data'!$C16,List!$F$2:$F$208,0),MATCH('Selection Pane Data'!W$3,List!$F$2:$CB$2,0)),""),"")</f>
        <v/>
      </c>
      <c r="X16" s="13" t="str">
        <f>IFERROR(IF(X$4="Yes",INDEX(List!$F$2:$CB$208,MATCH('Selection Pane Data'!$C16,List!$F$2:$F$208,0),MATCH('Selection Pane Data'!X$3,List!$F$2:$CB$2,0)),""),"")</f>
        <v/>
      </c>
      <c r="Y16" s="13" t="str">
        <f>IFERROR(IF(Y$4="Yes",INDEX(List!$F$2:$CB$208,MATCH('Selection Pane Data'!$C16,List!$F$2:$F$208,0),MATCH('Selection Pane Data'!Y$3,List!$F$2:$CB$2,0)),""),"")</f>
        <v/>
      </c>
      <c r="Z16" s="13" t="str">
        <f>IFERROR(IF(Z$4="Yes",INDEX(List!$F$2:$CB$208,MATCH('Selection Pane Data'!$C16,List!$F$2:$F$208,0),MATCH('Selection Pane Data'!Z$3,List!$F$2:$CB$2,0)),""),"")</f>
        <v/>
      </c>
      <c r="AA16" s="13" t="str">
        <f>IFERROR(IF(AA$4="Yes",INDEX(List!$F$2:$CB$208,MATCH('Selection Pane Data'!$C16,List!$F$2:$F$208,0),MATCH('Selection Pane Data'!AA$3,List!$F$2:$CB$2,0)),""),"")</f>
        <v/>
      </c>
      <c r="AB16" s="13">
        <f>IFERROR(IF(AB$4="Yes",INDEX(List!$F$2:$CB$208,MATCH('Selection Pane Data'!$C16,List!$F$2:$F$208,0),MATCH('Selection Pane Data'!AB$3,List!$F$2:$CB$2,0)),""),"")</f>
        <v>0</v>
      </c>
      <c r="AC16" s="13" t="str">
        <f>IFERROR(IF(AC$4="Yes",INDEX(List!$F$2:$CB$208,MATCH('Selection Pane Data'!$C16,List!$F$2:$F$208,0),MATCH('Selection Pane Data'!AC$3,List!$F$2:$CB$2,0)),""),"")</f>
        <v/>
      </c>
      <c r="AD16" s="13" t="str">
        <f>IFERROR(IF(AD$4="Yes",INDEX(List!$F$2:$CB$208,MATCH('Selection Pane Data'!$C16,List!$F$2:$F$208,0),MATCH('Selection Pane Data'!AD$3,List!$F$2:$CB$2,0)),""),"")</f>
        <v/>
      </c>
      <c r="AE16" s="13" t="str">
        <f>IFERROR(IF(AE$4="Yes",INDEX(List!$F$2:$CB$208,MATCH('Selection Pane Data'!$C16,List!$F$2:$F$208,0),MATCH('Selection Pane Data'!AE$3,List!$F$2:$CB$2,0)),""),"")</f>
        <v/>
      </c>
      <c r="AF16" s="13" t="str">
        <f>IFERROR(IF(AF$4="Yes",INDEX(List!$F$2:$CB$208,MATCH('Selection Pane Data'!$C16,List!$F$2:$F$208,0),MATCH('Selection Pane Data'!AF$3,List!$F$2:$CB$2,0)),""),"")</f>
        <v/>
      </c>
      <c r="AG16" s="13" t="str">
        <f>IFERROR(IF(AG$4="Yes",INDEX(List!$F$2:$CB$208,MATCH('Selection Pane Data'!$C16,List!$F$2:$F$208,0),MATCH('Selection Pane Data'!AG$3,List!$F$2:$CB$2,0)),""),"")</f>
        <v/>
      </c>
      <c r="AH16" s="13" t="str">
        <f>IFERROR(IF(AH$4="Yes",INDEX(List!$F$2:$CB$208,MATCH('Selection Pane Data'!$C16,List!$F$2:$F$208,0),MATCH('Selection Pane Data'!AH$3,List!$F$2:$CB$2,0)),""),"")</f>
        <v/>
      </c>
      <c r="AI16" s="13" t="str">
        <f>IFERROR(IF(AI$4="Yes",INDEX(List!$F$2:$CB$208,MATCH('Selection Pane Data'!$C16,List!$F$2:$F$208,0),MATCH('Selection Pane Data'!AI$3,List!$F$2:$CB$2,0)),""),"")</f>
        <v/>
      </c>
      <c r="AJ16" s="13" t="str">
        <f>IFERROR(IF(AJ$4="Yes",INDEX(List!$F$2:$CB$208,MATCH('Selection Pane Data'!$C16,List!$F$2:$F$208,0),MATCH('Selection Pane Data'!AJ$3,List!$F$2:$CB$2,0)),""),"")</f>
        <v/>
      </c>
      <c r="AK16" s="13" t="str">
        <f>IFERROR(IF(AK$4="Yes",INDEX(List!$F$2:$CB$208,MATCH('Selection Pane Data'!$C16,List!$F$2:$F$208,0),MATCH('Selection Pane Data'!AK$3,List!$F$2:$CB$2,0)),""),"")</f>
        <v/>
      </c>
      <c r="AL16" s="13" t="str">
        <f>IFERROR(IF(AL$4="Yes",INDEX(List!$F$2:$CB$208,MATCH('Selection Pane Data'!$C16,List!$F$2:$F$208,0),MATCH('Selection Pane Data'!AL$3,List!$F$2:$CB$2,0)),""),"")</f>
        <v/>
      </c>
      <c r="AM16" s="13" t="str">
        <f>IFERROR(IF(AM$4="Yes",INDEX(List!$F$2:$CB$208,MATCH('Selection Pane Data'!$C16,List!$F$2:$F$208,0),MATCH('Selection Pane Data'!AM$3,List!$F$2:$CB$2,0)),""),"")</f>
        <v/>
      </c>
      <c r="AN16" s="13" t="str">
        <f>IFERROR(IF(AN$4="Yes",INDEX(List!$F$2:$CB$208,MATCH('Selection Pane Data'!$C16,List!$F$2:$F$208,0),MATCH('Selection Pane Data'!AN$3,List!$F$2:$CB$2,0)),""),"")</f>
        <v/>
      </c>
      <c r="AO16" s="13" t="str">
        <f>IFERROR(IF(AO$4="Yes",INDEX(List!$F$2:$CB$208,MATCH('Selection Pane Data'!$C16,List!$F$2:$F$208,0),MATCH('Selection Pane Data'!AO$3,List!$F$2:$CB$2,0)),""),"")</f>
        <v/>
      </c>
      <c r="AP16" s="13" t="str">
        <f>IFERROR(IF(AP$4="Yes",INDEX(List!$F$2:$CB$208,MATCH('Selection Pane Data'!$C16,List!$F$2:$F$208,0),MATCH('Selection Pane Data'!AP$3,List!$F$2:$CB$2,0)),""),"")</f>
        <v/>
      </c>
      <c r="AQ16" s="13" t="str">
        <f>IFERROR(IF(AQ$4="Yes",INDEX(List!$F$2:$CB$208,MATCH('Selection Pane Data'!$C16,List!$F$2:$F$208,0),MATCH('Selection Pane Data'!AQ$3,List!$F$2:$CB$2,0)),""),"")</f>
        <v/>
      </c>
      <c r="AR16" s="13" t="str">
        <f>IFERROR(IF(AR$4="Yes",INDEX(List!$F$2:$CB$208,MATCH('Selection Pane Data'!$C16,List!$F$2:$F$208,0),MATCH('Selection Pane Data'!AR$3,List!$F$2:$CB$2,0)),""),"")</f>
        <v/>
      </c>
      <c r="AS16" s="13" t="str">
        <f>IFERROR(IF(AS$4="Yes",INDEX(List!$F$2:$CB$208,MATCH('Selection Pane Data'!$C16,List!$F$2:$F$208,0),MATCH('Selection Pane Data'!AS$3,List!$F$2:$CB$2,0)),""),"")</f>
        <v/>
      </c>
      <c r="AT16" s="13" t="str">
        <f>IFERROR(IF(AT$4="Yes",INDEX(List!$F$2:$CB$208,MATCH('Selection Pane Data'!$C16,List!$F$2:$F$208,0),MATCH('Selection Pane Data'!AT$3,List!$F$2:$CB$2,0)),""),"")</f>
        <v/>
      </c>
      <c r="AU16" s="13" t="str">
        <f>IFERROR(IF(AU$4="Yes",INDEX(List!$F$2:$CB$208,MATCH('Selection Pane Data'!$C16,List!$F$2:$F$208,0),MATCH('Selection Pane Data'!AU$3,List!$F$2:$CB$2,0)),""),"")</f>
        <v/>
      </c>
      <c r="AV16" s="13" t="str">
        <f>IFERROR(IF(AV$4="Yes",INDEX(List!$F$2:$CB$208,MATCH('Selection Pane Data'!$C16,List!$F$2:$F$208,0),MATCH('Selection Pane Data'!AV$3,List!$F$2:$CB$2,0)),""),"")</f>
        <v/>
      </c>
      <c r="AW16" s="13" t="str">
        <f>IFERROR(IF(AW$4="Yes",INDEX(List!$F$2:$CB$208,MATCH('Selection Pane Data'!$C16,List!$F$2:$F$208,0),MATCH('Selection Pane Data'!AW$3,List!$F$2:$CB$2,0)),""),"")</f>
        <v/>
      </c>
      <c r="AX16" s="13" t="str">
        <f>IFERROR(IF(AX$4="Yes",INDEX(List!$F$2:$CB$208,MATCH('Selection Pane Data'!$C16,List!$F$2:$F$208,0),MATCH('Selection Pane Data'!AX$3,List!$F$2:$CB$2,0)),""),"")</f>
        <v/>
      </c>
      <c r="AY16" s="13" t="str">
        <f>IFERROR(IF(AY$4="Yes",INDEX(List!$F$2:$CB$208,MATCH('Selection Pane Data'!$C16,List!$F$2:$F$208,0),MATCH('Selection Pane Data'!AY$3,List!$F$2:$CB$2,0)),""),"")</f>
        <v/>
      </c>
      <c r="AZ16" s="13" t="str">
        <f>IFERROR(IF(AZ$4="Yes",INDEX(List!$F$2:$CB$208,MATCH('Selection Pane Data'!$C16,List!$F$2:$F$208,0),MATCH('Selection Pane Data'!AZ$3,List!$F$2:$CB$2,0)),""),"")</f>
        <v/>
      </c>
      <c r="BA16" s="13" t="str">
        <f>IFERROR(IF(BA$4="Yes",INDEX(List!$F$2:$CB$208,MATCH('Selection Pane Data'!$C16,List!$F$2:$F$208,0),MATCH('Selection Pane Data'!BA$3,List!$F$2:$CB$2,0)),""),"")</f>
        <v/>
      </c>
      <c r="BB16" s="13" t="str">
        <f>IFERROR(IF(BB$4="Yes",INDEX(List!$F$2:$CB$208,MATCH('Selection Pane Data'!$C16,List!$F$2:$F$208,0),MATCH('Selection Pane Data'!BB$3,List!$F$2:$CB$2,0)),""),"")</f>
        <v/>
      </c>
      <c r="BC16" s="13" t="str">
        <f>IFERROR(IF(BC$4="Yes",INDEX(List!$F$2:$CB$208,MATCH('Selection Pane Data'!$C16,List!$F$2:$F$208,0),MATCH('Selection Pane Data'!BC$3,List!$F$2:$CB$2,0)),""),"")</f>
        <v/>
      </c>
      <c r="BD16" s="13" t="str">
        <f>IFERROR(IF(BD$4="Yes",INDEX(List!$F$2:$CB$208,MATCH('Selection Pane Data'!$C16,List!$F$2:$F$208,0),MATCH('Selection Pane Data'!BD$3,List!$F$2:$CB$2,0)),""),"")</f>
        <v/>
      </c>
      <c r="BE16" s="13" t="str">
        <f>IFERROR(IF(BE$4="Yes",INDEX(List!$F$2:$CB$208,MATCH('Selection Pane Data'!$C16,List!$F$2:$F$208,0),MATCH('Selection Pane Data'!BE$3,List!$F$2:$CB$2,0)),""),"")</f>
        <v/>
      </c>
      <c r="BF16" s="13" t="str">
        <f>IFERROR(IF(BF$4="Yes",INDEX(List!$F$2:$CB$208,MATCH('Selection Pane Data'!$C16,List!$F$2:$F$208,0),MATCH('Selection Pane Data'!BF$3,List!$F$2:$CB$2,0)),""),"")</f>
        <v/>
      </c>
      <c r="BG16" s="13" t="str">
        <f>IFERROR(IF(BG$4="Yes",INDEX(List!$F$2:$CB$208,MATCH('Selection Pane Data'!$C16,List!$F$2:$F$208,0),MATCH('Selection Pane Data'!BG$3,List!$F$2:$CB$2,0)),""),"")</f>
        <v/>
      </c>
      <c r="BH16" s="13" t="str">
        <f>IFERROR(IF(BH$4="Yes",INDEX(List!$F$2:$CB$208,MATCH('Selection Pane Data'!$C16,List!$F$2:$F$208,0),MATCH('Selection Pane Data'!BH$3,List!$F$2:$CB$2,0)),""),"")</f>
        <v/>
      </c>
      <c r="BI16" s="13" t="str">
        <f>IFERROR(IF(BI$4="Yes",INDEX(List!$F$2:$CB$208,MATCH('Selection Pane Data'!$C16,List!$F$2:$F$208,0),MATCH('Selection Pane Data'!BI$3,List!$F$2:$CB$2,0)),""),"")</f>
        <v/>
      </c>
      <c r="BJ16" s="13" t="str">
        <f>IFERROR(IF(BJ$4="Yes",INDEX(List!$F$2:$CB$208,MATCH('Selection Pane Data'!$C16,List!$F$2:$F$208,0),MATCH('Selection Pane Data'!BJ$3,List!$F$2:$CB$2,0)),""),"")</f>
        <v/>
      </c>
      <c r="BK16" s="13" t="str">
        <f>IFERROR(IF(BK$4="Yes",INDEX(List!$F$2:$CB$208,MATCH('Selection Pane Data'!$C16,List!$F$2:$F$208,0),MATCH('Selection Pane Data'!BK$3,List!$F$2:$CB$2,0)),""),"")</f>
        <v/>
      </c>
      <c r="BL16" s="13" t="str">
        <f>IFERROR(IF(BL$4="Yes",INDEX(List!$F$2:$CB$208,MATCH('Selection Pane Data'!$C16,List!$F$2:$F$208,0),MATCH('Selection Pane Data'!BL$3,List!$F$2:$CB$2,0)),""),"")</f>
        <v/>
      </c>
      <c r="BM16" s="13" t="str">
        <f>IFERROR(IF(BM$4="Yes",INDEX(List!$F$2:$CB$208,MATCH('Selection Pane Data'!$C16,List!$F$2:$F$208,0),MATCH('Selection Pane Data'!BM$3,List!$F$2:$CB$2,0)),""),"")</f>
        <v/>
      </c>
      <c r="BN16" s="13" t="str">
        <f>IFERROR(IF(BN$4="Yes",INDEX(List!$F$2:$CB$208,MATCH('Selection Pane Data'!$C16,List!$F$2:$F$208,0),MATCH('Selection Pane Data'!BN$3,List!$F$2:$CB$2,0)),""),"")</f>
        <v/>
      </c>
      <c r="BO16" s="13" t="str">
        <f>IFERROR(IF(BO$4="Yes",INDEX(List!$F$2:$CB$208,MATCH('Selection Pane Data'!$C16,List!$F$2:$F$208,0),MATCH('Selection Pane Data'!BO$3,List!$F$2:$CB$2,0)),""),"")</f>
        <v/>
      </c>
      <c r="BP16" s="13" t="str">
        <f>IFERROR(IF(BP$4="Yes",INDEX(List!$F$2:$CB$208,MATCH('Selection Pane Data'!$C16,List!$F$2:$F$208,0),MATCH('Selection Pane Data'!BP$3,List!$F$2:$CB$2,0)),""),"")</f>
        <v/>
      </c>
      <c r="BQ16" s="13" t="str">
        <f>IFERROR(IF(BQ$4="Yes",INDEX(List!$F$2:$CB$208,MATCH('Selection Pane Data'!$C16,List!$F$2:$F$208,0),MATCH('Selection Pane Data'!BQ$3,List!$F$2:$CB$2,0)),""),"")</f>
        <v/>
      </c>
      <c r="BR16" s="13" t="str">
        <f>IFERROR(IF(BR$4="Yes",INDEX(List!$F$2:$CB$208,MATCH('Selection Pane Data'!$C16,List!$F$2:$F$208,0),MATCH('Selection Pane Data'!BR$3,List!$F$2:$CB$2,0)),""),"")</f>
        <v/>
      </c>
      <c r="BS16" s="13" t="str">
        <f>IFERROR(IF(BS$4="Yes",INDEX(List!$F$2:$CB$208,MATCH('Selection Pane Data'!$C16,List!$F$2:$F$208,0),MATCH('Selection Pane Data'!BS$3,List!$F$2:$CB$2,0)),""),"")</f>
        <v/>
      </c>
      <c r="BT16" s="13" t="str">
        <f>IFERROR(IF(BT$4="Yes",INDEX(List!$F$2:$CB$208,MATCH('Selection Pane Data'!$C16,List!$F$2:$F$208,0),MATCH('Selection Pane Data'!BT$3,List!$F$2:$CB$2,0)),""),"")</f>
        <v/>
      </c>
      <c r="BU16" s="13" t="str">
        <f>IFERROR(IF(BU$4="Yes",INDEX(List!$F$2:$CB$208,MATCH('Selection Pane Data'!$C16,List!$F$2:$F$208,0),MATCH('Selection Pane Data'!BU$3,List!$F$2:$CB$2,0)),""),"")</f>
        <v/>
      </c>
      <c r="BV16" s="13" t="str">
        <f>IFERROR(IF(BV$4="Yes",INDEX(List!$F$2:$CB$208,MATCH('Selection Pane Data'!$C16,List!$F$2:$F$208,0),MATCH('Selection Pane Data'!BV$3,List!$F$2:$CB$2,0)),""),"")</f>
        <v/>
      </c>
      <c r="BW16" s="13" t="str">
        <f>IFERROR(IF(BW$4="Yes",INDEX(List!$F$2:$CB$208,MATCH('Selection Pane Data'!$C16,List!$F$2:$F$208,0),MATCH('Selection Pane Data'!BW$3,List!$F$2:$CB$2,0)),""),"")</f>
        <v/>
      </c>
      <c r="BX16" s="13" t="str">
        <f>IFERROR(IF(BX$4="Yes",INDEX(List!$F$2:$CB$208,MATCH('Selection Pane Data'!$C16,List!$F$2:$F$208,0),MATCH('Selection Pane Data'!BX$3,List!$F$2:$CB$2,0)),""),"")</f>
        <v/>
      </c>
      <c r="BY16" s="13" t="str">
        <f>IFERROR(IF(BY$4="Yes",INDEX(List!$F$2:$CB$208,MATCH('Selection Pane Data'!$C16,List!$F$2:$F$208,0),MATCH('Selection Pane Data'!BY$3,List!$F$2:$CB$2,0)),""),"")</f>
        <v/>
      </c>
      <c r="BZ16" s="13" t="str">
        <f>IFERROR(IF(BZ$4="Yes",INDEX(List!$F$2:$CB$208,MATCH('Selection Pane Data'!$C16,List!$F$2:$F$208,0),MATCH('Selection Pane Data'!BZ$3,List!$F$2:$CB$2,0)),""),"")</f>
        <v/>
      </c>
      <c r="CA16" s="13" t="str">
        <f>IFERROR(IF(CA$4="Yes",INDEX(List!$F$2:$CB$208,MATCH('Selection Pane Data'!$C16,List!$F$2:$F$208,0),MATCH('Selection Pane Data'!CA$3,List!$F$2:$CB$2,0)),""),"")</f>
        <v/>
      </c>
      <c r="CC16" s="29">
        <f t="shared" si="0"/>
        <v>0</v>
      </c>
      <c r="CD16" s="29">
        <f t="shared" si="1"/>
        <v>0</v>
      </c>
      <c r="CE16" s="29"/>
      <c r="CF16" s="29">
        <f>COUNTIF(List!I14:CB14,'Selection Pane Data'!CF$3)</f>
        <v>1</v>
      </c>
      <c r="CG16" s="29">
        <f>COUNTIF(List!J14:CC14,'Selection Pane Data'!CG$3)</f>
        <v>2</v>
      </c>
      <c r="CH16" s="29"/>
      <c r="CI16" s="29" t="str">
        <f t="shared" si="2"/>
        <v>Error</v>
      </c>
      <c r="CJ16" s="29" t="str">
        <f t="shared" si="3"/>
        <v>Error</v>
      </c>
    </row>
    <row r="17" spans="2:88" x14ac:dyDescent="0.45">
      <c r="B17" s="21" t="s">
        <v>330</v>
      </c>
      <c r="C17" s="120" t="s">
        <v>206</v>
      </c>
      <c r="D17" s="31" t="str">
        <f>List!G15</f>
        <v>Shared Coverage</v>
      </c>
      <c r="E17" s="31" t="str">
        <f>List!H15</f>
        <v>Shared Coverage</v>
      </c>
      <c r="F17" t="str">
        <f>INDEX('CMMC Levels'!$A$1:$F$188,MATCH('Selection Pane Data'!$C17,'CMMC Levels'!$A$1:$A$188,0),MATCH(Placemat!$F$4,'CMMC Levels'!$A$1:$F$1,0))</f>
        <v>X</v>
      </c>
      <c r="G17" s="75" t="str">
        <f>IF(F17="X",IF(COUNTIF(List!I15:CB15,"P")+COUNTIF(List!I15:CB15,"S")=0,"U",IF(COUNTIF('Selection Pane Data'!H17:CA17,"P")&gt;0,"P",IF(COUNTIF('Selection Pane Data'!H17:CA17,"S")&gt;0,"S","N"))),"NA")</f>
        <v>N</v>
      </c>
      <c r="H17" s="13" t="str">
        <f>IFERROR(IF(H$4="Yes",INDEX(List!$F$2:$CB$208,MATCH('Selection Pane Data'!$C17,List!$F$2:$F$208,0),MATCH('Selection Pane Data'!H$3,List!$F$2:$CB$2,0)),""),"")</f>
        <v/>
      </c>
      <c r="I17" s="13" t="str">
        <f>IFERROR(IF(I$4="Yes",INDEX(List!$F$2:$CB$208,MATCH('Selection Pane Data'!$C17,List!$F$2:$F$208,0),MATCH('Selection Pane Data'!I$3,List!$F$2:$CB$2,0)),""),"")</f>
        <v/>
      </c>
      <c r="J17" s="13">
        <f>IFERROR(IF(J$4="Yes",INDEX(List!$F$2:$CB$208,MATCH('Selection Pane Data'!$C17,List!$F$2:$F$208,0),MATCH('Selection Pane Data'!J$3,List!$F$2:$CB$2,0)),""),"")</f>
        <v>0</v>
      </c>
      <c r="K17" s="13" t="str">
        <f>IFERROR(IF(K$4="Yes",INDEX(List!$F$2:$CB$208,MATCH('Selection Pane Data'!$C17,List!$F$2:$F$208,0),MATCH('Selection Pane Data'!K$3,List!$F$2:$CB$2,0)),""),"")</f>
        <v/>
      </c>
      <c r="L17" s="13" t="str">
        <f>IFERROR(IF(L$4="Yes",INDEX(List!$F$2:$CB$208,MATCH('Selection Pane Data'!$C17,List!$F$2:$F$208,0),MATCH('Selection Pane Data'!L$3,List!$F$2:$CB$2,0)),""),"")</f>
        <v/>
      </c>
      <c r="M17" s="13" t="str">
        <f>IFERROR(IF(M$4="Yes",INDEX(List!$F$2:$CB$208,MATCH('Selection Pane Data'!$C17,List!$F$2:$F$208,0),MATCH('Selection Pane Data'!M$3,List!$F$2:$CB$2,0)),""),"")</f>
        <v/>
      </c>
      <c r="N17" s="13" t="str">
        <f>IFERROR(IF(N$4="Yes",INDEX(List!$F$2:$CB$208,MATCH('Selection Pane Data'!$C17,List!$F$2:$F$208,0),MATCH('Selection Pane Data'!N$3,List!$F$2:$CB$2,0)),""),"")</f>
        <v/>
      </c>
      <c r="O17" s="13" t="str">
        <f>IFERROR(IF(O$4="Yes",INDEX(List!$F$2:$CB$208,MATCH('Selection Pane Data'!$C17,List!$F$2:$F$208,0),MATCH('Selection Pane Data'!O$3,List!$F$2:$CB$2,0)),""),"")</f>
        <v/>
      </c>
      <c r="P17" s="13" t="str">
        <f>IFERROR(IF(P$4="Yes",INDEX(List!$F$2:$CB$208,MATCH('Selection Pane Data'!$C17,List!$F$2:$F$208,0),MATCH('Selection Pane Data'!P$3,List!$F$2:$CB$2,0)),""),"")</f>
        <v/>
      </c>
      <c r="Q17" s="13" t="str">
        <f>IFERROR(IF(Q$4="Yes",INDEX(List!$F$2:$CB$208,MATCH('Selection Pane Data'!$C17,List!$F$2:$F$208,0),MATCH('Selection Pane Data'!Q$3,List!$F$2:$CB$2,0)),""),"")</f>
        <v/>
      </c>
      <c r="R17" s="13" t="str">
        <f>IFERROR(IF(R$4="Yes",INDEX(List!$F$2:$CB$208,MATCH('Selection Pane Data'!$C17,List!$F$2:$F$208,0),MATCH('Selection Pane Data'!R$3,List!$F$2:$CB$2,0)),""),"")</f>
        <v/>
      </c>
      <c r="S17" s="13" t="str">
        <f>IFERROR(IF(S$4="Yes",INDEX(List!$F$2:$CB$208,MATCH('Selection Pane Data'!$C17,List!$F$2:$F$208,0),MATCH('Selection Pane Data'!S$3,List!$F$2:$CB$2,0)),""),"")</f>
        <v/>
      </c>
      <c r="T17" s="13" t="str">
        <f>IFERROR(IF(T$4="Yes",INDEX(List!$F$2:$CB$208,MATCH('Selection Pane Data'!$C17,List!$F$2:$F$208,0),MATCH('Selection Pane Data'!T$3,List!$F$2:$CB$2,0)),""),"")</f>
        <v/>
      </c>
      <c r="U17" s="13" t="str">
        <f>IFERROR(IF(U$4="Yes",INDEX(List!$F$2:$CB$208,MATCH('Selection Pane Data'!$C17,List!$F$2:$F$208,0),MATCH('Selection Pane Data'!U$3,List!$F$2:$CB$2,0)),""),"")</f>
        <v/>
      </c>
      <c r="V17" s="13" t="str">
        <f>IFERROR(IF(V$4="Yes",INDEX(List!$F$2:$CB$208,MATCH('Selection Pane Data'!$C17,List!$F$2:$F$208,0),MATCH('Selection Pane Data'!V$3,List!$F$2:$CB$2,0)),""),"")</f>
        <v/>
      </c>
      <c r="W17" s="13" t="str">
        <f>IFERROR(IF(W$4="Yes",INDEX(List!$F$2:$CB$208,MATCH('Selection Pane Data'!$C17,List!$F$2:$F$208,0),MATCH('Selection Pane Data'!W$3,List!$F$2:$CB$2,0)),""),"")</f>
        <v/>
      </c>
      <c r="X17" s="13" t="str">
        <f>IFERROR(IF(X$4="Yes",INDEX(List!$F$2:$CB$208,MATCH('Selection Pane Data'!$C17,List!$F$2:$F$208,0),MATCH('Selection Pane Data'!X$3,List!$F$2:$CB$2,0)),""),"")</f>
        <v/>
      </c>
      <c r="Y17" s="13" t="str">
        <f>IFERROR(IF(Y$4="Yes",INDEX(List!$F$2:$CB$208,MATCH('Selection Pane Data'!$C17,List!$F$2:$F$208,0),MATCH('Selection Pane Data'!Y$3,List!$F$2:$CB$2,0)),""),"")</f>
        <v/>
      </c>
      <c r="Z17" s="13" t="str">
        <f>IFERROR(IF(Z$4="Yes",INDEX(List!$F$2:$CB$208,MATCH('Selection Pane Data'!$C17,List!$F$2:$F$208,0),MATCH('Selection Pane Data'!Z$3,List!$F$2:$CB$2,0)),""),"")</f>
        <v/>
      </c>
      <c r="AA17" s="13" t="str">
        <f>IFERROR(IF(AA$4="Yes",INDEX(List!$F$2:$CB$208,MATCH('Selection Pane Data'!$C17,List!$F$2:$F$208,0),MATCH('Selection Pane Data'!AA$3,List!$F$2:$CB$2,0)),""),"")</f>
        <v/>
      </c>
      <c r="AB17" s="13">
        <f>IFERROR(IF(AB$4="Yes",INDEX(List!$F$2:$CB$208,MATCH('Selection Pane Data'!$C17,List!$F$2:$F$208,0),MATCH('Selection Pane Data'!AB$3,List!$F$2:$CB$2,0)),""),"")</f>
        <v>0</v>
      </c>
      <c r="AC17" s="13" t="str">
        <f>IFERROR(IF(AC$4="Yes",INDEX(List!$F$2:$CB$208,MATCH('Selection Pane Data'!$C17,List!$F$2:$F$208,0),MATCH('Selection Pane Data'!AC$3,List!$F$2:$CB$2,0)),""),"")</f>
        <v/>
      </c>
      <c r="AD17" s="13" t="str">
        <f>IFERROR(IF(AD$4="Yes",INDEX(List!$F$2:$CB$208,MATCH('Selection Pane Data'!$C17,List!$F$2:$F$208,0),MATCH('Selection Pane Data'!AD$3,List!$F$2:$CB$2,0)),""),"")</f>
        <v/>
      </c>
      <c r="AE17" s="13" t="str">
        <f>IFERROR(IF(AE$4="Yes",INDEX(List!$F$2:$CB$208,MATCH('Selection Pane Data'!$C17,List!$F$2:$F$208,0),MATCH('Selection Pane Data'!AE$3,List!$F$2:$CB$2,0)),""),"")</f>
        <v/>
      </c>
      <c r="AF17" s="13" t="str">
        <f>IFERROR(IF(AF$4="Yes",INDEX(List!$F$2:$CB$208,MATCH('Selection Pane Data'!$C17,List!$F$2:$F$208,0),MATCH('Selection Pane Data'!AF$3,List!$F$2:$CB$2,0)),""),"")</f>
        <v/>
      </c>
      <c r="AG17" s="13" t="str">
        <f>IFERROR(IF(AG$4="Yes",INDEX(List!$F$2:$CB$208,MATCH('Selection Pane Data'!$C17,List!$F$2:$F$208,0),MATCH('Selection Pane Data'!AG$3,List!$F$2:$CB$2,0)),""),"")</f>
        <v/>
      </c>
      <c r="AH17" s="13" t="str">
        <f>IFERROR(IF(AH$4="Yes",INDEX(List!$F$2:$CB$208,MATCH('Selection Pane Data'!$C17,List!$F$2:$F$208,0),MATCH('Selection Pane Data'!AH$3,List!$F$2:$CB$2,0)),""),"")</f>
        <v/>
      </c>
      <c r="AI17" s="13" t="str">
        <f>IFERROR(IF(AI$4="Yes",INDEX(List!$F$2:$CB$208,MATCH('Selection Pane Data'!$C17,List!$F$2:$F$208,0),MATCH('Selection Pane Data'!AI$3,List!$F$2:$CB$2,0)),""),"")</f>
        <v/>
      </c>
      <c r="AJ17" s="13" t="str">
        <f>IFERROR(IF(AJ$4="Yes",INDEX(List!$F$2:$CB$208,MATCH('Selection Pane Data'!$C17,List!$F$2:$F$208,0),MATCH('Selection Pane Data'!AJ$3,List!$F$2:$CB$2,0)),""),"")</f>
        <v/>
      </c>
      <c r="AK17" s="13" t="str">
        <f>IFERROR(IF(AK$4="Yes",INDEX(List!$F$2:$CB$208,MATCH('Selection Pane Data'!$C17,List!$F$2:$F$208,0),MATCH('Selection Pane Data'!AK$3,List!$F$2:$CB$2,0)),""),"")</f>
        <v/>
      </c>
      <c r="AL17" s="13" t="str">
        <f>IFERROR(IF(AL$4="Yes",INDEX(List!$F$2:$CB$208,MATCH('Selection Pane Data'!$C17,List!$F$2:$F$208,0),MATCH('Selection Pane Data'!AL$3,List!$F$2:$CB$2,0)),""),"")</f>
        <v/>
      </c>
      <c r="AM17" s="13" t="str">
        <f>IFERROR(IF(AM$4="Yes",INDEX(List!$F$2:$CB$208,MATCH('Selection Pane Data'!$C17,List!$F$2:$F$208,0),MATCH('Selection Pane Data'!AM$3,List!$F$2:$CB$2,0)),""),"")</f>
        <v/>
      </c>
      <c r="AN17" s="13" t="str">
        <f>IFERROR(IF(AN$4="Yes",INDEX(List!$F$2:$CB$208,MATCH('Selection Pane Data'!$C17,List!$F$2:$F$208,0),MATCH('Selection Pane Data'!AN$3,List!$F$2:$CB$2,0)),""),"")</f>
        <v/>
      </c>
      <c r="AO17" s="13" t="str">
        <f>IFERROR(IF(AO$4="Yes",INDEX(List!$F$2:$CB$208,MATCH('Selection Pane Data'!$C17,List!$F$2:$F$208,0),MATCH('Selection Pane Data'!AO$3,List!$F$2:$CB$2,0)),""),"")</f>
        <v/>
      </c>
      <c r="AP17" s="13" t="str">
        <f>IFERROR(IF(AP$4="Yes",INDEX(List!$F$2:$CB$208,MATCH('Selection Pane Data'!$C17,List!$F$2:$F$208,0),MATCH('Selection Pane Data'!AP$3,List!$F$2:$CB$2,0)),""),"")</f>
        <v/>
      </c>
      <c r="AQ17" s="13" t="str">
        <f>IFERROR(IF(AQ$4="Yes",INDEX(List!$F$2:$CB$208,MATCH('Selection Pane Data'!$C17,List!$F$2:$F$208,0),MATCH('Selection Pane Data'!AQ$3,List!$F$2:$CB$2,0)),""),"")</f>
        <v/>
      </c>
      <c r="AR17" s="13" t="str">
        <f>IFERROR(IF(AR$4="Yes",INDEX(List!$F$2:$CB$208,MATCH('Selection Pane Data'!$C17,List!$F$2:$F$208,0),MATCH('Selection Pane Data'!AR$3,List!$F$2:$CB$2,0)),""),"")</f>
        <v/>
      </c>
      <c r="AS17" s="13" t="str">
        <f>IFERROR(IF(AS$4="Yes",INDEX(List!$F$2:$CB$208,MATCH('Selection Pane Data'!$C17,List!$F$2:$F$208,0),MATCH('Selection Pane Data'!AS$3,List!$F$2:$CB$2,0)),""),"")</f>
        <v/>
      </c>
      <c r="AT17" s="13" t="str">
        <f>IFERROR(IF(AT$4="Yes",INDEX(List!$F$2:$CB$208,MATCH('Selection Pane Data'!$C17,List!$F$2:$F$208,0),MATCH('Selection Pane Data'!AT$3,List!$F$2:$CB$2,0)),""),"")</f>
        <v/>
      </c>
      <c r="AU17" s="13" t="str">
        <f>IFERROR(IF(AU$4="Yes",INDEX(List!$F$2:$CB$208,MATCH('Selection Pane Data'!$C17,List!$F$2:$F$208,0),MATCH('Selection Pane Data'!AU$3,List!$F$2:$CB$2,0)),""),"")</f>
        <v/>
      </c>
      <c r="AV17" s="13" t="str">
        <f>IFERROR(IF(AV$4="Yes",INDEX(List!$F$2:$CB$208,MATCH('Selection Pane Data'!$C17,List!$F$2:$F$208,0),MATCH('Selection Pane Data'!AV$3,List!$F$2:$CB$2,0)),""),"")</f>
        <v/>
      </c>
      <c r="AW17" s="13" t="str">
        <f>IFERROR(IF(AW$4="Yes",INDEX(List!$F$2:$CB$208,MATCH('Selection Pane Data'!$C17,List!$F$2:$F$208,0),MATCH('Selection Pane Data'!AW$3,List!$F$2:$CB$2,0)),""),"")</f>
        <v/>
      </c>
      <c r="AX17" s="13" t="str">
        <f>IFERROR(IF(AX$4="Yes",INDEX(List!$F$2:$CB$208,MATCH('Selection Pane Data'!$C17,List!$F$2:$F$208,0),MATCH('Selection Pane Data'!AX$3,List!$F$2:$CB$2,0)),""),"")</f>
        <v/>
      </c>
      <c r="AY17" s="13" t="str">
        <f>IFERROR(IF(AY$4="Yes",INDEX(List!$F$2:$CB$208,MATCH('Selection Pane Data'!$C17,List!$F$2:$F$208,0),MATCH('Selection Pane Data'!AY$3,List!$F$2:$CB$2,0)),""),"")</f>
        <v/>
      </c>
      <c r="AZ17" s="13" t="str">
        <f>IFERROR(IF(AZ$4="Yes",INDEX(List!$F$2:$CB$208,MATCH('Selection Pane Data'!$C17,List!$F$2:$F$208,0),MATCH('Selection Pane Data'!AZ$3,List!$F$2:$CB$2,0)),""),"")</f>
        <v/>
      </c>
      <c r="BA17" s="13" t="str">
        <f>IFERROR(IF(BA$4="Yes",INDEX(List!$F$2:$CB$208,MATCH('Selection Pane Data'!$C17,List!$F$2:$F$208,0),MATCH('Selection Pane Data'!BA$3,List!$F$2:$CB$2,0)),""),"")</f>
        <v/>
      </c>
      <c r="BB17" s="13" t="str">
        <f>IFERROR(IF(BB$4="Yes",INDEX(List!$F$2:$CB$208,MATCH('Selection Pane Data'!$C17,List!$F$2:$F$208,0),MATCH('Selection Pane Data'!BB$3,List!$F$2:$CB$2,0)),""),"")</f>
        <v/>
      </c>
      <c r="BC17" s="13" t="str">
        <f>IFERROR(IF(BC$4="Yes",INDEX(List!$F$2:$CB$208,MATCH('Selection Pane Data'!$C17,List!$F$2:$F$208,0),MATCH('Selection Pane Data'!BC$3,List!$F$2:$CB$2,0)),""),"")</f>
        <v/>
      </c>
      <c r="BD17" s="13" t="str">
        <f>IFERROR(IF(BD$4="Yes",INDEX(List!$F$2:$CB$208,MATCH('Selection Pane Data'!$C17,List!$F$2:$F$208,0),MATCH('Selection Pane Data'!BD$3,List!$F$2:$CB$2,0)),""),"")</f>
        <v/>
      </c>
      <c r="BE17" s="13" t="str">
        <f>IFERROR(IF(BE$4="Yes",INDEX(List!$F$2:$CB$208,MATCH('Selection Pane Data'!$C17,List!$F$2:$F$208,0),MATCH('Selection Pane Data'!BE$3,List!$F$2:$CB$2,0)),""),"")</f>
        <v/>
      </c>
      <c r="BF17" s="13" t="str">
        <f>IFERROR(IF(BF$4="Yes",INDEX(List!$F$2:$CB$208,MATCH('Selection Pane Data'!$C17,List!$F$2:$F$208,0),MATCH('Selection Pane Data'!BF$3,List!$F$2:$CB$2,0)),""),"")</f>
        <v/>
      </c>
      <c r="BG17" s="13" t="str">
        <f>IFERROR(IF(BG$4="Yes",INDEX(List!$F$2:$CB$208,MATCH('Selection Pane Data'!$C17,List!$F$2:$F$208,0),MATCH('Selection Pane Data'!BG$3,List!$F$2:$CB$2,0)),""),"")</f>
        <v/>
      </c>
      <c r="BH17" s="13" t="str">
        <f>IFERROR(IF(BH$4="Yes",INDEX(List!$F$2:$CB$208,MATCH('Selection Pane Data'!$C17,List!$F$2:$F$208,0),MATCH('Selection Pane Data'!BH$3,List!$F$2:$CB$2,0)),""),"")</f>
        <v/>
      </c>
      <c r="BI17" s="13" t="str">
        <f>IFERROR(IF(BI$4="Yes",INDEX(List!$F$2:$CB$208,MATCH('Selection Pane Data'!$C17,List!$F$2:$F$208,0),MATCH('Selection Pane Data'!BI$3,List!$F$2:$CB$2,0)),""),"")</f>
        <v/>
      </c>
      <c r="BJ17" s="13" t="str">
        <f>IFERROR(IF(BJ$4="Yes",INDEX(List!$F$2:$CB$208,MATCH('Selection Pane Data'!$C17,List!$F$2:$F$208,0),MATCH('Selection Pane Data'!BJ$3,List!$F$2:$CB$2,0)),""),"")</f>
        <v/>
      </c>
      <c r="BK17" s="13" t="str">
        <f>IFERROR(IF(BK$4="Yes",INDEX(List!$F$2:$CB$208,MATCH('Selection Pane Data'!$C17,List!$F$2:$F$208,0),MATCH('Selection Pane Data'!BK$3,List!$F$2:$CB$2,0)),""),"")</f>
        <v/>
      </c>
      <c r="BL17" s="13" t="str">
        <f>IFERROR(IF(BL$4="Yes",INDEX(List!$F$2:$CB$208,MATCH('Selection Pane Data'!$C17,List!$F$2:$F$208,0),MATCH('Selection Pane Data'!BL$3,List!$F$2:$CB$2,0)),""),"")</f>
        <v/>
      </c>
      <c r="BM17" s="13" t="str">
        <f>IFERROR(IF(BM$4="Yes",INDEX(List!$F$2:$CB$208,MATCH('Selection Pane Data'!$C17,List!$F$2:$F$208,0),MATCH('Selection Pane Data'!BM$3,List!$F$2:$CB$2,0)),""),"")</f>
        <v/>
      </c>
      <c r="BN17" s="13" t="str">
        <f>IFERROR(IF(BN$4="Yes",INDEX(List!$F$2:$CB$208,MATCH('Selection Pane Data'!$C17,List!$F$2:$F$208,0),MATCH('Selection Pane Data'!BN$3,List!$F$2:$CB$2,0)),""),"")</f>
        <v/>
      </c>
      <c r="BO17" s="13" t="str">
        <f>IFERROR(IF(BO$4="Yes",INDEX(List!$F$2:$CB$208,MATCH('Selection Pane Data'!$C17,List!$F$2:$F$208,0),MATCH('Selection Pane Data'!BO$3,List!$F$2:$CB$2,0)),""),"")</f>
        <v/>
      </c>
      <c r="BP17" s="13" t="str">
        <f>IFERROR(IF(BP$4="Yes",INDEX(List!$F$2:$CB$208,MATCH('Selection Pane Data'!$C17,List!$F$2:$F$208,0),MATCH('Selection Pane Data'!BP$3,List!$F$2:$CB$2,0)),""),"")</f>
        <v/>
      </c>
      <c r="BQ17" s="13" t="str">
        <f>IFERROR(IF(BQ$4="Yes",INDEX(List!$F$2:$CB$208,MATCH('Selection Pane Data'!$C17,List!$F$2:$F$208,0),MATCH('Selection Pane Data'!BQ$3,List!$F$2:$CB$2,0)),""),"")</f>
        <v/>
      </c>
      <c r="BR17" s="13" t="str">
        <f>IFERROR(IF(BR$4="Yes",INDEX(List!$F$2:$CB$208,MATCH('Selection Pane Data'!$C17,List!$F$2:$F$208,0),MATCH('Selection Pane Data'!BR$3,List!$F$2:$CB$2,0)),""),"")</f>
        <v/>
      </c>
      <c r="BS17" s="13" t="str">
        <f>IFERROR(IF(BS$4="Yes",INDEX(List!$F$2:$CB$208,MATCH('Selection Pane Data'!$C17,List!$F$2:$F$208,0),MATCH('Selection Pane Data'!BS$3,List!$F$2:$CB$2,0)),""),"")</f>
        <v/>
      </c>
      <c r="BT17" s="13" t="str">
        <f>IFERROR(IF(BT$4="Yes",INDEX(List!$F$2:$CB$208,MATCH('Selection Pane Data'!$C17,List!$F$2:$F$208,0),MATCH('Selection Pane Data'!BT$3,List!$F$2:$CB$2,0)),""),"")</f>
        <v/>
      </c>
      <c r="BU17" s="13" t="str">
        <f>IFERROR(IF(BU$4="Yes",INDEX(List!$F$2:$CB$208,MATCH('Selection Pane Data'!$C17,List!$F$2:$F$208,0),MATCH('Selection Pane Data'!BU$3,List!$F$2:$CB$2,0)),""),"")</f>
        <v/>
      </c>
      <c r="BV17" s="13" t="str">
        <f>IFERROR(IF(BV$4="Yes",INDEX(List!$F$2:$CB$208,MATCH('Selection Pane Data'!$C17,List!$F$2:$F$208,0),MATCH('Selection Pane Data'!BV$3,List!$F$2:$CB$2,0)),""),"")</f>
        <v/>
      </c>
      <c r="BW17" s="13" t="str">
        <f>IFERROR(IF(BW$4="Yes",INDEX(List!$F$2:$CB$208,MATCH('Selection Pane Data'!$C17,List!$F$2:$F$208,0),MATCH('Selection Pane Data'!BW$3,List!$F$2:$CB$2,0)),""),"")</f>
        <v/>
      </c>
      <c r="BX17" s="13" t="str">
        <f>IFERROR(IF(BX$4="Yes",INDEX(List!$F$2:$CB$208,MATCH('Selection Pane Data'!$C17,List!$F$2:$F$208,0),MATCH('Selection Pane Data'!BX$3,List!$F$2:$CB$2,0)),""),"")</f>
        <v/>
      </c>
      <c r="BY17" s="13" t="str">
        <f>IFERROR(IF(BY$4="Yes",INDEX(List!$F$2:$CB$208,MATCH('Selection Pane Data'!$C17,List!$F$2:$F$208,0),MATCH('Selection Pane Data'!BY$3,List!$F$2:$CB$2,0)),""),"")</f>
        <v/>
      </c>
      <c r="BZ17" s="13" t="str">
        <f>IFERROR(IF(BZ$4="Yes",INDEX(List!$F$2:$CB$208,MATCH('Selection Pane Data'!$C17,List!$F$2:$F$208,0),MATCH('Selection Pane Data'!BZ$3,List!$F$2:$CB$2,0)),""),"")</f>
        <v/>
      </c>
      <c r="CA17" s="13" t="str">
        <f>IFERROR(IF(CA$4="Yes",INDEX(List!$F$2:$CB$208,MATCH('Selection Pane Data'!$C17,List!$F$2:$F$208,0),MATCH('Selection Pane Data'!CA$3,List!$F$2:$CB$2,0)),""),"")</f>
        <v/>
      </c>
      <c r="CC17" s="29">
        <f t="shared" si="0"/>
        <v>0</v>
      </c>
      <c r="CD17" s="29">
        <f t="shared" si="1"/>
        <v>0</v>
      </c>
      <c r="CE17" s="29"/>
      <c r="CF17" s="29">
        <f>COUNTIF(List!I15:CB15,'Selection Pane Data'!CF$3)</f>
        <v>1</v>
      </c>
      <c r="CG17" s="29">
        <f>COUNTIF(List!J15:CC15,'Selection Pane Data'!CG$3)</f>
        <v>4</v>
      </c>
      <c r="CH17" s="29"/>
      <c r="CI17" s="29" t="str">
        <f t="shared" si="2"/>
        <v>Error</v>
      </c>
      <c r="CJ17" s="29" t="str">
        <f t="shared" si="3"/>
        <v>Error</v>
      </c>
    </row>
    <row r="18" spans="2:88" x14ac:dyDescent="0.45">
      <c r="B18" s="21" t="s">
        <v>332</v>
      </c>
      <c r="C18" s="120" t="s">
        <v>209</v>
      </c>
      <c r="D18" s="31" t="str">
        <f>List!G16</f>
        <v>Shared Coverage</v>
      </c>
      <c r="E18" s="31" t="str">
        <f>List!H16</f>
        <v>Shared Coverage</v>
      </c>
      <c r="F18" t="str">
        <f>INDEX('CMMC Levels'!$A$1:$F$188,MATCH('Selection Pane Data'!$C18,'CMMC Levels'!$A$1:$A$188,0),MATCH(Placemat!$F$4,'CMMC Levels'!$A$1:$F$1,0))</f>
        <v>X</v>
      </c>
      <c r="G18" s="75" t="str">
        <f>IF(F18="X",IF(COUNTIF(List!I16:CB16,"P")+COUNTIF(List!I16:CB16,"S")=0,"U",IF(COUNTIF('Selection Pane Data'!H18:CA18,"P")&gt;0,"P",IF(COUNTIF('Selection Pane Data'!H18:CA18,"S")&gt;0,"S","N"))),"NA")</f>
        <v>N</v>
      </c>
      <c r="H18" s="13" t="str">
        <f>IFERROR(IF(H$4="Yes",INDEX(List!$F$2:$CB$208,MATCH('Selection Pane Data'!$C18,List!$F$2:$F$208,0),MATCH('Selection Pane Data'!H$3,List!$F$2:$CB$2,0)),""),"")</f>
        <v/>
      </c>
      <c r="I18" s="13" t="str">
        <f>IFERROR(IF(I$4="Yes",INDEX(List!$F$2:$CB$208,MATCH('Selection Pane Data'!$C18,List!$F$2:$F$208,0),MATCH('Selection Pane Data'!I$3,List!$F$2:$CB$2,0)),""),"")</f>
        <v/>
      </c>
      <c r="J18" s="13">
        <f>IFERROR(IF(J$4="Yes",INDEX(List!$F$2:$CB$208,MATCH('Selection Pane Data'!$C18,List!$F$2:$F$208,0),MATCH('Selection Pane Data'!J$3,List!$F$2:$CB$2,0)),""),"")</f>
        <v>0</v>
      </c>
      <c r="K18" s="13" t="str">
        <f>IFERROR(IF(K$4="Yes",INDEX(List!$F$2:$CB$208,MATCH('Selection Pane Data'!$C18,List!$F$2:$F$208,0),MATCH('Selection Pane Data'!K$3,List!$F$2:$CB$2,0)),""),"")</f>
        <v/>
      </c>
      <c r="L18" s="13" t="str">
        <f>IFERROR(IF(L$4="Yes",INDEX(List!$F$2:$CB$208,MATCH('Selection Pane Data'!$C18,List!$F$2:$F$208,0),MATCH('Selection Pane Data'!L$3,List!$F$2:$CB$2,0)),""),"")</f>
        <v/>
      </c>
      <c r="M18" s="13" t="str">
        <f>IFERROR(IF(M$4="Yes",INDEX(List!$F$2:$CB$208,MATCH('Selection Pane Data'!$C18,List!$F$2:$F$208,0),MATCH('Selection Pane Data'!M$3,List!$F$2:$CB$2,0)),""),"")</f>
        <v/>
      </c>
      <c r="N18" s="13" t="str">
        <f>IFERROR(IF(N$4="Yes",INDEX(List!$F$2:$CB$208,MATCH('Selection Pane Data'!$C18,List!$F$2:$F$208,0),MATCH('Selection Pane Data'!N$3,List!$F$2:$CB$2,0)),""),"")</f>
        <v/>
      </c>
      <c r="O18" s="13" t="str">
        <f>IFERROR(IF(O$4="Yes",INDEX(List!$F$2:$CB$208,MATCH('Selection Pane Data'!$C18,List!$F$2:$F$208,0),MATCH('Selection Pane Data'!O$3,List!$F$2:$CB$2,0)),""),"")</f>
        <v/>
      </c>
      <c r="P18" s="13" t="str">
        <f>IFERROR(IF(P$4="Yes",INDEX(List!$F$2:$CB$208,MATCH('Selection Pane Data'!$C18,List!$F$2:$F$208,0),MATCH('Selection Pane Data'!P$3,List!$F$2:$CB$2,0)),""),"")</f>
        <v/>
      </c>
      <c r="Q18" s="13" t="str">
        <f>IFERROR(IF(Q$4="Yes",INDEX(List!$F$2:$CB$208,MATCH('Selection Pane Data'!$C18,List!$F$2:$F$208,0),MATCH('Selection Pane Data'!Q$3,List!$F$2:$CB$2,0)),""),"")</f>
        <v/>
      </c>
      <c r="R18" s="13" t="str">
        <f>IFERROR(IF(R$4="Yes",INDEX(List!$F$2:$CB$208,MATCH('Selection Pane Data'!$C18,List!$F$2:$F$208,0),MATCH('Selection Pane Data'!R$3,List!$F$2:$CB$2,0)),""),"")</f>
        <v/>
      </c>
      <c r="S18" s="13" t="str">
        <f>IFERROR(IF(S$4="Yes",INDEX(List!$F$2:$CB$208,MATCH('Selection Pane Data'!$C18,List!$F$2:$F$208,0),MATCH('Selection Pane Data'!S$3,List!$F$2:$CB$2,0)),""),"")</f>
        <v/>
      </c>
      <c r="T18" s="13" t="str">
        <f>IFERROR(IF(T$4="Yes",INDEX(List!$F$2:$CB$208,MATCH('Selection Pane Data'!$C18,List!$F$2:$F$208,0),MATCH('Selection Pane Data'!T$3,List!$F$2:$CB$2,0)),""),"")</f>
        <v/>
      </c>
      <c r="U18" s="13" t="str">
        <f>IFERROR(IF(U$4="Yes",INDEX(List!$F$2:$CB$208,MATCH('Selection Pane Data'!$C18,List!$F$2:$F$208,0),MATCH('Selection Pane Data'!U$3,List!$F$2:$CB$2,0)),""),"")</f>
        <v/>
      </c>
      <c r="V18" s="13" t="str">
        <f>IFERROR(IF(V$4="Yes",INDEX(List!$F$2:$CB$208,MATCH('Selection Pane Data'!$C18,List!$F$2:$F$208,0),MATCH('Selection Pane Data'!V$3,List!$F$2:$CB$2,0)),""),"")</f>
        <v/>
      </c>
      <c r="W18" s="13" t="str">
        <f>IFERROR(IF(W$4="Yes",INDEX(List!$F$2:$CB$208,MATCH('Selection Pane Data'!$C18,List!$F$2:$F$208,0),MATCH('Selection Pane Data'!W$3,List!$F$2:$CB$2,0)),""),"")</f>
        <v/>
      </c>
      <c r="X18" s="13" t="str">
        <f>IFERROR(IF(X$4="Yes",INDEX(List!$F$2:$CB$208,MATCH('Selection Pane Data'!$C18,List!$F$2:$F$208,0),MATCH('Selection Pane Data'!X$3,List!$F$2:$CB$2,0)),""),"")</f>
        <v/>
      </c>
      <c r="Y18" s="13" t="str">
        <f>IFERROR(IF(Y$4="Yes",INDEX(List!$F$2:$CB$208,MATCH('Selection Pane Data'!$C18,List!$F$2:$F$208,0),MATCH('Selection Pane Data'!Y$3,List!$F$2:$CB$2,0)),""),"")</f>
        <v/>
      </c>
      <c r="Z18" s="13" t="str">
        <f>IFERROR(IF(Z$4="Yes",INDEX(List!$F$2:$CB$208,MATCH('Selection Pane Data'!$C18,List!$F$2:$F$208,0),MATCH('Selection Pane Data'!Z$3,List!$F$2:$CB$2,0)),""),"")</f>
        <v/>
      </c>
      <c r="AA18" s="13" t="str">
        <f>IFERROR(IF(AA$4="Yes",INDEX(List!$F$2:$CB$208,MATCH('Selection Pane Data'!$C18,List!$F$2:$F$208,0),MATCH('Selection Pane Data'!AA$3,List!$F$2:$CB$2,0)),""),"")</f>
        <v/>
      </c>
      <c r="AB18" s="13">
        <f>IFERROR(IF(AB$4="Yes",INDEX(List!$F$2:$CB$208,MATCH('Selection Pane Data'!$C18,List!$F$2:$F$208,0),MATCH('Selection Pane Data'!AB$3,List!$F$2:$CB$2,0)),""),"")</f>
        <v>0</v>
      </c>
      <c r="AC18" s="13" t="str">
        <f>IFERROR(IF(AC$4="Yes",INDEX(List!$F$2:$CB$208,MATCH('Selection Pane Data'!$C18,List!$F$2:$F$208,0),MATCH('Selection Pane Data'!AC$3,List!$F$2:$CB$2,0)),""),"")</f>
        <v/>
      </c>
      <c r="AD18" s="13" t="str">
        <f>IFERROR(IF(AD$4="Yes",INDEX(List!$F$2:$CB$208,MATCH('Selection Pane Data'!$C18,List!$F$2:$F$208,0),MATCH('Selection Pane Data'!AD$3,List!$F$2:$CB$2,0)),""),"")</f>
        <v/>
      </c>
      <c r="AE18" s="13" t="str">
        <f>IFERROR(IF(AE$4="Yes",INDEX(List!$F$2:$CB$208,MATCH('Selection Pane Data'!$C18,List!$F$2:$F$208,0),MATCH('Selection Pane Data'!AE$3,List!$F$2:$CB$2,0)),""),"")</f>
        <v/>
      </c>
      <c r="AF18" s="13" t="str">
        <f>IFERROR(IF(AF$4="Yes",INDEX(List!$F$2:$CB$208,MATCH('Selection Pane Data'!$C18,List!$F$2:$F$208,0),MATCH('Selection Pane Data'!AF$3,List!$F$2:$CB$2,0)),""),"")</f>
        <v/>
      </c>
      <c r="AG18" s="13" t="str">
        <f>IFERROR(IF(AG$4="Yes",INDEX(List!$F$2:$CB$208,MATCH('Selection Pane Data'!$C18,List!$F$2:$F$208,0),MATCH('Selection Pane Data'!AG$3,List!$F$2:$CB$2,0)),""),"")</f>
        <v/>
      </c>
      <c r="AH18" s="13" t="str">
        <f>IFERROR(IF(AH$4="Yes",INDEX(List!$F$2:$CB$208,MATCH('Selection Pane Data'!$C18,List!$F$2:$F$208,0),MATCH('Selection Pane Data'!AH$3,List!$F$2:$CB$2,0)),""),"")</f>
        <v/>
      </c>
      <c r="AI18" s="13" t="str">
        <f>IFERROR(IF(AI$4="Yes",INDEX(List!$F$2:$CB$208,MATCH('Selection Pane Data'!$C18,List!$F$2:$F$208,0),MATCH('Selection Pane Data'!AI$3,List!$F$2:$CB$2,0)),""),"")</f>
        <v/>
      </c>
      <c r="AJ18" s="13" t="str">
        <f>IFERROR(IF(AJ$4="Yes",INDEX(List!$F$2:$CB$208,MATCH('Selection Pane Data'!$C18,List!$F$2:$F$208,0),MATCH('Selection Pane Data'!AJ$3,List!$F$2:$CB$2,0)),""),"")</f>
        <v/>
      </c>
      <c r="AK18" s="13" t="str">
        <f>IFERROR(IF(AK$4="Yes",INDEX(List!$F$2:$CB$208,MATCH('Selection Pane Data'!$C18,List!$F$2:$F$208,0),MATCH('Selection Pane Data'!AK$3,List!$F$2:$CB$2,0)),""),"")</f>
        <v/>
      </c>
      <c r="AL18" s="13" t="str">
        <f>IFERROR(IF(AL$4="Yes",INDEX(List!$F$2:$CB$208,MATCH('Selection Pane Data'!$C18,List!$F$2:$F$208,0),MATCH('Selection Pane Data'!AL$3,List!$F$2:$CB$2,0)),""),"")</f>
        <v/>
      </c>
      <c r="AM18" s="13" t="str">
        <f>IFERROR(IF(AM$4="Yes",INDEX(List!$F$2:$CB$208,MATCH('Selection Pane Data'!$C18,List!$F$2:$F$208,0),MATCH('Selection Pane Data'!AM$3,List!$F$2:$CB$2,0)),""),"")</f>
        <v/>
      </c>
      <c r="AN18" s="13" t="str">
        <f>IFERROR(IF(AN$4="Yes",INDEX(List!$F$2:$CB$208,MATCH('Selection Pane Data'!$C18,List!$F$2:$F$208,0),MATCH('Selection Pane Data'!AN$3,List!$F$2:$CB$2,0)),""),"")</f>
        <v/>
      </c>
      <c r="AO18" s="13" t="str">
        <f>IFERROR(IF(AO$4="Yes",INDEX(List!$F$2:$CB$208,MATCH('Selection Pane Data'!$C18,List!$F$2:$F$208,0),MATCH('Selection Pane Data'!AO$3,List!$F$2:$CB$2,0)),""),"")</f>
        <v/>
      </c>
      <c r="AP18" s="13" t="str">
        <f>IFERROR(IF(AP$4="Yes",INDEX(List!$F$2:$CB$208,MATCH('Selection Pane Data'!$C18,List!$F$2:$F$208,0),MATCH('Selection Pane Data'!AP$3,List!$F$2:$CB$2,0)),""),"")</f>
        <v/>
      </c>
      <c r="AQ18" s="13" t="str">
        <f>IFERROR(IF(AQ$4="Yes",INDEX(List!$F$2:$CB$208,MATCH('Selection Pane Data'!$C18,List!$F$2:$F$208,0),MATCH('Selection Pane Data'!AQ$3,List!$F$2:$CB$2,0)),""),"")</f>
        <v/>
      </c>
      <c r="AR18" s="13" t="str">
        <f>IFERROR(IF(AR$4="Yes",INDEX(List!$F$2:$CB$208,MATCH('Selection Pane Data'!$C18,List!$F$2:$F$208,0),MATCH('Selection Pane Data'!AR$3,List!$F$2:$CB$2,0)),""),"")</f>
        <v/>
      </c>
      <c r="AS18" s="13" t="str">
        <f>IFERROR(IF(AS$4="Yes",INDEX(List!$F$2:$CB$208,MATCH('Selection Pane Data'!$C18,List!$F$2:$F$208,0),MATCH('Selection Pane Data'!AS$3,List!$F$2:$CB$2,0)),""),"")</f>
        <v/>
      </c>
      <c r="AT18" s="13" t="str">
        <f>IFERROR(IF(AT$4="Yes",INDEX(List!$F$2:$CB$208,MATCH('Selection Pane Data'!$C18,List!$F$2:$F$208,0),MATCH('Selection Pane Data'!AT$3,List!$F$2:$CB$2,0)),""),"")</f>
        <v/>
      </c>
      <c r="AU18" s="13" t="str">
        <f>IFERROR(IF(AU$4="Yes",INDEX(List!$F$2:$CB$208,MATCH('Selection Pane Data'!$C18,List!$F$2:$F$208,0),MATCH('Selection Pane Data'!AU$3,List!$F$2:$CB$2,0)),""),"")</f>
        <v/>
      </c>
      <c r="AV18" s="13" t="str">
        <f>IFERROR(IF(AV$4="Yes",INDEX(List!$F$2:$CB$208,MATCH('Selection Pane Data'!$C18,List!$F$2:$F$208,0),MATCH('Selection Pane Data'!AV$3,List!$F$2:$CB$2,0)),""),"")</f>
        <v/>
      </c>
      <c r="AW18" s="13" t="str">
        <f>IFERROR(IF(AW$4="Yes",INDEX(List!$F$2:$CB$208,MATCH('Selection Pane Data'!$C18,List!$F$2:$F$208,0),MATCH('Selection Pane Data'!AW$3,List!$F$2:$CB$2,0)),""),"")</f>
        <v/>
      </c>
      <c r="AX18" s="13" t="str">
        <f>IFERROR(IF(AX$4="Yes",INDEX(List!$F$2:$CB$208,MATCH('Selection Pane Data'!$C18,List!$F$2:$F$208,0),MATCH('Selection Pane Data'!AX$3,List!$F$2:$CB$2,0)),""),"")</f>
        <v/>
      </c>
      <c r="AY18" s="13" t="str">
        <f>IFERROR(IF(AY$4="Yes",INDEX(List!$F$2:$CB$208,MATCH('Selection Pane Data'!$C18,List!$F$2:$F$208,0),MATCH('Selection Pane Data'!AY$3,List!$F$2:$CB$2,0)),""),"")</f>
        <v/>
      </c>
      <c r="AZ18" s="13" t="str">
        <f>IFERROR(IF(AZ$4="Yes",INDEX(List!$F$2:$CB$208,MATCH('Selection Pane Data'!$C18,List!$F$2:$F$208,0),MATCH('Selection Pane Data'!AZ$3,List!$F$2:$CB$2,0)),""),"")</f>
        <v/>
      </c>
      <c r="BA18" s="13" t="str">
        <f>IFERROR(IF(BA$4="Yes",INDEX(List!$F$2:$CB$208,MATCH('Selection Pane Data'!$C18,List!$F$2:$F$208,0),MATCH('Selection Pane Data'!BA$3,List!$F$2:$CB$2,0)),""),"")</f>
        <v/>
      </c>
      <c r="BB18" s="13" t="str">
        <f>IFERROR(IF(BB$4="Yes",INDEX(List!$F$2:$CB$208,MATCH('Selection Pane Data'!$C18,List!$F$2:$F$208,0),MATCH('Selection Pane Data'!BB$3,List!$F$2:$CB$2,0)),""),"")</f>
        <v/>
      </c>
      <c r="BC18" s="13" t="str">
        <f>IFERROR(IF(BC$4="Yes",INDEX(List!$F$2:$CB$208,MATCH('Selection Pane Data'!$C18,List!$F$2:$F$208,0),MATCH('Selection Pane Data'!BC$3,List!$F$2:$CB$2,0)),""),"")</f>
        <v/>
      </c>
      <c r="BD18" s="13" t="str">
        <f>IFERROR(IF(BD$4="Yes",INDEX(List!$F$2:$CB$208,MATCH('Selection Pane Data'!$C18,List!$F$2:$F$208,0),MATCH('Selection Pane Data'!BD$3,List!$F$2:$CB$2,0)),""),"")</f>
        <v/>
      </c>
      <c r="BE18" s="13" t="str">
        <f>IFERROR(IF(BE$4="Yes",INDEX(List!$F$2:$CB$208,MATCH('Selection Pane Data'!$C18,List!$F$2:$F$208,0),MATCH('Selection Pane Data'!BE$3,List!$F$2:$CB$2,0)),""),"")</f>
        <v/>
      </c>
      <c r="BF18" s="13" t="str">
        <f>IFERROR(IF(BF$4="Yes",INDEX(List!$F$2:$CB$208,MATCH('Selection Pane Data'!$C18,List!$F$2:$F$208,0),MATCH('Selection Pane Data'!BF$3,List!$F$2:$CB$2,0)),""),"")</f>
        <v/>
      </c>
      <c r="BG18" s="13" t="str">
        <f>IFERROR(IF(BG$4="Yes",INDEX(List!$F$2:$CB$208,MATCH('Selection Pane Data'!$C18,List!$F$2:$F$208,0),MATCH('Selection Pane Data'!BG$3,List!$F$2:$CB$2,0)),""),"")</f>
        <v/>
      </c>
      <c r="BH18" s="13" t="str">
        <f>IFERROR(IF(BH$4="Yes",INDEX(List!$F$2:$CB$208,MATCH('Selection Pane Data'!$C18,List!$F$2:$F$208,0),MATCH('Selection Pane Data'!BH$3,List!$F$2:$CB$2,0)),""),"")</f>
        <v/>
      </c>
      <c r="BI18" s="13" t="str">
        <f>IFERROR(IF(BI$4="Yes",INDEX(List!$F$2:$CB$208,MATCH('Selection Pane Data'!$C18,List!$F$2:$F$208,0),MATCH('Selection Pane Data'!BI$3,List!$F$2:$CB$2,0)),""),"")</f>
        <v/>
      </c>
      <c r="BJ18" s="13" t="str">
        <f>IFERROR(IF(BJ$4="Yes",INDEX(List!$F$2:$CB$208,MATCH('Selection Pane Data'!$C18,List!$F$2:$F$208,0),MATCH('Selection Pane Data'!BJ$3,List!$F$2:$CB$2,0)),""),"")</f>
        <v/>
      </c>
      <c r="BK18" s="13" t="str">
        <f>IFERROR(IF(BK$4="Yes",INDEX(List!$F$2:$CB$208,MATCH('Selection Pane Data'!$C18,List!$F$2:$F$208,0),MATCH('Selection Pane Data'!BK$3,List!$F$2:$CB$2,0)),""),"")</f>
        <v/>
      </c>
      <c r="BL18" s="13" t="str">
        <f>IFERROR(IF(BL$4="Yes",INDEX(List!$F$2:$CB$208,MATCH('Selection Pane Data'!$C18,List!$F$2:$F$208,0),MATCH('Selection Pane Data'!BL$3,List!$F$2:$CB$2,0)),""),"")</f>
        <v/>
      </c>
      <c r="BM18" s="13" t="str">
        <f>IFERROR(IF(BM$4="Yes",INDEX(List!$F$2:$CB$208,MATCH('Selection Pane Data'!$C18,List!$F$2:$F$208,0),MATCH('Selection Pane Data'!BM$3,List!$F$2:$CB$2,0)),""),"")</f>
        <v/>
      </c>
      <c r="BN18" s="13" t="str">
        <f>IFERROR(IF(BN$4="Yes",INDEX(List!$F$2:$CB$208,MATCH('Selection Pane Data'!$C18,List!$F$2:$F$208,0),MATCH('Selection Pane Data'!BN$3,List!$F$2:$CB$2,0)),""),"")</f>
        <v/>
      </c>
      <c r="BO18" s="13" t="str">
        <f>IFERROR(IF(BO$4="Yes",INDEX(List!$F$2:$CB$208,MATCH('Selection Pane Data'!$C18,List!$F$2:$F$208,0),MATCH('Selection Pane Data'!BO$3,List!$F$2:$CB$2,0)),""),"")</f>
        <v/>
      </c>
      <c r="BP18" s="13" t="str">
        <f>IFERROR(IF(BP$4="Yes",INDEX(List!$F$2:$CB$208,MATCH('Selection Pane Data'!$C18,List!$F$2:$F$208,0),MATCH('Selection Pane Data'!BP$3,List!$F$2:$CB$2,0)),""),"")</f>
        <v/>
      </c>
      <c r="BQ18" s="13" t="str">
        <f>IFERROR(IF(BQ$4="Yes",INDEX(List!$F$2:$CB$208,MATCH('Selection Pane Data'!$C18,List!$F$2:$F$208,0),MATCH('Selection Pane Data'!BQ$3,List!$F$2:$CB$2,0)),""),"")</f>
        <v/>
      </c>
      <c r="BR18" s="13" t="str">
        <f>IFERROR(IF(BR$4="Yes",INDEX(List!$F$2:$CB$208,MATCH('Selection Pane Data'!$C18,List!$F$2:$F$208,0),MATCH('Selection Pane Data'!BR$3,List!$F$2:$CB$2,0)),""),"")</f>
        <v/>
      </c>
      <c r="BS18" s="13" t="str">
        <f>IFERROR(IF(BS$4="Yes",INDEX(List!$F$2:$CB$208,MATCH('Selection Pane Data'!$C18,List!$F$2:$F$208,0),MATCH('Selection Pane Data'!BS$3,List!$F$2:$CB$2,0)),""),"")</f>
        <v/>
      </c>
      <c r="BT18" s="13" t="str">
        <f>IFERROR(IF(BT$4="Yes",INDEX(List!$F$2:$CB$208,MATCH('Selection Pane Data'!$C18,List!$F$2:$F$208,0),MATCH('Selection Pane Data'!BT$3,List!$F$2:$CB$2,0)),""),"")</f>
        <v/>
      </c>
      <c r="BU18" s="13" t="str">
        <f>IFERROR(IF(BU$4="Yes",INDEX(List!$F$2:$CB$208,MATCH('Selection Pane Data'!$C18,List!$F$2:$F$208,0),MATCH('Selection Pane Data'!BU$3,List!$F$2:$CB$2,0)),""),"")</f>
        <v/>
      </c>
      <c r="BV18" s="13" t="str">
        <f>IFERROR(IF(BV$4="Yes",INDEX(List!$F$2:$CB$208,MATCH('Selection Pane Data'!$C18,List!$F$2:$F$208,0),MATCH('Selection Pane Data'!BV$3,List!$F$2:$CB$2,0)),""),"")</f>
        <v/>
      </c>
      <c r="BW18" s="13" t="str">
        <f>IFERROR(IF(BW$4="Yes",INDEX(List!$F$2:$CB$208,MATCH('Selection Pane Data'!$C18,List!$F$2:$F$208,0),MATCH('Selection Pane Data'!BW$3,List!$F$2:$CB$2,0)),""),"")</f>
        <v/>
      </c>
      <c r="BX18" s="13" t="str">
        <f>IFERROR(IF(BX$4="Yes",INDEX(List!$F$2:$CB$208,MATCH('Selection Pane Data'!$C18,List!$F$2:$F$208,0),MATCH('Selection Pane Data'!BX$3,List!$F$2:$CB$2,0)),""),"")</f>
        <v/>
      </c>
      <c r="BY18" s="13" t="str">
        <f>IFERROR(IF(BY$4="Yes",INDEX(List!$F$2:$CB$208,MATCH('Selection Pane Data'!$C18,List!$F$2:$F$208,0),MATCH('Selection Pane Data'!BY$3,List!$F$2:$CB$2,0)),""),"")</f>
        <v/>
      </c>
      <c r="BZ18" s="13" t="str">
        <f>IFERROR(IF(BZ$4="Yes",INDEX(List!$F$2:$CB$208,MATCH('Selection Pane Data'!$C18,List!$F$2:$F$208,0),MATCH('Selection Pane Data'!BZ$3,List!$F$2:$CB$2,0)),""),"")</f>
        <v/>
      </c>
      <c r="CA18" s="13" t="str">
        <f>IFERROR(IF(CA$4="Yes",INDEX(List!$F$2:$CB$208,MATCH('Selection Pane Data'!$C18,List!$F$2:$F$208,0),MATCH('Selection Pane Data'!CA$3,List!$F$2:$CB$2,0)),""),"")</f>
        <v/>
      </c>
      <c r="CC18" s="29">
        <f t="shared" si="0"/>
        <v>0</v>
      </c>
      <c r="CD18" s="29">
        <f t="shared" si="1"/>
        <v>0</v>
      </c>
      <c r="CE18" s="29"/>
      <c r="CF18" s="29">
        <f>COUNTIF(List!I16:CB16,'Selection Pane Data'!CF$3)</f>
        <v>1</v>
      </c>
      <c r="CG18" s="29">
        <f>COUNTIF(List!J16:CC16,'Selection Pane Data'!CG$3)</f>
        <v>2</v>
      </c>
      <c r="CH18" s="29"/>
      <c r="CI18" s="29" t="str">
        <f t="shared" si="2"/>
        <v>Error</v>
      </c>
      <c r="CJ18" s="29" t="str">
        <f t="shared" si="3"/>
        <v>Error</v>
      </c>
    </row>
    <row r="19" spans="2:88" x14ac:dyDescent="0.45">
      <c r="B19" s="21" t="s">
        <v>316</v>
      </c>
      <c r="C19" s="120" t="s">
        <v>212</v>
      </c>
      <c r="D19" s="31" t="str">
        <f>List!G17</f>
        <v>Customer Responsibility</v>
      </c>
      <c r="E19" s="31" t="str">
        <f>List!H17</f>
        <v>Shared Coverage</v>
      </c>
      <c r="F19" t="str">
        <f>INDEX('CMMC Levels'!$A$1:$F$188,MATCH('Selection Pane Data'!$C19,'CMMC Levels'!$A$1:$A$188,0),MATCH(Placemat!$F$4,'CMMC Levels'!$A$1:$F$1,0))</f>
        <v>X</v>
      </c>
      <c r="G19" s="75" t="str">
        <f>IF(F19="X",IF(COUNTIF(List!I17:CB17,"P")+COUNTIF(List!I17:CB17,"S")=0,"U",IF(COUNTIF('Selection Pane Data'!H19:CA19,"P")&gt;0,"P",IF(COUNTIF('Selection Pane Data'!H19:CA19,"S")&gt;0,"S","N"))),"NA")</f>
        <v>N</v>
      </c>
      <c r="H19" s="13" t="str">
        <f>IFERROR(IF(H$4="Yes",INDEX(List!$F$2:$CB$208,MATCH('Selection Pane Data'!$C19,List!$F$2:$F$208,0),MATCH('Selection Pane Data'!H$3,List!$F$2:$CB$2,0)),""),"")</f>
        <v/>
      </c>
      <c r="I19" s="13" t="str">
        <f>IFERROR(IF(I$4="Yes",INDEX(List!$F$2:$CB$208,MATCH('Selection Pane Data'!$C19,List!$F$2:$F$208,0),MATCH('Selection Pane Data'!I$3,List!$F$2:$CB$2,0)),""),"")</f>
        <v/>
      </c>
      <c r="J19" s="13">
        <f>IFERROR(IF(J$4="Yes",INDEX(List!$F$2:$CB$208,MATCH('Selection Pane Data'!$C19,List!$F$2:$F$208,0),MATCH('Selection Pane Data'!J$3,List!$F$2:$CB$2,0)),""),"")</f>
        <v>0</v>
      </c>
      <c r="K19" s="13" t="str">
        <f>IFERROR(IF(K$4="Yes",INDEX(List!$F$2:$CB$208,MATCH('Selection Pane Data'!$C19,List!$F$2:$F$208,0),MATCH('Selection Pane Data'!K$3,List!$F$2:$CB$2,0)),""),"")</f>
        <v/>
      </c>
      <c r="L19" s="13" t="str">
        <f>IFERROR(IF(L$4="Yes",INDEX(List!$F$2:$CB$208,MATCH('Selection Pane Data'!$C19,List!$F$2:$F$208,0),MATCH('Selection Pane Data'!L$3,List!$F$2:$CB$2,0)),""),"")</f>
        <v/>
      </c>
      <c r="M19" s="13" t="str">
        <f>IFERROR(IF(M$4="Yes",INDEX(List!$F$2:$CB$208,MATCH('Selection Pane Data'!$C19,List!$F$2:$F$208,0),MATCH('Selection Pane Data'!M$3,List!$F$2:$CB$2,0)),""),"")</f>
        <v/>
      </c>
      <c r="N19" s="13" t="str">
        <f>IFERROR(IF(N$4="Yes",INDEX(List!$F$2:$CB$208,MATCH('Selection Pane Data'!$C19,List!$F$2:$F$208,0),MATCH('Selection Pane Data'!N$3,List!$F$2:$CB$2,0)),""),"")</f>
        <v/>
      </c>
      <c r="O19" s="13" t="str">
        <f>IFERROR(IF(O$4="Yes",INDEX(List!$F$2:$CB$208,MATCH('Selection Pane Data'!$C19,List!$F$2:$F$208,0),MATCH('Selection Pane Data'!O$3,List!$F$2:$CB$2,0)),""),"")</f>
        <v/>
      </c>
      <c r="P19" s="13" t="str">
        <f>IFERROR(IF(P$4="Yes",INDEX(List!$F$2:$CB$208,MATCH('Selection Pane Data'!$C19,List!$F$2:$F$208,0),MATCH('Selection Pane Data'!P$3,List!$F$2:$CB$2,0)),""),"")</f>
        <v/>
      </c>
      <c r="Q19" s="13" t="str">
        <f>IFERROR(IF(Q$4="Yes",INDEX(List!$F$2:$CB$208,MATCH('Selection Pane Data'!$C19,List!$F$2:$F$208,0),MATCH('Selection Pane Data'!Q$3,List!$F$2:$CB$2,0)),""),"")</f>
        <v/>
      </c>
      <c r="R19" s="13" t="str">
        <f>IFERROR(IF(R$4="Yes",INDEX(List!$F$2:$CB$208,MATCH('Selection Pane Data'!$C19,List!$F$2:$F$208,0),MATCH('Selection Pane Data'!R$3,List!$F$2:$CB$2,0)),""),"")</f>
        <v/>
      </c>
      <c r="S19" s="13" t="str">
        <f>IFERROR(IF(S$4="Yes",INDEX(List!$F$2:$CB$208,MATCH('Selection Pane Data'!$C19,List!$F$2:$F$208,0),MATCH('Selection Pane Data'!S$3,List!$F$2:$CB$2,0)),""),"")</f>
        <v/>
      </c>
      <c r="T19" s="13" t="str">
        <f>IFERROR(IF(T$4="Yes",INDEX(List!$F$2:$CB$208,MATCH('Selection Pane Data'!$C19,List!$F$2:$F$208,0),MATCH('Selection Pane Data'!T$3,List!$F$2:$CB$2,0)),""),"")</f>
        <v/>
      </c>
      <c r="U19" s="13" t="str">
        <f>IFERROR(IF(U$4="Yes",INDEX(List!$F$2:$CB$208,MATCH('Selection Pane Data'!$C19,List!$F$2:$F$208,0),MATCH('Selection Pane Data'!U$3,List!$F$2:$CB$2,0)),""),"")</f>
        <v/>
      </c>
      <c r="V19" s="13" t="str">
        <f>IFERROR(IF(V$4="Yes",INDEX(List!$F$2:$CB$208,MATCH('Selection Pane Data'!$C19,List!$F$2:$F$208,0),MATCH('Selection Pane Data'!V$3,List!$F$2:$CB$2,0)),""),"")</f>
        <v/>
      </c>
      <c r="W19" s="13" t="str">
        <f>IFERROR(IF(W$4="Yes",INDEX(List!$F$2:$CB$208,MATCH('Selection Pane Data'!$C19,List!$F$2:$F$208,0),MATCH('Selection Pane Data'!W$3,List!$F$2:$CB$2,0)),""),"")</f>
        <v/>
      </c>
      <c r="X19" s="13" t="str">
        <f>IFERROR(IF(X$4="Yes",INDEX(List!$F$2:$CB$208,MATCH('Selection Pane Data'!$C19,List!$F$2:$F$208,0),MATCH('Selection Pane Data'!X$3,List!$F$2:$CB$2,0)),""),"")</f>
        <v/>
      </c>
      <c r="Y19" s="13" t="str">
        <f>IFERROR(IF(Y$4="Yes",INDEX(List!$F$2:$CB$208,MATCH('Selection Pane Data'!$C19,List!$F$2:$F$208,0),MATCH('Selection Pane Data'!Y$3,List!$F$2:$CB$2,0)),""),"")</f>
        <v/>
      </c>
      <c r="Z19" s="13" t="str">
        <f>IFERROR(IF(Z$4="Yes",INDEX(List!$F$2:$CB$208,MATCH('Selection Pane Data'!$C19,List!$F$2:$F$208,0),MATCH('Selection Pane Data'!Z$3,List!$F$2:$CB$2,0)),""),"")</f>
        <v/>
      </c>
      <c r="AA19" s="13" t="str">
        <f>IFERROR(IF(AA$4="Yes",INDEX(List!$F$2:$CB$208,MATCH('Selection Pane Data'!$C19,List!$F$2:$F$208,0),MATCH('Selection Pane Data'!AA$3,List!$F$2:$CB$2,0)),""),"")</f>
        <v/>
      </c>
      <c r="AB19" s="13">
        <f>IFERROR(IF(AB$4="Yes",INDEX(List!$F$2:$CB$208,MATCH('Selection Pane Data'!$C19,List!$F$2:$F$208,0),MATCH('Selection Pane Data'!AB$3,List!$F$2:$CB$2,0)),""),"")</f>
        <v>0</v>
      </c>
      <c r="AC19" s="13" t="str">
        <f>IFERROR(IF(AC$4="Yes",INDEX(List!$F$2:$CB$208,MATCH('Selection Pane Data'!$C19,List!$F$2:$F$208,0),MATCH('Selection Pane Data'!AC$3,List!$F$2:$CB$2,0)),""),"")</f>
        <v/>
      </c>
      <c r="AD19" s="13" t="str">
        <f>IFERROR(IF(AD$4="Yes",INDEX(List!$F$2:$CB$208,MATCH('Selection Pane Data'!$C19,List!$F$2:$F$208,0),MATCH('Selection Pane Data'!AD$3,List!$F$2:$CB$2,0)),""),"")</f>
        <v/>
      </c>
      <c r="AE19" s="13" t="str">
        <f>IFERROR(IF(AE$4="Yes",INDEX(List!$F$2:$CB$208,MATCH('Selection Pane Data'!$C19,List!$F$2:$F$208,0),MATCH('Selection Pane Data'!AE$3,List!$F$2:$CB$2,0)),""),"")</f>
        <v/>
      </c>
      <c r="AF19" s="13" t="str">
        <f>IFERROR(IF(AF$4="Yes",INDEX(List!$F$2:$CB$208,MATCH('Selection Pane Data'!$C19,List!$F$2:$F$208,0),MATCH('Selection Pane Data'!AF$3,List!$F$2:$CB$2,0)),""),"")</f>
        <v/>
      </c>
      <c r="AG19" s="13" t="str">
        <f>IFERROR(IF(AG$4="Yes",INDEX(List!$F$2:$CB$208,MATCH('Selection Pane Data'!$C19,List!$F$2:$F$208,0),MATCH('Selection Pane Data'!AG$3,List!$F$2:$CB$2,0)),""),"")</f>
        <v/>
      </c>
      <c r="AH19" s="13" t="str">
        <f>IFERROR(IF(AH$4="Yes",INDEX(List!$F$2:$CB$208,MATCH('Selection Pane Data'!$C19,List!$F$2:$F$208,0),MATCH('Selection Pane Data'!AH$3,List!$F$2:$CB$2,0)),""),"")</f>
        <v/>
      </c>
      <c r="AI19" s="13" t="str">
        <f>IFERROR(IF(AI$4="Yes",INDEX(List!$F$2:$CB$208,MATCH('Selection Pane Data'!$C19,List!$F$2:$F$208,0),MATCH('Selection Pane Data'!AI$3,List!$F$2:$CB$2,0)),""),"")</f>
        <v/>
      </c>
      <c r="AJ19" s="13" t="str">
        <f>IFERROR(IF(AJ$4="Yes",INDEX(List!$F$2:$CB$208,MATCH('Selection Pane Data'!$C19,List!$F$2:$F$208,0),MATCH('Selection Pane Data'!AJ$3,List!$F$2:$CB$2,0)),""),"")</f>
        <v/>
      </c>
      <c r="AK19" s="13" t="str">
        <f>IFERROR(IF(AK$4="Yes",INDEX(List!$F$2:$CB$208,MATCH('Selection Pane Data'!$C19,List!$F$2:$F$208,0),MATCH('Selection Pane Data'!AK$3,List!$F$2:$CB$2,0)),""),"")</f>
        <v/>
      </c>
      <c r="AL19" s="13" t="str">
        <f>IFERROR(IF(AL$4="Yes",INDEX(List!$F$2:$CB$208,MATCH('Selection Pane Data'!$C19,List!$F$2:$F$208,0),MATCH('Selection Pane Data'!AL$3,List!$F$2:$CB$2,0)),""),"")</f>
        <v/>
      </c>
      <c r="AM19" s="13" t="str">
        <f>IFERROR(IF(AM$4="Yes",INDEX(List!$F$2:$CB$208,MATCH('Selection Pane Data'!$C19,List!$F$2:$F$208,0),MATCH('Selection Pane Data'!AM$3,List!$F$2:$CB$2,0)),""),"")</f>
        <v/>
      </c>
      <c r="AN19" s="13" t="str">
        <f>IFERROR(IF(AN$4="Yes",INDEX(List!$F$2:$CB$208,MATCH('Selection Pane Data'!$C19,List!$F$2:$F$208,0),MATCH('Selection Pane Data'!AN$3,List!$F$2:$CB$2,0)),""),"")</f>
        <v/>
      </c>
      <c r="AO19" s="13" t="str">
        <f>IFERROR(IF(AO$4="Yes",INDEX(List!$F$2:$CB$208,MATCH('Selection Pane Data'!$C19,List!$F$2:$F$208,0),MATCH('Selection Pane Data'!AO$3,List!$F$2:$CB$2,0)),""),"")</f>
        <v/>
      </c>
      <c r="AP19" s="13" t="str">
        <f>IFERROR(IF(AP$4="Yes",INDEX(List!$F$2:$CB$208,MATCH('Selection Pane Data'!$C19,List!$F$2:$F$208,0),MATCH('Selection Pane Data'!AP$3,List!$F$2:$CB$2,0)),""),"")</f>
        <v/>
      </c>
      <c r="AQ19" s="13" t="str">
        <f>IFERROR(IF(AQ$4="Yes",INDEX(List!$F$2:$CB$208,MATCH('Selection Pane Data'!$C19,List!$F$2:$F$208,0),MATCH('Selection Pane Data'!AQ$3,List!$F$2:$CB$2,0)),""),"")</f>
        <v/>
      </c>
      <c r="AR19" s="13" t="str">
        <f>IFERROR(IF(AR$4="Yes",INDEX(List!$F$2:$CB$208,MATCH('Selection Pane Data'!$C19,List!$F$2:$F$208,0),MATCH('Selection Pane Data'!AR$3,List!$F$2:$CB$2,0)),""),"")</f>
        <v/>
      </c>
      <c r="AS19" s="13" t="str">
        <f>IFERROR(IF(AS$4="Yes",INDEX(List!$F$2:$CB$208,MATCH('Selection Pane Data'!$C19,List!$F$2:$F$208,0),MATCH('Selection Pane Data'!AS$3,List!$F$2:$CB$2,0)),""),"")</f>
        <v/>
      </c>
      <c r="AT19" s="13" t="str">
        <f>IFERROR(IF(AT$4="Yes",INDEX(List!$F$2:$CB$208,MATCH('Selection Pane Data'!$C19,List!$F$2:$F$208,0),MATCH('Selection Pane Data'!AT$3,List!$F$2:$CB$2,0)),""),"")</f>
        <v/>
      </c>
      <c r="AU19" s="13" t="str">
        <f>IFERROR(IF(AU$4="Yes",INDEX(List!$F$2:$CB$208,MATCH('Selection Pane Data'!$C19,List!$F$2:$F$208,0),MATCH('Selection Pane Data'!AU$3,List!$F$2:$CB$2,0)),""),"")</f>
        <v/>
      </c>
      <c r="AV19" s="13" t="str">
        <f>IFERROR(IF(AV$4="Yes",INDEX(List!$F$2:$CB$208,MATCH('Selection Pane Data'!$C19,List!$F$2:$F$208,0),MATCH('Selection Pane Data'!AV$3,List!$F$2:$CB$2,0)),""),"")</f>
        <v/>
      </c>
      <c r="AW19" s="13" t="str">
        <f>IFERROR(IF(AW$4="Yes",INDEX(List!$F$2:$CB$208,MATCH('Selection Pane Data'!$C19,List!$F$2:$F$208,0),MATCH('Selection Pane Data'!AW$3,List!$F$2:$CB$2,0)),""),"")</f>
        <v/>
      </c>
      <c r="AX19" s="13" t="str">
        <f>IFERROR(IF(AX$4="Yes",INDEX(List!$F$2:$CB$208,MATCH('Selection Pane Data'!$C19,List!$F$2:$F$208,0),MATCH('Selection Pane Data'!AX$3,List!$F$2:$CB$2,0)),""),"")</f>
        <v/>
      </c>
      <c r="AY19" s="13" t="str">
        <f>IFERROR(IF(AY$4="Yes",INDEX(List!$F$2:$CB$208,MATCH('Selection Pane Data'!$C19,List!$F$2:$F$208,0),MATCH('Selection Pane Data'!AY$3,List!$F$2:$CB$2,0)),""),"")</f>
        <v/>
      </c>
      <c r="AZ19" s="13" t="str">
        <f>IFERROR(IF(AZ$4="Yes",INDEX(List!$F$2:$CB$208,MATCH('Selection Pane Data'!$C19,List!$F$2:$F$208,0),MATCH('Selection Pane Data'!AZ$3,List!$F$2:$CB$2,0)),""),"")</f>
        <v/>
      </c>
      <c r="BA19" s="13" t="str">
        <f>IFERROR(IF(BA$4="Yes",INDEX(List!$F$2:$CB$208,MATCH('Selection Pane Data'!$C19,List!$F$2:$F$208,0),MATCH('Selection Pane Data'!BA$3,List!$F$2:$CB$2,0)),""),"")</f>
        <v/>
      </c>
      <c r="BB19" s="13" t="str">
        <f>IFERROR(IF(BB$4="Yes",INDEX(List!$F$2:$CB$208,MATCH('Selection Pane Data'!$C19,List!$F$2:$F$208,0),MATCH('Selection Pane Data'!BB$3,List!$F$2:$CB$2,0)),""),"")</f>
        <v/>
      </c>
      <c r="BC19" s="13" t="str">
        <f>IFERROR(IF(BC$4="Yes",INDEX(List!$F$2:$CB$208,MATCH('Selection Pane Data'!$C19,List!$F$2:$F$208,0),MATCH('Selection Pane Data'!BC$3,List!$F$2:$CB$2,0)),""),"")</f>
        <v/>
      </c>
      <c r="BD19" s="13" t="str">
        <f>IFERROR(IF(BD$4="Yes",INDEX(List!$F$2:$CB$208,MATCH('Selection Pane Data'!$C19,List!$F$2:$F$208,0),MATCH('Selection Pane Data'!BD$3,List!$F$2:$CB$2,0)),""),"")</f>
        <v/>
      </c>
      <c r="BE19" s="13" t="str">
        <f>IFERROR(IF(BE$4="Yes",INDEX(List!$F$2:$CB$208,MATCH('Selection Pane Data'!$C19,List!$F$2:$F$208,0),MATCH('Selection Pane Data'!BE$3,List!$F$2:$CB$2,0)),""),"")</f>
        <v/>
      </c>
      <c r="BF19" s="13" t="str">
        <f>IFERROR(IF(BF$4="Yes",INDEX(List!$F$2:$CB$208,MATCH('Selection Pane Data'!$C19,List!$F$2:$F$208,0),MATCH('Selection Pane Data'!BF$3,List!$F$2:$CB$2,0)),""),"")</f>
        <v/>
      </c>
      <c r="BG19" s="13" t="str">
        <f>IFERROR(IF(BG$4="Yes",INDEX(List!$F$2:$CB$208,MATCH('Selection Pane Data'!$C19,List!$F$2:$F$208,0),MATCH('Selection Pane Data'!BG$3,List!$F$2:$CB$2,0)),""),"")</f>
        <v/>
      </c>
      <c r="BH19" s="13" t="str">
        <f>IFERROR(IF(BH$4="Yes",INDEX(List!$F$2:$CB$208,MATCH('Selection Pane Data'!$C19,List!$F$2:$F$208,0),MATCH('Selection Pane Data'!BH$3,List!$F$2:$CB$2,0)),""),"")</f>
        <v/>
      </c>
      <c r="BI19" s="13" t="str">
        <f>IFERROR(IF(BI$4="Yes",INDEX(List!$F$2:$CB$208,MATCH('Selection Pane Data'!$C19,List!$F$2:$F$208,0),MATCH('Selection Pane Data'!BI$3,List!$F$2:$CB$2,0)),""),"")</f>
        <v/>
      </c>
      <c r="BJ19" s="13" t="str">
        <f>IFERROR(IF(BJ$4="Yes",INDEX(List!$F$2:$CB$208,MATCH('Selection Pane Data'!$C19,List!$F$2:$F$208,0),MATCH('Selection Pane Data'!BJ$3,List!$F$2:$CB$2,0)),""),"")</f>
        <v/>
      </c>
      <c r="BK19" s="13" t="str">
        <f>IFERROR(IF(BK$4="Yes",INDEX(List!$F$2:$CB$208,MATCH('Selection Pane Data'!$C19,List!$F$2:$F$208,0),MATCH('Selection Pane Data'!BK$3,List!$F$2:$CB$2,0)),""),"")</f>
        <v/>
      </c>
      <c r="BL19" s="13" t="str">
        <f>IFERROR(IF(BL$4="Yes",INDEX(List!$F$2:$CB$208,MATCH('Selection Pane Data'!$C19,List!$F$2:$F$208,0),MATCH('Selection Pane Data'!BL$3,List!$F$2:$CB$2,0)),""),"")</f>
        <v/>
      </c>
      <c r="BM19" s="13" t="str">
        <f>IFERROR(IF(BM$4="Yes",INDEX(List!$F$2:$CB$208,MATCH('Selection Pane Data'!$C19,List!$F$2:$F$208,0),MATCH('Selection Pane Data'!BM$3,List!$F$2:$CB$2,0)),""),"")</f>
        <v/>
      </c>
      <c r="BN19" s="13" t="str">
        <f>IFERROR(IF(BN$4="Yes",INDEX(List!$F$2:$CB$208,MATCH('Selection Pane Data'!$C19,List!$F$2:$F$208,0),MATCH('Selection Pane Data'!BN$3,List!$F$2:$CB$2,0)),""),"")</f>
        <v/>
      </c>
      <c r="BO19" s="13" t="str">
        <f>IFERROR(IF(BO$4="Yes",INDEX(List!$F$2:$CB$208,MATCH('Selection Pane Data'!$C19,List!$F$2:$F$208,0),MATCH('Selection Pane Data'!BO$3,List!$F$2:$CB$2,0)),""),"")</f>
        <v/>
      </c>
      <c r="BP19" s="13" t="str">
        <f>IFERROR(IF(BP$4="Yes",INDEX(List!$F$2:$CB$208,MATCH('Selection Pane Data'!$C19,List!$F$2:$F$208,0),MATCH('Selection Pane Data'!BP$3,List!$F$2:$CB$2,0)),""),"")</f>
        <v/>
      </c>
      <c r="BQ19" s="13" t="str">
        <f>IFERROR(IF(BQ$4="Yes",INDEX(List!$F$2:$CB$208,MATCH('Selection Pane Data'!$C19,List!$F$2:$F$208,0),MATCH('Selection Pane Data'!BQ$3,List!$F$2:$CB$2,0)),""),"")</f>
        <v/>
      </c>
      <c r="BR19" s="13" t="str">
        <f>IFERROR(IF(BR$4="Yes",INDEX(List!$F$2:$CB$208,MATCH('Selection Pane Data'!$C19,List!$F$2:$F$208,0),MATCH('Selection Pane Data'!BR$3,List!$F$2:$CB$2,0)),""),"")</f>
        <v/>
      </c>
      <c r="BS19" s="13" t="str">
        <f>IFERROR(IF(BS$4="Yes",INDEX(List!$F$2:$CB$208,MATCH('Selection Pane Data'!$C19,List!$F$2:$F$208,0),MATCH('Selection Pane Data'!BS$3,List!$F$2:$CB$2,0)),""),"")</f>
        <v/>
      </c>
      <c r="BT19" s="13" t="str">
        <f>IFERROR(IF(BT$4="Yes",INDEX(List!$F$2:$CB$208,MATCH('Selection Pane Data'!$C19,List!$F$2:$F$208,0),MATCH('Selection Pane Data'!BT$3,List!$F$2:$CB$2,0)),""),"")</f>
        <v/>
      </c>
      <c r="BU19" s="13" t="str">
        <f>IFERROR(IF(BU$4="Yes",INDEX(List!$F$2:$CB$208,MATCH('Selection Pane Data'!$C19,List!$F$2:$F$208,0),MATCH('Selection Pane Data'!BU$3,List!$F$2:$CB$2,0)),""),"")</f>
        <v/>
      </c>
      <c r="BV19" s="13" t="str">
        <f>IFERROR(IF(BV$4="Yes",INDEX(List!$F$2:$CB$208,MATCH('Selection Pane Data'!$C19,List!$F$2:$F$208,0),MATCH('Selection Pane Data'!BV$3,List!$F$2:$CB$2,0)),""),"")</f>
        <v/>
      </c>
      <c r="BW19" s="13" t="str">
        <f>IFERROR(IF(BW$4="Yes",INDEX(List!$F$2:$CB$208,MATCH('Selection Pane Data'!$C19,List!$F$2:$F$208,0),MATCH('Selection Pane Data'!BW$3,List!$F$2:$CB$2,0)),""),"")</f>
        <v/>
      </c>
      <c r="BX19" s="13" t="str">
        <f>IFERROR(IF(BX$4="Yes",INDEX(List!$F$2:$CB$208,MATCH('Selection Pane Data'!$C19,List!$F$2:$F$208,0),MATCH('Selection Pane Data'!BX$3,List!$F$2:$CB$2,0)),""),"")</f>
        <v/>
      </c>
      <c r="BY19" s="13" t="str">
        <f>IFERROR(IF(BY$4="Yes",INDEX(List!$F$2:$CB$208,MATCH('Selection Pane Data'!$C19,List!$F$2:$F$208,0),MATCH('Selection Pane Data'!BY$3,List!$F$2:$CB$2,0)),""),"")</f>
        <v/>
      </c>
      <c r="BZ19" s="13" t="str">
        <f>IFERROR(IF(BZ$4="Yes",INDEX(List!$F$2:$CB$208,MATCH('Selection Pane Data'!$C19,List!$F$2:$F$208,0),MATCH('Selection Pane Data'!BZ$3,List!$F$2:$CB$2,0)),""),"")</f>
        <v/>
      </c>
      <c r="CA19" s="13" t="str">
        <f>IFERROR(IF(CA$4="Yes",INDEX(List!$F$2:$CB$208,MATCH('Selection Pane Data'!$C19,List!$F$2:$F$208,0),MATCH('Selection Pane Data'!CA$3,List!$F$2:$CB$2,0)),""),"")</f>
        <v/>
      </c>
      <c r="CC19" s="29">
        <f t="shared" si="0"/>
        <v>0</v>
      </c>
      <c r="CD19" s="29">
        <f t="shared" si="1"/>
        <v>0</v>
      </c>
      <c r="CE19" s="29"/>
      <c r="CF19" s="29">
        <f>COUNTIF(List!I17:CB17,'Selection Pane Data'!CF$3)</f>
        <v>2</v>
      </c>
      <c r="CG19" s="29">
        <f>COUNTIF(List!J17:CC17,'Selection Pane Data'!CG$3)</f>
        <v>3</v>
      </c>
      <c r="CH19" s="29"/>
      <c r="CI19" s="29" t="str">
        <f t="shared" si="2"/>
        <v>Error</v>
      </c>
      <c r="CJ19" s="29" t="str">
        <f t="shared" si="3"/>
        <v>Error</v>
      </c>
    </row>
    <row r="20" spans="2:88" x14ac:dyDescent="0.45">
      <c r="B20" s="21" t="s">
        <v>324</v>
      </c>
      <c r="C20" s="120" t="s">
        <v>124</v>
      </c>
      <c r="D20" s="31" t="str">
        <f>List!G18</f>
        <v>Shared Coverage</v>
      </c>
      <c r="E20" s="31" t="str">
        <f>List!H18</f>
        <v>Shared Coverage</v>
      </c>
      <c r="F20" t="str">
        <f>INDEX('CMMC Levels'!$A$1:$F$188,MATCH('Selection Pane Data'!$C20,'CMMC Levels'!$A$1:$A$188,0),MATCH(Placemat!$F$4,'CMMC Levels'!$A$1:$F$1,0))</f>
        <v>X</v>
      </c>
      <c r="G20" s="75" t="str">
        <f>IF(F20="X",IF(COUNTIF(List!I18:CB18,"P")+COUNTIF(List!I18:CB18,"S")=0,"U",IF(COUNTIF('Selection Pane Data'!H20:CA20,"P")&gt;0,"P",IF(COUNTIF('Selection Pane Data'!H20:CA20,"S")&gt;0,"S","N"))),"NA")</f>
        <v>N</v>
      </c>
      <c r="H20" s="13" t="str">
        <f>IFERROR(IF(H$4="Yes",INDEX(List!$F$2:$CB$208,MATCH('Selection Pane Data'!$C20,List!$F$2:$F$208,0),MATCH('Selection Pane Data'!H$3,List!$F$2:$CB$2,0)),""),"")</f>
        <v/>
      </c>
      <c r="I20" s="13" t="str">
        <f>IFERROR(IF(I$4="Yes",INDEX(List!$F$2:$CB$208,MATCH('Selection Pane Data'!$C20,List!$F$2:$F$208,0),MATCH('Selection Pane Data'!I$3,List!$F$2:$CB$2,0)),""),"")</f>
        <v/>
      </c>
      <c r="J20" s="13">
        <f>IFERROR(IF(J$4="Yes",INDEX(List!$F$2:$CB$208,MATCH('Selection Pane Data'!$C20,List!$F$2:$F$208,0),MATCH('Selection Pane Data'!J$3,List!$F$2:$CB$2,0)),""),"")</f>
        <v>0</v>
      </c>
      <c r="K20" s="13" t="str">
        <f>IFERROR(IF(K$4="Yes",INDEX(List!$F$2:$CB$208,MATCH('Selection Pane Data'!$C20,List!$F$2:$F$208,0),MATCH('Selection Pane Data'!K$3,List!$F$2:$CB$2,0)),""),"")</f>
        <v/>
      </c>
      <c r="L20" s="13" t="str">
        <f>IFERROR(IF(L$4="Yes",INDEX(List!$F$2:$CB$208,MATCH('Selection Pane Data'!$C20,List!$F$2:$F$208,0),MATCH('Selection Pane Data'!L$3,List!$F$2:$CB$2,0)),""),"")</f>
        <v/>
      </c>
      <c r="M20" s="13" t="str">
        <f>IFERROR(IF(M$4="Yes",INDEX(List!$F$2:$CB$208,MATCH('Selection Pane Data'!$C20,List!$F$2:$F$208,0),MATCH('Selection Pane Data'!M$3,List!$F$2:$CB$2,0)),""),"")</f>
        <v/>
      </c>
      <c r="N20" s="13" t="str">
        <f>IFERROR(IF(N$4="Yes",INDEX(List!$F$2:$CB$208,MATCH('Selection Pane Data'!$C20,List!$F$2:$F$208,0),MATCH('Selection Pane Data'!N$3,List!$F$2:$CB$2,0)),""),"")</f>
        <v/>
      </c>
      <c r="O20" s="13" t="str">
        <f>IFERROR(IF(O$4="Yes",INDEX(List!$F$2:$CB$208,MATCH('Selection Pane Data'!$C20,List!$F$2:$F$208,0),MATCH('Selection Pane Data'!O$3,List!$F$2:$CB$2,0)),""),"")</f>
        <v/>
      </c>
      <c r="P20" s="13" t="str">
        <f>IFERROR(IF(P$4="Yes",INDEX(List!$F$2:$CB$208,MATCH('Selection Pane Data'!$C20,List!$F$2:$F$208,0),MATCH('Selection Pane Data'!P$3,List!$F$2:$CB$2,0)),""),"")</f>
        <v/>
      </c>
      <c r="Q20" s="13" t="str">
        <f>IFERROR(IF(Q$4="Yes",INDEX(List!$F$2:$CB$208,MATCH('Selection Pane Data'!$C20,List!$F$2:$F$208,0),MATCH('Selection Pane Data'!Q$3,List!$F$2:$CB$2,0)),""),"")</f>
        <v/>
      </c>
      <c r="R20" s="13" t="str">
        <f>IFERROR(IF(R$4="Yes",INDEX(List!$F$2:$CB$208,MATCH('Selection Pane Data'!$C20,List!$F$2:$F$208,0),MATCH('Selection Pane Data'!R$3,List!$F$2:$CB$2,0)),""),"")</f>
        <v/>
      </c>
      <c r="S20" s="13" t="str">
        <f>IFERROR(IF(S$4="Yes",INDEX(List!$F$2:$CB$208,MATCH('Selection Pane Data'!$C20,List!$F$2:$F$208,0),MATCH('Selection Pane Data'!S$3,List!$F$2:$CB$2,0)),""),"")</f>
        <v/>
      </c>
      <c r="T20" s="13" t="str">
        <f>IFERROR(IF(T$4="Yes",INDEX(List!$F$2:$CB$208,MATCH('Selection Pane Data'!$C20,List!$F$2:$F$208,0),MATCH('Selection Pane Data'!T$3,List!$F$2:$CB$2,0)),""),"")</f>
        <v/>
      </c>
      <c r="U20" s="13" t="str">
        <f>IFERROR(IF(U$4="Yes",INDEX(List!$F$2:$CB$208,MATCH('Selection Pane Data'!$C20,List!$F$2:$F$208,0),MATCH('Selection Pane Data'!U$3,List!$F$2:$CB$2,0)),""),"")</f>
        <v/>
      </c>
      <c r="V20" s="13" t="str">
        <f>IFERROR(IF(V$4="Yes",INDEX(List!$F$2:$CB$208,MATCH('Selection Pane Data'!$C20,List!$F$2:$F$208,0),MATCH('Selection Pane Data'!V$3,List!$F$2:$CB$2,0)),""),"")</f>
        <v/>
      </c>
      <c r="W20" s="13" t="str">
        <f>IFERROR(IF(W$4="Yes",INDEX(List!$F$2:$CB$208,MATCH('Selection Pane Data'!$C20,List!$F$2:$F$208,0),MATCH('Selection Pane Data'!W$3,List!$F$2:$CB$2,0)),""),"")</f>
        <v/>
      </c>
      <c r="X20" s="13" t="str">
        <f>IFERROR(IF(X$4="Yes",INDEX(List!$F$2:$CB$208,MATCH('Selection Pane Data'!$C20,List!$F$2:$F$208,0),MATCH('Selection Pane Data'!X$3,List!$F$2:$CB$2,0)),""),"")</f>
        <v/>
      </c>
      <c r="Y20" s="13" t="str">
        <f>IFERROR(IF(Y$4="Yes",INDEX(List!$F$2:$CB$208,MATCH('Selection Pane Data'!$C20,List!$F$2:$F$208,0),MATCH('Selection Pane Data'!Y$3,List!$F$2:$CB$2,0)),""),"")</f>
        <v/>
      </c>
      <c r="Z20" s="13" t="str">
        <f>IFERROR(IF(Z$4="Yes",INDEX(List!$F$2:$CB$208,MATCH('Selection Pane Data'!$C20,List!$F$2:$F$208,0),MATCH('Selection Pane Data'!Z$3,List!$F$2:$CB$2,0)),""),"")</f>
        <v/>
      </c>
      <c r="AA20" s="13" t="str">
        <f>IFERROR(IF(AA$4="Yes",INDEX(List!$F$2:$CB$208,MATCH('Selection Pane Data'!$C20,List!$F$2:$F$208,0),MATCH('Selection Pane Data'!AA$3,List!$F$2:$CB$2,0)),""),"")</f>
        <v/>
      </c>
      <c r="AB20" s="13">
        <f>IFERROR(IF(AB$4="Yes",INDEX(List!$F$2:$CB$208,MATCH('Selection Pane Data'!$C20,List!$F$2:$F$208,0),MATCH('Selection Pane Data'!AB$3,List!$F$2:$CB$2,0)),""),"")</f>
        <v>0</v>
      </c>
      <c r="AC20" s="13" t="str">
        <f>IFERROR(IF(AC$4="Yes",INDEX(List!$F$2:$CB$208,MATCH('Selection Pane Data'!$C20,List!$F$2:$F$208,0),MATCH('Selection Pane Data'!AC$3,List!$F$2:$CB$2,0)),""),"")</f>
        <v/>
      </c>
      <c r="AD20" s="13" t="str">
        <f>IFERROR(IF(AD$4="Yes",INDEX(List!$F$2:$CB$208,MATCH('Selection Pane Data'!$C20,List!$F$2:$F$208,0),MATCH('Selection Pane Data'!AD$3,List!$F$2:$CB$2,0)),""),"")</f>
        <v/>
      </c>
      <c r="AE20" s="13" t="str">
        <f>IFERROR(IF(AE$4="Yes",INDEX(List!$F$2:$CB$208,MATCH('Selection Pane Data'!$C20,List!$F$2:$F$208,0),MATCH('Selection Pane Data'!AE$3,List!$F$2:$CB$2,0)),""),"")</f>
        <v/>
      </c>
      <c r="AF20" s="13" t="str">
        <f>IFERROR(IF(AF$4="Yes",INDEX(List!$F$2:$CB$208,MATCH('Selection Pane Data'!$C20,List!$F$2:$F$208,0),MATCH('Selection Pane Data'!AF$3,List!$F$2:$CB$2,0)),""),"")</f>
        <v/>
      </c>
      <c r="AG20" s="13" t="str">
        <f>IFERROR(IF(AG$4="Yes",INDEX(List!$F$2:$CB$208,MATCH('Selection Pane Data'!$C20,List!$F$2:$F$208,0),MATCH('Selection Pane Data'!AG$3,List!$F$2:$CB$2,0)),""),"")</f>
        <v/>
      </c>
      <c r="AH20" s="13" t="str">
        <f>IFERROR(IF(AH$4="Yes",INDEX(List!$F$2:$CB$208,MATCH('Selection Pane Data'!$C20,List!$F$2:$F$208,0),MATCH('Selection Pane Data'!AH$3,List!$F$2:$CB$2,0)),""),"")</f>
        <v/>
      </c>
      <c r="AI20" s="13" t="str">
        <f>IFERROR(IF(AI$4="Yes",INDEX(List!$F$2:$CB$208,MATCH('Selection Pane Data'!$C20,List!$F$2:$F$208,0),MATCH('Selection Pane Data'!AI$3,List!$F$2:$CB$2,0)),""),"")</f>
        <v/>
      </c>
      <c r="AJ20" s="13" t="str">
        <f>IFERROR(IF(AJ$4="Yes",INDEX(List!$F$2:$CB$208,MATCH('Selection Pane Data'!$C20,List!$F$2:$F$208,0),MATCH('Selection Pane Data'!AJ$3,List!$F$2:$CB$2,0)),""),"")</f>
        <v/>
      </c>
      <c r="AK20" s="13" t="str">
        <f>IFERROR(IF(AK$4="Yes",INDEX(List!$F$2:$CB$208,MATCH('Selection Pane Data'!$C20,List!$F$2:$F$208,0),MATCH('Selection Pane Data'!AK$3,List!$F$2:$CB$2,0)),""),"")</f>
        <v/>
      </c>
      <c r="AL20" s="13" t="str">
        <f>IFERROR(IF(AL$4="Yes",INDEX(List!$F$2:$CB$208,MATCH('Selection Pane Data'!$C20,List!$F$2:$F$208,0),MATCH('Selection Pane Data'!AL$3,List!$F$2:$CB$2,0)),""),"")</f>
        <v/>
      </c>
      <c r="AM20" s="13" t="str">
        <f>IFERROR(IF(AM$4="Yes",INDEX(List!$F$2:$CB$208,MATCH('Selection Pane Data'!$C20,List!$F$2:$F$208,0),MATCH('Selection Pane Data'!AM$3,List!$F$2:$CB$2,0)),""),"")</f>
        <v/>
      </c>
      <c r="AN20" s="13" t="str">
        <f>IFERROR(IF(AN$4="Yes",INDEX(List!$F$2:$CB$208,MATCH('Selection Pane Data'!$C20,List!$F$2:$F$208,0),MATCH('Selection Pane Data'!AN$3,List!$F$2:$CB$2,0)),""),"")</f>
        <v/>
      </c>
      <c r="AO20" s="13" t="str">
        <f>IFERROR(IF(AO$4="Yes",INDEX(List!$F$2:$CB$208,MATCH('Selection Pane Data'!$C20,List!$F$2:$F$208,0),MATCH('Selection Pane Data'!AO$3,List!$F$2:$CB$2,0)),""),"")</f>
        <v/>
      </c>
      <c r="AP20" s="13" t="str">
        <f>IFERROR(IF(AP$4="Yes",INDEX(List!$F$2:$CB$208,MATCH('Selection Pane Data'!$C20,List!$F$2:$F$208,0),MATCH('Selection Pane Data'!AP$3,List!$F$2:$CB$2,0)),""),"")</f>
        <v/>
      </c>
      <c r="AQ20" s="13" t="str">
        <f>IFERROR(IF(AQ$4="Yes",INDEX(List!$F$2:$CB$208,MATCH('Selection Pane Data'!$C20,List!$F$2:$F$208,0),MATCH('Selection Pane Data'!AQ$3,List!$F$2:$CB$2,0)),""),"")</f>
        <v/>
      </c>
      <c r="AR20" s="13" t="str">
        <f>IFERROR(IF(AR$4="Yes",INDEX(List!$F$2:$CB$208,MATCH('Selection Pane Data'!$C20,List!$F$2:$F$208,0),MATCH('Selection Pane Data'!AR$3,List!$F$2:$CB$2,0)),""),"")</f>
        <v/>
      </c>
      <c r="AS20" s="13" t="str">
        <f>IFERROR(IF(AS$4="Yes",INDEX(List!$F$2:$CB$208,MATCH('Selection Pane Data'!$C20,List!$F$2:$F$208,0),MATCH('Selection Pane Data'!AS$3,List!$F$2:$CB$2,0)),""),"")</f>
        <v/>
      </c>
      <c r="AT20" s="13" t="str">
        <f>IFERROR(IF(AT$4="Yes",INDEX(List!$F$2:$CB$208,MATCH('Selection Pane Data'!$C20,List!$F$2:$F$208,0),MATCH('Selection Pane Data'!AT$3,List!$F$2:$CB$2,0)),""),"")</f>
        <v/>
      </c>
      <c r="AU20" s="13" t="str">
        <f>IFERROR(IF(AU$4="Yes",INDEX(List!$F$2:$CB$208,MATCH('Selection Pane Data'!$C20,List!$F$2:$F$208,0),MATCH('Selection Pane Data'!AU$3,List!$F$2:$CB$2,0)),""),"")</f>
        <v/>
      </c>
      <c r="AV20" s="13" t="str">
        <f>IFERROR(IF(AV$4="Yes",INDEX(List!$F$2:$CB$208,MATCH('Selection Pane Data'!$C20,List!$F$2:$F$208,0),MATCH('Selection Pane Data'!AV$3,List!$F$2:$CB$2,0)),""),"")</f>
        <v/>
      </c>
      <c r="AW20" s="13" t="str">
        <f>IFERROR(IF(AW$4="Yes",INDEX(List!$F$2:$CB$208,MATCH('Selection Pane Data'!$C20,List!$F$2:$F$208,0),MATCH('Selection Pane Data'!AW$3,List!$F$2:$CB$2,0)),""),"")</f>
        <v/>
      </c>
      <c r="AX20" s="13" t="str">
        <f>IFERROR(IF(AX$4="Yes",INDEX(List!$F$2:$CB$208,MATCH('Selection Pane Data'!$C20,List!$F$2:$F$208,0),MATCH('Selection Pane Data'!AX$3,List!$F$2:$CB$2,0)),""),"")</f>
        <v/>
      </c>
      <c r="AY20" s="13" t="str">
        <f>IFERROR(IF(AY$4="Yes",INDEX(List!$F$2:$CB$208,MATCH('Selection Pane Data'!$C20,List!$F$2:$F$208,0),MATCH('Selection Pane Data'!AY$3,List!$F$2:$CB$2,0)),""),"")</f>
        <v/>
      </c>
      <c r="AZ20" s="13" t="str">
        <f>IFERROR(IF(AZ$4="Yes",INDEX(List!$F$2:$CB$208,MATCH('Selection Pane Data'!$C20,List!$F$2:$F$208,0),MATCH('Selection Pane Data'!AZ$3,List!$F$2:$CB$2,0)),""),"")</f>
        <v/>
      </c>
      <c r="BA20" s="13" t="str">
        <f>IFERROR(IF(BA$4="Yes",INDEX(List!$F$2:$CB$208,MATCH('Selection Pane Data'!$C20,List!$F$2:$F$208,0),MATCH('Selection Pane Data'!BA$3,List!$F$2:$CB$2,0)),""),"")</f>
        <v/>
      </c>
      <c r="BB20" s="13" t="str">
        <f>IFERROR(IF(BB$4="Yes",INDEX(List!$F$2:$CB$208,MATCH('Selection Pane Data'!$C20,List!$F$2:$F$208,0),MATCH('Selection Pane Data'!BB$3,List!$F$2:$CB$2,0)),""),"")</f>
        <v/>
      </c>
      <c r="BC20" s="13" t="str">
        <f>IFERROR(IF(BC$4="Yes",INDEX(List!$F$2:$CB$208,MATCH('Selection Pane Data'!$C20,List!$F$2:$F$208,0),MATCH('Selection Pane Data'!BC$3,List!$F$2:$CB$2,0)),""),"")</f>
        <v/>
      </c>
      <c r="BD20" s="13" t="str">
        <f>IFERROR(IF(BD$4="Yes",INDEX(List!$F$2:$CB$208,MATCH('Selection Pane Data'!$C20,List!$F$2:$F$208,0),MATCH('Selection Pane Data'!BD$3,List!$F$2:$CB$2,0)),""),"")</f>
        <v/>
      </c>
      <c r="BE20" s="13" t="str">
        <f>IFERROR(IF(BE$4="Yes",INDEX(List!$F$2:$CB$208,MATCH('Selection Pane Data'!$C20,List!$F$2:$F$208,0),MATCH('Selection Pane Data'!BE$3,List!$F$2:$CB$2,0)),""),"")</f>
        <v/>
      </c>
      <c r="BF20" s="13" t="str">
        <f>IFERROR(IF(BF$4="Yes",INDEX(List!$F$2:$CB$208,MATCH('Selection Pane Data'!$C20,List!$F$2:$F$208,0),MATCH('Selection Pane Data'!BF$3,List!$F$2:$CB$2,0)),""),"")</f>
        <v/>
      </c>
      <c r="BG20" s="13" t="str">
        <f>IFERROR(IF(BG$4="Yes",INDEX(List!$F$2:$CB$208,MATCH('Selection Pane Data'!$C20,List!$F$2:$F$208,0),MATCH('Selection Pane Data'!BG$3,List!$F$2:$CB$2,0)),""),"")</f>
        <v/>
      </c>
      <c r="BH20" s="13" t="str">
        <f>IFERROR(IF(BH$4="Yes",INDEX(List!$F$2:$CB$208,MATCH('Selection Pane Data'!$C20,List!$F$2:$F$208,0),MATCH('Selection Pane Data'!BH$3,List!$F$2:$CB$2,0)),""),"")</f>
        <v/>
      </c>
      <c r="BI20" s="13" t="str">
        <f>IFERROR(IF(BI$4="Yes",INDEX(List!$F$2:$CB$208,MATCH('Selection Pane Data'!$C20,List!$F$2:$F$208,0),MATCH('Selection Pane Data'!BI$3,List!$F$2:$CB$2,0)),""),"")</f>
        <v/>
      </c>
      <c r="BJ20" s="13" t="str">
        <f>IFERROR(IF(BJ$4="Yes",INDEX(List!$F$2:$CB$208,MATCH('Selection Pane Data'!$C20,List!$F$2:$F$208,0),MATCH('Selection Pane Data'!BJ$3,List!$F$2:$CB$2,0)),""),"")</f>
        <v/>
      </c>
      <c r="BK20" s="13" t="str">
        <f>IFERROR(IF(BK$4="Yes",INDEX(List!$F$2:$CB$208,MATCH('Selection Pane Data'!$C20,List!$F$2:$F$208,0),MATCH('Selection Pane Data'!BK$3,List!$F$2:$CB$2,0)),""),"")</f>
        <v/>
      </c>
      <c r="BL20" s="13" t="str">
        <f>IFERROR(IF(BL$4="Yes",INDEX(List!$F$2:$CB$208,MATCH('Selection Pane Data'!$C20,List!$F$2:$F$208,0),MATCH('Selection Pane Data'!BL$3,List!$F$2:$CB$2,0)),""),"")</f>
        <v/>
      </c>
      <c r="BM20" s="13" t="str">
        <f>IFERROR(IF(BM$4="Yes",INDEX(List!$F$2:$CB$208,MATCH('Selection Pane Data'!$C20,List!$F$2:$F$208,0),MATCH('Selection Pane Data'!BM$3,List!$F$2:$CB$2,0)),""),"")</f>
        <v/>
      </c>
      <c r="BN20" s="13" t="str">
        <f>IFERROR(IF(BN$4="Yes",INDEX(List!$F$2:$CB$208,MATCH('Selection Pane Data'!$C20,List!$F$2:$F$208,0),MATCH('Selection Pane Data'!BN$3,List!$F$2:$CB$2,0)),""),"")</f>
        <v/>
      </c>
      <c r="BO20" s="13" t="str">
        <f>IFERROR(IF(BO$4="Yes",INDEX(List!$F$2:$CB$208,MATCH('Selection Pane Data'!$C20,List!$F$2:$F$208,0),MATCH('Selection Pane Data'!BO$3,List!$F$2:$CB$2,0)),""),"")</f>
        <v/>
      </c>
      <c r="BP20" s="13" t="str">
        <f>IFERROR(IF(BP$4="Yes",INDEX(List!$F$2:$CB$208,MATCH('Selection Pane Data'!$C20,List!$F$2:$F$208,0),MATCH('Selection Pane Data'!BP$3,List!$F$2:$CB$2,0)),""),"")</f>
        <v/>
      </c>
      <c r="BQ20" s="13" t="str">
        <f>IFERROR(IF(BQ$4="Yes",INDEX(List!$F$2:$CB$208,MATCH('Selection Pane Data'!$C20,List!$F$2:$F$208,0),MATCH('Selection Pane Data'!BQ$3,List!$F$2:$CB$2,0)),""),"")</f>
        <v/>
      </c>
      <c r="BR20" s="13" t="str">
        <f>IFERROR(IF(BR$4="Yes",INDEX(List!$F$2:$CB$208,MATCH('Selection Pane Data'!$C20,List!$F$2:$F$208,0),MATCH('Selection Pane Data'!BR$3,List!$F$2:$CB$2,0)),""),"")</f>
        <v/>
      </c>
      <c r="BS20" s="13" t="str">
        <f>IFERROR(IF(BS$4="Yes",INDEX(List!$F$2:$CB$208,MATCH('Selection Pane Data'!$C20,List!$F$2:$F$208,0),MATCH('Selection Pane Data'!BS$3,List!$F$2:$CB$2,0)),""),"")</f>
        <v/>
      </c>
      <c r="BT20" s="13" t="str">
        <f>IFERROR(IF(BT$4="Yes",INDEX(List!$F$2:$CB$208,MATCH('Selection Pane Data'!$C20,List!$F$2:$F$208,0),MATCH('Selection Pane Data'!BT$3,List!$F$2:$CB$2,0)),""),"")</f>
        <v/>
      </c>
      <c r="BU20" s="13" t="str">
        <f>IFERROR(IF(BU$4="Yes",INDEX(List!$F$2:$CB$208,MATCH('Selection Pane Data'!$C20,List!$F$2:$F$208,0),MATCH('Selection Pane Data'!BU$3,List!$F$2:$CB$2,0)),""),"")</f>
        <v/>
      </c>
      <c r="BV20" s="13" t="str">
        <f>IFERROR(IF(BV$4="Yes",INDEX(List!$F$2:$CB$208,MATCH('Selection Pane Data'!$C20,List!$F$2:$F$208,0),MATCH('Selection Pane Data'!BV$3,List!$F$2:$CB$2,0)),""),"")</f>
        <v/>
      </c>
      <c r="BW20" s="13" t="str">
        <f>IFERROR(IF(BW$4="Yes",INDEX(List!$F$2:$CB$208,MATCH('Selection Pane Data'!$C20,List!$F$2:$F$208,0),MATCH('Selection Pane Data'!BW$3,List!$F$2:$CB$2,0)),""),"")</f>
        <v/>
      </c>
      <c r="BX20" s="13" t="str">
        <f>IFERROR(IF(BX$4="Yes",INDEX(List!$F$2:$CB$208,MATCH('Selection Pane Data'!$C20,List!$F$2:$F$208,0),MATCH('Selection Pane Data'!BX$3,List!$F$2:$CB$2,0)),""),"")</f>
        <v/>
      </c>
      <c r="BY20" s="13" t="str">
        <f>IFERROR(IF(BY$4="Yes",INDEX(List!$F$2:$CB$208,MATCH('Selection Pane Data'!$C20,List!$F$2:$F$208,0),MATCH('Selection Pane Data'!BY$3,List!$F$2:$CB$2,0)),""),"")</f>
        <v/>
      </c>
      <c r="BZ20" s="13" t="str">
        <f>IFERROR(IF(BZ$4="Yes",INDEX(List!$F$2:$CB$208,MATCH('Selection Pane Data'!$C20,List!$F$2:$F$208,0),MATCH('Selection Pane Data'!BZ$3,List!$F$2:$CB$2,0)),""),"")</f>
        <v/>
      </c>
      <c r="CA20" s="13" t="str">
        <f>IFERROR(IF(CA$4="Yes",INDEX(List!$F$2:$CB$208,MATCH('Selection Pane Data'!$C20,List!$F$2:$F$208,0),MATCH('Selection Pane Data'!CA$3,List!$F$2:$CB$2,0)),""),"")</f>
        <v/>
      </c>
      <c r="CC20" s="29">
        <f t="shared" si="0"/>
        <v>0</v>
      </c>
      <c r="CD20" s="29">
        <f t="shared" si="1"/>
        <v>0</v>
      </c>
      <c r="CE20" s="29"/>
      <c r="CF20" s="29">
        <f>COUNTIF(List!I18:CB18,'Selection Pane Data'!CF$3)</f>
        <v>2</v>
      </c>
      <c r="CG20" s="29">
        <f>COUNTIF(List!J18:CC18,'Selection Pane Data'!CG$3)</f>
        <v>8</v>
      </c>
      <c r="CH20" s="29"/>
      <c r="CI20" s="29" t="str">
        <f t="shared" si="2"/>
        <v>Error</v>
      </c>
      <c r="CJ20" s="29" t="str">
        <f t="shared" si="3"/>
        <v>Error</v>
      </c>
    </row>
    <row r="21" spans="2:88" x14ac:dyDescent="0.45">
      <c r="B21" s="21" t="s">
        <v>327</v>
      </c>
      <c r="C21" s="120" t="s">
        <v>135</v>
      </c>
      <c r="D21" s="31" t="str">
        <f>List!G19</f>
        <v>Customer Responsibility</v>
      </c>
      <c r="E21" s="31" t="str">
        <f>List!H19</f>
        <v>Shared Coverage</v>
      </c>
      <c r="F21" t="str">
        <f>INDEX('CMMC Levels'!$A$1:$F$188,MATCH('Selection Pane Data'!$C21,'CMMC Levels'!$A$1:$A$188,0),MATCH(Placemat!$F$4,'CMMC Levels'!$A$1:$F$1,0))</f>
        <v>X</v>
      </c>
      <c r="G21" s="75" t="str">
        <f>IF(F21="X",IF(COUNTIF(List!I19:CB19,"P")+COUNTIF(List!I19:CB19,"S")=0,"U",IF(COUNTIF('Selection Pane Data'!H21:CA21,"P")&gt;0,"P",IF(COUNTIF('Selection Pane Data'!H21:CA21,"S")&gt;0,"S","N"))),"NA")</f>
        <v>N</v>
      </c>
      <c r="H21" s="13" t="str">
        <f>IFERROR(IF(H$4="Yes",INDEX(List!$F$2:$CB$208,MATCH('Selection Pane Data'!$C21,List!$F$2:$F$208,0),MATCH('Selection Pane Data'!H$3,List!$F$2:$CB$2,0)),""),"")</f>
        <v/>
      </c>
      <c r="I21" s="13" t="str">
        <f>IFERROR(IF(I$4="Yes",INDEX(List!$F$2:$CB$208,MATCH('Selection Pane Data'!$C21,List!$F$2:$F$208,0),MATCH('Selection Pane Data'!I$3,List!$F$2:$CB$2,0)),""),"")</f>
        <v/>
      </c>
      <c r="J21" s="13">
        <f>IFERROR(IF(J$4="Yes",INDEX(List!$F$2:$CB$208,MATCH('Selection Pane Data'!$C21,List!$F$2:$F$208,0),MATCH('Selection Pane Data'!J$3,List!$F$2:$CB$2,0)),""),"")</f>
        <v>0</v>
      </c>
      <c r="K21" s="13" t="str">
        <f>IFERROR(IF(K$4="Yes",INDEX(List!$F$2:$CB$208,MATCH('Selection Pane Data'!$C21,List!$F$2:$F$208,0),MATCH('Selection Pane Data'!K$3,List!$F$2:$CB$2,0)),""),"")</f>
        <v/>
      </c>
      <c r="L21" s="13" t="str">
        <f>IFERROR(IF(L$4="Yes",INDEX(List!$F$2:$CB$208,MATCH('Selection Pane Data'!$C21,List!$F$2:$F$208,0),MATCH('Selection Pane Data'!L$3,List!$F$2:$CB$2,0)),""),"")</f>
        <v/>
      </c>
      <c r="M21" s="13" t="str">
        <f>IFERROR(IF(M$4="Yes",INDEX(List!$F$2:$CB$208,MATCH('Selection Pane Data'!$C21,List!$F$2:$F$208,0),MATCH('Selection Pane Data'!M$3,List!$F$2:$CB$2,0)),""),"")</f>
        <v/>
      </c>
      <c r="N21" s="13" t="str">
        <f>IFERROR(IF(N$4="Yes",INDEX(List!$F$2:$CB$208,MATCH('Selection Pane Data'!$C21,List!$F$2:$F$208,0),MATCH('Selection Pane Data'!N$3,List!$F$2:$CB$2,0)),""),"")</f>
        <v/>
      </c>
      <c r="O21" s="13" t="str">
        <f>IFERROR(IF(O$4="Yes",INDEX(List!$F$2:$CB$208,MATCH('Selection Pane Data'!$C21,List!$F$2:$F$208,0),MATCH('Selection Pane Data'!O$3,List!$F$2:$CB$2,0)),""),"")</f>
        <v/>
      </c>
      <c r="P21" s="13" t="str">
        <f>IFERROR(IF(P$4="Yes",INDEX(List!$F$2:$CB$208,MATCH('Selection Pane Data'!$C21,List!$F$2:$F$208,0),MATCH('Selection Pane Data'!P$3,List!$F$2:$CB$2,0)),""),"")</f>
        <v/>
      </c>
      <c r="Q21" s="13" t="str">
        <f>IFERROR(IF(Q$4="Yes",INDEX(List!$F$2:$CB$208,MATCH('Selection Pane Data'!$C21,List!$F$2:$F$208,0),MATCH('Selection Pane Data'!Q$3,List!$F$2:$CB$2,0)),""),"")</f>
        <v/>
      </c>
      <c r="R21" s="13" t="str">
        <f>IFERROR(IF(R$4="Yes",INDEX(List!$F$2:$CB$208,MATCH('Selection Pane Data'!$C21,List!$F$2:$F$208,0),MATCH('Selection Pane Data'!R$3,List!$F$2:$CB$2,0)),""),"")</f>
        <v/>
      </c>
      <c r="S21" s="13" t="str">
        <f>IFERROR(IF(S$4="Yes",INDEX(List!$F$2:$CB$208,MATCH('Selection Pane Data'!$C21,List!$F$2:$F$208,0),MATCH('Selection Pane Data'!S$3,List!$F$2:$CB$2,0)),""),"")</f>
        <v/>
      </c>
      <c r="T21" s="13" t="str">
        <f>IFERROR(IF(T$4="Yes",INDEX(List!$F$2:$CB$208,MATCH('Selection Pane Data'!$C21,List!$F$2:$F$208,0),MATCH('Selection Pane Data'!T$3,List!$F$2:$CB$2,0)),""),"")</f>
        <v/>
      </c>
      <c r="U21" s="13" t="str">
        <f>IFERROR(IF(U$4="Yes",INDEX(List!$F$2:$CB$208,MATCH('Selection Pane Data'!$C21,List!$F$2:$F$208,0),MATCH('Selection Pane Data'!U$3,List!$F$2:$CB$2,0)),""),"")</f>
        <v/>
      </c>
      <c r="V21" s="13" t="str">
        <f>IFERROR(IF(V$4="Yes",INDEX(List!$F$2:$CB$208,MATCH('Selection Pane Data'!$C21,List!$F$2:$F$208,0),MATCH('Selection Pane Data'!V$3,List!$F$2:$CB$2,0)),""),"")</f>
        <v/>
      </c>
      <c r="W21" s="13" t="str">
        <f>IFERROR(IF(W$4="Yes",INDEX(List!$F$2:$CB$208,MATCH('Selection Pane Data'!$C21,List!$F$2:$F$208,0),MATCH('Selection Pane Data'!W$3,List!$F$2:$CB$2,0)),""),"")</f>
        <v/>
      </c>
      <c r="X21" s="13" t="str">
        <f>IFERROR(IF(X$4="Yes",INDEX(List!$F$2:$CB$208,MATCH('Selection Pane Data'!$C21,List!$F$2:$F$208,0),MATCH('Selection Pane Data'!X$3,List!$F$2:$CB$2,0)),""),"")</f>
        <v/>
      </c>
      <c r="Y21" s="13" t="str">
        <f>IFERROR(IF(Y$4="Yes",INDEX(List!$F$2:$CB$208,MATCH('Selection Pane Data'!$C21,List!$F$2:$F$208,0),MATCH('Selection Pane Data'!Y$3,List!$F$2:$CB$2,0)),""),"")</f>
        <v/>
      </c>
      <c r="Z21" s="13" t="str">
        <f>IFERROR(IF(Z$4="Yes",INDEX(List!$F$2:$CB$208,MATCH('Selection Pane Data'!$C21,List!$F$2:$F$208,0),MATCH('Selection Pane Data'!Z$3,List!$F$2:$CB$2,0)),""),"")</f>
        <v/>
      </c>
      <c r="AA21" s="13" t="str">
        <f>IFERROR(IF(AA$4="Yes",INDEX(List!$F$2:$CB$208,MATCH('Selection Pane Data'!$C21,List!$F$2:$F$208,0),MATCH('Selection Pane Data'!AA$3,List!$F$2:$CB$2,0)),""),"")</f>
        <v/>
      </c>
      <c r="AB21" s="13">
        <f>IFERROR(IF(AB$4="Yes",INDEX(List!$F$2:$CB$208,MATCH('Selection Pane Data'!$C21,List!$F$2:$F$208,0),MATCH('Selection Pane Data'!AB$3,List!$F$2:$CB$2,0)),""),"")</f>
        <v>0</v>
      </c>
      <c r="AC21" s="13" t="str">
        <f>IFERROR(IF(AC$4="Yes",INDEX(List!$F$2:$CB$208,MATCH('Selection Pane Data'!$C21,List!$F$2:$F$208,0),MATCH('Selection Pane Data'!AC$3,List!$F$2:$CB$2,0)),""),"")</f>
        <v/>
      </c>
      <c r="AD21" s="13" t="str">
        <f>IFERROR(IF(AD$4="Yes",INDEX(List!$F$2:$CB$208,MATCH('Selection Pane Data'!$C21,List!$F$2:$F$208,0),MATCH('Selection Pane Data'!AD$3,List!$F$2:$CB$2,0)),""),"")</f>
        <v/>
      </c>
      <c r="AE21" s="13" t="str">
        <f>IFERROR(IF(AE$4="Yes",INDEX(List!$F$2:$CB$208,MATCH('Selection Pane Data'!$C21,List!$F$2:$F$208,0),MATCH('Selection Pane Data'!AE$3,List!$F$2:$CB$2,0)),""),"")</f>
        <v/>
      </c>
      <c r="AF21" s="13" t="str">
        <f>IFERROR(IF(AF$4="Yes",INDEX(List!$F$2:$CB$208,MATCH('Selection Pane Data'!$C21,List!$F$2:$F$208,0),MATCH('Selection Pane Data'!AF$3,List!$F$2:$CB$2,0)),""),"")</f>
        <v/>
      </c>
      <c r="AG21" s="13" t="str">
        <f>IFERROR(IF(AG$4="Yes",INDEX(List!$F$2:$CB$208,MATCH('Selection Pane Data'!$C21,List!$F$2:$F$208,0),MATCH('Selection Pane Data'!AG$3,List!$F$2:$CB$2,0)),""),"")</f>
        <v/>
      </c>
      <c r="AH21" s="13" t="str">
        <f>IFERROR(IF(AH$4="Yes",INDEX(List!$F$2:$CB$208,MATCH('Selection Pane Data'!$C21,List!$F$2:$F$208,0),MATCH('Selection Pane Data'!AH$3,List!$F$2:$CB$2,0)),""),"")</f>
        <v/>
      </c>
      <c r="AI21" s="13" t="str">
        <f>IFERROR(IF(AI$4="Yes",INDEX(List!$F$2:$CB$208,MATCH('Selection Pane Data'!$C21,List!$F$2:$F$208,0),MATCH('Selection Pane Data'!AI$3,List!$F$2:$CB$2,0)),""),"")</f>
        <v/>
      </c>
      <c r="AJ21" s="13" t="str">
        <f>IFERROR(IF(AJ$4="Yes",INDEX(List!$F$2:$CB$208,MATCH('Selection Pane Data'!$C21,List!$F$2:$F$208,0),MATCH('Selection Pane Data'!AJ$3,List!$F$2:$CB$2,0)),""),"")</f>
        <v/>
      </c>
      <c r="AK21" s="13" t="str">
        <f>IFERROR(IF(AK$4="Yes",INDEX(List!$F$2:$CB$208,MATCH('Selection Pane Data'!$C21,List!$F$2:$F$208,0),MATCH('Selection Pane Data'!AK$3,List!$F$2:$CB$2,0)),""),"")</f>
        <v/>
      </c>
      <c r="AL21" s="13" t="str">
        <f>IFERROR(IF(AL$4="Yes",INDEX(List!$F$2:$CB$208,MATCH('Selection Pane Data'!$C21,List!$F$2:$F$208,0),MATCH('Selection Pane Data'!AL$3,List!$F$2:$CB$2,0)),""),"")</f>
        <v/>
      </c>
      <c r="AM21" s="13" t="str">
        <f>IFERROR(IF(AM$4="Yes",INDEX(List!$F$2:$CB$208,MATCH('Selection Pane Data'!$C21,List!$F$2:$F$208,0),MATCH('Selection Pane Data'!AM$3,List!$F$2:$CB$2,0)),""),"")</f>
        <v/>
      </c>
      <c r="AN21" s="13" t="str">
        <f>IFERROR(IF(AN$4="Yes",INDEX(List!$F$2:$CB$208,MATCH('Selection Pane Data'!$C21,List!$F$2:$F$208,0),MATCH('Selection Pane Data'!AN$3,List!$F$2:$CB$2,0)),""),"")</f>
        <v/>
      </c>
      <c r="AO21" s="13" t="str">
        <f>IFERROR(IF(AO$4="Yes",INDEX(List!$F$2:$CB$208,MATCH('Selection Pane Data'!$C21,List!$F$2:$F$208,0),MATCH('Selection Pane Data'!AO$3,List!$F$2:$CB$2,0)),""),"")</f>
        <v/>
      </c>
      <c r="AP21" s="13" t="str">
        <f>IFERROR(IF(AP$4="Yes",INDEX(List!$F$2:$CB$208,MATCH('Selection Pane Data'!$C21,List!$F$2:$F$208,0),MATCH('Selection Pane Data'!AP$3,List!$F$2:$CB$2,0)),""),"")</f>
        <v/>
      </c>
      <c r="AQ21" s="13" t="str">
        <f>IFERROR(IF(AQ$4="Yes",INDEX(List!$F$2:$CB$208,MATCH('Selection Pane Data'!$C21,List!$F$2:$F$208,0),MATCH('Selection Pane Data'!AQ$3,List!$F$2:$CB$2,0)),""),"")</f>
        <v/>
      </c>
      <c r="AR21" s="13" t="str">
        <f>IFERROR(IF(AR$4="Yes",INDEX(List!$F$2:$CB$208,MATCH('Selection Pane Data'!$C21,List!$F$2:$F$208,0),MATCH('Selection Pane Data'!AR$3,List!$F$2:$CB$2,0)),""),"")</f>
        <v/>
      </c>
      <c r="AS21" s="13" t="str">
        <f>IFERROR(IF(AS$4="Yes",INDEX(List!$F$2:$CB$208,MATCH('Selection Pane Data'!$C21,List!$F$2:$F$208,0),MATCH('Selection Pane Data'!AS$3,List!$F$2:$CB$2,0)),""),"")</f>
        <v/>
      </c>
      <c r="AT21" s="13" t="str">
        <f>IFERROR(IF(AT$4="Yes",INDEX(List!$F$2:$CB$208,MATCH('Selection Pane Data'!$C21,List!$F$2:$F$208,0),MATCH('Selection Pane Data'!AT$3,List!$F$2:$CB$2,0)),""),"")</f>
        <v/>
      </c>
      <c r="AU21" s="13" t="str">
        <f>IFERROR(IF(AU$4="Yes",INDEX(List!$F$2:$CB$208,MATCH('Selection Pane Data'!$C21,List!$F$2:$F$208,0),MATCH('Selection Pane Data'!AU$3,List!$F$2:$CB$2,0)),""),"")</f>
        <v/>
      </c>
      <c r="AV21" s="13" t="str">
        <f>IFERROR(IF(AV$4="Yes",INDEX(List!$F$2:$CB$208,MATCH('Selection Pane Data'!$C21,List!$F$2:$F$208,0),MATCH('Selection Pane Data'!AV$3,List!$F$2:$CB$2,0)),""),"")</f>
        <v/>
      </c>
      <c r="AW21" s="13" t="str">
        <f>IFERROR(IF(AW$4="Yes",INDEX(List!$F$2:$CB$208,MATCH('Selection Pane Data'!$C21,List!$F$2:$F$208,0),MATCH('Selection Pane Data'!AW$3,List!$F$2:$CB$2,0)),""),"")</f>
        <v/>
      </c>
      <c r="AX21" s="13" t="str">
        <f>IFERROR(IF(AX$4="Yes",INDEX(List!$F$2:$CB$208,MATCH('Selection Pane Data'!$C21,List!$F$2:$F$208,0),MATCH('Selection Pane Data'!AX$3,List!$F$2:$CB$2,0)),""),"")</f>
        <v/>
      </c>
      <c r="AY21" s="13" t="str">
        <f>IFERROR(IF(AY$4="Yes",INDEX(List!$F$2:$CB$208,MATCH('Selection Pane Data'!$C21,List!$F$2:$F$208,0),MATCH('Selection Pane Data'!AY$3,List!$F$2:$CB$2,0)),""),"")</f>
        <v/>
      </c>
      <c r="AZ21" s="13" t="str">
        <f>IFERROR(IF(AZ$4="Yes",INDEX(List!$F$2:$CB$208,MATCH('Selection Pane Data'!$C21,List!$F$2:$F$208,0),MATCH('Selection Pane Data'!AZ$3,List!$F$2:$CB$2,0)),""),"")</f>
        <v/>
      </c>
      <c r="BA21" s="13" t="str">
        <f>IFERROR(IF(BA$4="Yes",INDEX(List!$F$2:$CB$208,MATCH('Selection Pane Data'!$C21,List!$F$2:$F$208,0),MATCH('Selection Pane Data'!BA$3,List!$F$2:$CB$2,0)),""),"")</f>
        <v/>
      </c>
      <c r="BB21" s="13" t="str">
        <f>IFERROR(IF(BB$4="Yes",INDEX(List!$F$2:$CB$208,MATCH('Selection Pane Data'!$C21,List!$F$2:$F$208,0),MATCH('Selection Pane Data'!BB$3,List!$F$2:$CB$2,0)),""),"")</f>
        <v/>
      </c>
      <c r="BC21" s="13" t="str">
        <f>IFERROR(IF(BC$4="Yes",INDEX(List!$F$2:$CB$208,MATCH('Selection Pane Data'!$C21,List!$F$2:$F$208,0),MATCH('Selection Pane Data'!BC$3,List!$F$2:$CB$2,0)),""),"")</f>
        <v/>
      </c>
      <c r="BD21" s="13" t="str">
        <f>IFERROR(IF(BD$4="Yes",INDEX(List!$F$2:$CB$208,MATCH('Selection Pane Data'!$C21,List!$F$2:$F$208,0),MATCH('Selection Pane Data'!BD$3,List!$F$2:$CB$2,0)),""),"")</f>
        <v/>
      </c>
      <c r="BE21" s="13" t="str">
        <f>IFERROR(IF(BE$4="Yes",INDEX(List!$F$2:$CB$208,MATCH('Selection Pane Data'!$C21,List!$F$2:$F$208,0),MATCH('Selection Pane Data'!BE$3,List!$F$2:$CB$2,0)),""),"")</f>
        <v/>
      </c>
      <c r="BF21" s="13" t="str">
        <f>IFERROR(IF(BF$4="Yes",INDEX(List!$F$2:$CB$208,MATCH('Selection Pane Data'!$C21,List!$F$2:$F$208,0),MATCH('Selection Pane Data'!BF$3,List!$F$2:$CB$2,0)),""),"")</f>
        <v/>
      </c>
      <c r="BG21" s="13" t="str">
        <f>IFERROR(IF(BG$4="Yes",INDEX(List!$F$2:$CB$208,MATCH('Selection Pane Data'!$C21,List!$F$2:$F$208,0),MATCH('Selection Pane Data'!BG$3,List!$F$2:$CB$2,0)),""),"")</f>
        <v/>
      </c>
      <c r="BH21" s="13" t="str">
        <f>IFERROR(IF(BH$4="Yes",INDEX(List!$F$2:$CB$208,MATCH('Selection Pane Data'!$C21,List!$F$2:$F$208,0),MATCH('Selection Pane Data'!BH$3,List!$F$2:$CB$2,0)),""),"")</f>
        <v/>
      </c>
      <c r="BI21" s="13" t="str">
        <f>IFERROR(IF(BI$4="Yes",INDEX(List!$F$2:$CB$208,MATCH('Selection Pane Data'!$C21,List!$F$2:$F$208,0),MATCH('Selection Pane Data'!BI$3,List!$F$2:$CB$2,0)),""),"")</f>
        <v/>
      </c>
      <c r="BJ21" s="13" t="str">
        <f>IFERROR(IF(BJ$4="Yes",INDEX(List!$F$2:$CB$208,MATCH('Selection Pane Data'!$C21,List!$F$2:$F$208,0),MATCH('Selection Pane Data'!BJ$3,List!$F$2:$CB$2,0)),""),"")</f>
        <v/>
      </c>
      <c r="BK21" s="13" t="str">
        <f>IFERROR(IF(BK$4="Yes",INDEX(List!$F$2:$CB$208,MATCH('Selection Pane Data'!$C21,List!$F$2:$F$208,0),MATCH('Selection Pane Data'!BK$3,List!$F$2:$CB$2,0)),""),"")</f>
        <v/>
      </c>
      <c r="BL21" s="13" t="str">
        <f>IFERROR(IF(BL$4="Yes",INDEX(List!$F$2:$CB$208,MATCH('Selection Pane Data'!$C21,List!$F$2:$F$208,0),MATCH('Selection Pane Data'!BL$3,List!$F$2:$CB$2,0)),""),"")</f>
        <v/>
      </c>
      <c r="BM21" s="13" t="str">
        <f>IFERROR(IF(BM$4="Yes",INDEX(List!$F$2:$CB$208,MATCH('Selection Pane Data'!$C21,List!$F$2:$F$208,0),MATCH('Selection Pane Data'!BM$3,List!$F$2:$CB$2,0)),""),"")</f>
        <v/>
      </c>
      <c r="BN21" s="13" t="str">
        <f>IFERROR(IF(BN$4="Yes",INDEX(List!$F$2:$CB$208,MATCH('Selection Pane Data'!$C21,List!$F$2:$F$208,0),MATCH('Selection Pane Data'!BN$3,List!$F$2:$CB$2,0)),""),"")</f>
        <v/>
      </c>
      <c r="BO21" s="13" t="str">
        <f>IFERROR(IF(BO$4="Yes",INDEX(List!$F$2:$CB$208,MATCH('Selection Pane Data'!$C21,List!$F$2:$F$208,0),MATCH('Selection Pane Data'!BO$3,List!$F$2:$CB$2,0)),""),"")</f>
        <v/>
      </c>
      <c r="BP21" s="13" t="str">
        <f>IFERROR(IF(BP$4="Yes",INDEX(List!$F$2:$CB$208,MATCH('Selection Pane Data'!$C21,List!$F$2:$F$208,0),MATCH('Selection Pane Data'!BP$3,List!$F$2:$CB$2,0)),""),"")</f>
        <v/>
      </c>
      <c r="BQ21" s="13" t="str">
        <f>IFERROR(IF(BQ$4="Yes",INDEX(List!$F$2:$CB$208,MATCH('Selection Pane Data'!$C21,List!$F$2:$F$208,0),MATCH('Selection Pane Data'!BQ$3,List!$F$2:$CB$2,0)),""),"")</f>
        <v/>
      </c>
      <c r="BR21" s="13" t="str">
        <f>IFERROR(IF(BR$4="Yes",INDEX(List!$F$2:$CB$208,MATCH('Selection Pane Data'!$C21,List!$F$2:$F$208,0),MATCH('Selection Pane Data'!BR$3,List!$F$2:$CB$2,0)),""),"")</f>
        <v/>
      </c>
      <c r="BS21" s="13" t="str">
        <f>IFERROR(IF(BS$4="Yes",INDEX(List!$F$2:$CB$208,MATCH('Selection Pane Data'!$C21,List!$F$2:$F$208,0),MATCH('Selection Pane Data'!BS$3,List!$F$2:$CB$2,0)),""),"")</f>
        <v/>
      </c>
      <c r="BT21" s="13" t="str">
        <f>IFERROR(IF(BT$4="Yes",INDEX(List!$F$2:$CB$208,MATCH('Selection Pane Data'!$C21,List!$F$2:$F$208,0),MATCH('Selection Pane Data'!BT$3,List!$F$2:$CB$2,0)),""),"")</f>
        <v/>
      </c>
      <c r="BU21" s="13" t="str">
        <f>IFERROR(IF(BU$4="Yes",INDEX(List!$F$2:$CB$208,MATCH('Selection Pane Data'!$C21,List!$F$2:$F$208,0),MATCH('Selection Pane Data'!BU$3,List!$F$2:$CB$2,0)),""),"")</f>
        <v/>
      </c>
      <c r="BV21" s="13" t="str">
        <f>IFERROR(IF(BV$4="Yes",INDEX(List!$F$2:$CB$208,MATCH('Selection Pane Data'!$C21,List!$F$2:$F$208,0),MATCH('Selection Pane Data'!BV$3,List!$F$2:$CB$2,0)),""),"")</f>
        <v/>
      </c>
      <c r="BW21" s="13" t="str">
        <f>IFERROR(IF(BW$4="Yes",INDEX(List!$F$2:$CB$208,MATCH('Selection Pane Data'!$C21,List!$F$2:$F$208,0),MATCH('Selection Pane Data'!BW$3,List!$F$2:$CB$2,0)),""),"")</f>
        <v/>
      </c>
      <c r="BX21" s="13" t="str">
        <f>IFERROR(IF(BX$4="Yes",INDEX(List!$F$2:$CB$208,MATCH('Selection Pane Data'!$C21,List!$F$2:$F$208,0),MATCH('Selection Pane Data'!BX$3,List!$F$2:$CB$2,0)),""),"")</f>
        <v/>
      </c>
      <c r="BY21" s="13" t="str">
        <f>IFERROR(IF(BY$4="Yes",INDEX(List!$F$2:$CB$208,MATCH('Selection Pane Data'!$C21,List!$F$2:$F$208,0),MATCH('Selection Pane Data'!BY$3,List!$F$2:$CB$2,0)),""),"")</f>
        <v/>
      </c>
      <c r="BZ21" s="13" t="str">
        <f>IFERROR(IF(BZ$4="Yes",INDEX(List!$F$2:$CB$208,MATCH('Selection Pane Data'!$C21,List!$F$2:$F$208,0),MATCH('Selection Pane Data'!BZ$3,List!$F$2:$CB$2,0)),""),"")</f>
        <v/>
      </c>
      <c r="CA21" s="13" t="str">
        <f>IFERROR(IF(CA$4="Yes",INDEX(List!$F$2:$CB$208,MATCH('Selection Pane Data'!$C21,List!$F$2:$F$208,0),MATCH('Selection Pane Data'!CA$3,List!$F$2:$CB$2,0)),""),"")</f>
        <v/>
      </c>
      <c r="CC21" s="29">
        <f t="shared" si="0"/>
        <v>0</v>
      </c>
      <c r="CD21" s="29">
        <f t="shared" si="1"/>
        <v>0</v>
      </c>
      <c r="CE21" s="29"/>
      <c r="CF21" s="29">
        <f>COUNTIF(List!I19:CB19,'Selection Pane Data'!CF$3)</f>
        <v>2</v>
      </c>
      <c r="CG21" s="29">
        <f>COUNTIF(List!J19:CC19,'Selection Pane Data'!CG$3)</f>
        <v>1</v>
      </c>
      <c r="CH21" s="29"/>
      <c r="CI21" s="29" t="str">
        <f t="shared" si="2"/>
        <v>Error</v>
      </c>
      <c r="CJ21" s="29" t="str">
        <f t="shared" si="3"/>
        <v>Error</v>
      </c>
    </row>
    <row r="22" spans="2:88" x14ac:dyDescent="0.45">
      <c r="B22" s="21" t="s">
        <v>317</v>
      </c>
      <c r="C22" s="120" t="s">
        <v>144</v>
      </c>
      <c r="D22" s="31" t="str">
        <f>List!G20</f>
        <v>Shared Coverage</v>
      </c>
      <c r="E22" s="31" t="str">
        <f>List!H20</f>
        <v>Shared Coverage</v>
      </c>
      <c r="F22" t="str">
        <f>INDEX('CMMC Levels'!$A$1:$F$188,MATCH('Selection Pane Data'!$C22,'CMMC Levels'!$A$1:$A$188,0),MATCH(Placemat!$F$4,'CMMC Levels'!$A$1:$F$1,0))</f>
        <v>X</v>
      </c>
      <c r="G22" s="75" t="str">
        <f>IF(F22="X",IF(COUNTIF(List!I20:CB20,"P")+COUNTIF(List!I20:CB20,"S")=0,"U",IF(COUNTIF('Selection Pane Data'!H22:CA22,"P")&gt;0,"P",IF(COUNTIF('Selection Pane Data'!H22:CA22,"S")&gt;0,"S","N"))),"NA")</f>
        <v>N</v>
      </c>
      <c r="H22" s="13" t="str">
        <f>IFERROR(IF(H$4="Yes",INDEX(List!$F$2:$CB$208,MATCH('Selection Pane Data'!$C22,List!$F$2:$F$208,0),MATCH('Selection Pane Data'!H$3,List!$F$2:$CB$2,0)),""),"")</f>
        <v/>
      </c>
      <c r="I22" s="13" t="str">
        <f>IFERROR(IF(I$4="Yes",INDEX(List!$F$2:$CB$208,MATCH('Selection Pane Data'!$C22,List!$F$2:$F$208,0),MATCH('Selection Pane Data'!I$3,List!$F$2:$CB$2,0)),""),"")</f>
        <v/>
      </c>
      <c r="J22" s="13">
        <f>IFERROR(IF(J$4="Yes",INDEX(List!$F$2:$CB$208,MATCH('Selection Pane Data'!$C22,List!$F$2:$F$208,0),MATCH('Selection Pane Data'!J$3,List!$F$2:$CB$2,0)),""),"")</f>
        <v>0</v>
      </c>
      <c r="K22" s="13" t="str">
        <f>IFERROR(IF(K$4="Yes",INDEX(List!$F$2:$CB$208,MATCH('Selection Pane Data'!$C22,List!$F$2:$F$208,0),MATCH('Selection Pane Data'!K$3,List!$F$2:$CB$2,0)),""),"")</f>
        <v/>
      </c>
      <c r="L22" s="13" t="str">
        <f>IFERROR(IF(L$4="Yes",INDEX(List!$F$2:$CB$208,MATCH('Selection Pane Data'!$C22,List!$F$2:$F$208,0),MATCH('Selection Pane Data'!L$3,List!$F$2:$CB$2,0)),""),"")</f>
        <v/>
      </c>
      <c r="M22" s="13" t="str">
        <f>IFERROR(IF(M$4="Yes",INDEX(List!$F$2:$CB$208,MATCH('Selection Pane Data'!$C22,List!$F$2:$F$208,0),MATCH('Selection Pane Data'!M$3,List!$F$2:$CB$2,0)),""),"")</f>
        <v/>
      </c>
      <c r="N22" s="13" t="str">
        <f>IFERROR(IF(N$4="Yes",INDEX(List!$F$2:$CB$208,MATCH('Selection Pane Data'!$C22,List!$F$2:$F$208,0),MATCH('Selection Pane Data'!N$3,List!$F$2:$CB$2,0)),""),"")</f>
        <v/>
      </c>
      <c r="O22" s="13" t="str">
        <f>IFERROR(IF(O$4="Yes",INDEX(List!$F$2:$CB$208,MATCH('Selection Pane Data'!$C22,List!$F$2:$F$208,0),MATCH('Selection Pane Data'!O$3,List!$F$2:$CB$2,0)),""),"")</f>
        <v/>
      </c>
      <c r="P22" s="13" t="str">
        <f>IFERROR(IF(P$4="Yes",INDEX(List!$F$2:$CB$208,MATCH('Selection Pane Data'!$C22,List!$F$2:$F$208,0),MATCH('Selection Pane Data'!P$3,List!$F$2:$CB$2,0)),""),"")</f>
        <v/>
      </c>
      <c r="Q22" s="13" t="str">
        <f>IFERROR(IF(Q$4="Yes",INDEX(List!$F$2:$CB$208,MATCH('Selection Pane Data'!$C22,List!$F$2:$F$208,0),MATCH('Selection Pane Data'!Q$3,List!$F$2:$CB$2,0)),""),"")</f>
        <v/>
      </c>
      <c r="R22" s="13" t="str">
        <f>IFERROR(IF(R$4="Yes",INDEX(List!$F$2:$CB$208,MATCH('Selection Pane Data'!$C22,List!$F$2:$F$208,0),MATCH('Selection Pane Data'!R$3,List!$F$2:$CB$2,0)),""),"")</f>
        <v/>
      </c>
      <c r="S22" s="13" t="str">
        <f>IFERROR(IF(S$4="Yes",INDEX(List!$F$2:$CB$208,MATCH('Selection Pane Data'!$C22,List!$F$2:$F$208,0),MATCH('Selection Pane Data'!S$3,List!$F$2:$CB$2,0)),""),"")</f>
        <v/>
      </c>
      <c r="T22" s="13" t="str">
        <f>IFERROR(IF(T$4="Yes",INDEX(List!$F$2:$CB$208,MATCH('Selection Pane Data'!$C22,List!$F$2:$F$208,0),MATCH('Selection Pane Data'!T$3,List!$F$2:$CB$2,0)),""),"")</f>
        <v/>
      </c>
      <c r="U22" s="13" t="str">
        <f>IFERROR(IF(U$4="Yes",INDEX(List!$F$2:$CB$208,MATCH('Selection Pane Data'!$C22,List!$F$2:$F$208,0),MATCH('Selection Pane Data'!U$3,List!$F$2:$CB$2,0)),""),"")</f>
        <v/>
      </c>
      <c r="V22" s="13" t="str">
        <f>IFERROR(IF(V$4="Yes",INDEX(List!$F$2:$CB$208,MATCH('Selection Pane Data'!$C22,List!$F$2:$F$208,0),MATCH('Selection Pane Data'!V$3,List!$F$2:$CB$2,0)),""),"")</f>
        <v/>
      </c>
      <c r="W22" s="13" t="str">
        <f>IFERROR(IF(W$4="Yes",INDEX(List!$F$2:$CB$208,MATCH('Selection Pane Data'!$C22,List!$F$2:$F$208,0),MATCH('Selection Pane Data'!W$3,List!$F$2:$CB$2,0)),""),"")</f>
        <v/>
      </c>
      <c r="X22" s="13" t="str">
        <f>IFERROR(IF(X$4="Yes",INDEX(List!$F$2:$CB$208,MATCH('Selection Pane Data'!$C22,List!$F$2:$F$208,0),MATCH('Selection Pane Data'!X$3,List!$F$2:$CB$2,0)),""),"")</f>
        <v/>
      </c>
      <c r="Y22" s="13" t="str">
        <f>IFERROR(IF(Y$4="Yes",INDEX(List!$F$2:$CB$208,MATCH('Selection Pane Data'!$C22,List!$F$2:$F$208,0),MATCH('Selection Pane Data'!Y$3,List!$F$2:$CB$2,0)),""),"")</f>
        <v/>
      </c>
      <c r="Z22" s="13" t="str">
        <f>IFERROR(IF(Z$4="Yes",INDEX(List!$F$2:$CB$208,MATCH('Selection Pane Data'!$C22,List!$F$2:$F$208,0),MATCH('Selection Pane Data'!Z$3,List!$F$2:$CB$2,0)),""),"")</f>
        <v/>
      </c>
      <c r="AA22" s="13" t="str">
        <f>IFERROR(IF(AA$4="Yes",INDEX(List!$F$2:$CB$208,MATCH('Selection Pane Data'!$C22,List!$F$2:$F$208,0),MATCH('Selection Pane Data'!AA$3,List!$F$2:$CB$2,0)),""),"")</f>
        <v/>
      </c>
      <c r="AB22" s="13">
        <f>IFERROR(IF(AB$4="Yes",INDEX(List!$F$2:$CB$208,MATCH('Selection Pane Data'!$C22,List!$F$2:$F$208,0),MATCH('Selection Pane Data'!AB$3,List!$F$2:$CB$2,0)),""),"")</f>
        <v>0</v>
      </c>
      <c r="AC22" s="13" t="str">
        <f>IFERROR(IF(AC$4="Yes",INDEX(List!$F$2:$CB$208,MATCH('Selection Pane Data'!$C22,List!$F$2:$F$208,0),MATCH('Selection Pane Data'!AC$3,List!$F$2:$CB$2,0)),""),"")</f>
        <v/>
      </c>
      <c r="AD22" s="13" t="str">
        <f>IFERROR(IF(AD$4="Yes",INDEX(List!$F$2:$CB$208,MATCH('Selection Pane Data'!$C22,List!$F$2:$F$208,0),MATCH('Selection Pane Data'!AD$3,List!$F$2:$CB$2,0)),""),"")</f>
        <v/>
      </c>
      <c r="AE22" s="13" t="str">
        <f>IFERROR(IF(AE$4="Yes",INDEX(List!$F$2:$CB$208,MATCH('Selection Pane Data'!$C22,List!$F$2:$F$208,0),MATCH('Selection Pane Data'!AE$3,List!$F$2:$CB$2,0)),""),"")</f>
        <v/>
      </c>
      <c r="AF22" s="13" t="str">
        <f>IFERROR(IF(AF$4="Yes",INDEX(List!$F$2:$CB$208,MATCH('Selection Pane Data'!$C22,List!$F$2:$F$208,0),MATCH('Selection Pane Data'!AF$3,List!$F$2:$CB$2,0)),""),"")</f>
        <v/>
      </c>
      <c r="AG22" s="13" t="str">
        <f>IFERROR(IF(AG$4="Yes",INDEX(List!$F$2:$CB$208,MATCH('Selection Pane Data'!$C22,List!$F$2:$F$208,0),MATCH('Selection Pane Data'!AG$3,List!$F$2:$CB$2,0)),""),"")</f>
        <v/>
      </c>
      <c r="AH22" s="13" t="str">
        <f>IFERROR(IF(AH$4="Yes",INDEX(List!$F$2:$CB$208,MATCH('Selection Pane Data'!$C22,List!$F$2:$F$208,0),MATCH('Selection Pane Data'!AH$3,List!$F$2:$CB$2,0)),""),"")</f>
        <v/>
      </c>
      <c r="AI22" s="13" t="str">
        <f>IFERROR(IF(AI$4="Yes",INDEX(List!$F$2:$CB$208,MATCH('Selection Pane Data'!$C22,List!$F$2:$F$208,0),MATCH('Selection Pane Data'!AI$3,List!$F$2:$CB$2,0)),""),"")</f>
        <v/>
      </c>
      <c r="AJ22" s="13" t="str">
        <f>IFERROR(IF(AJ$4="Yes",INDEX(List!$F$2:$CB$208,MATCH('Selection Pane Data'!$C22,List!$F$2:$F$208,0),MATCH('Selection Pane Data'!AJ$3,List!$F$2:$CB$2,0)),""),"")</f>
        <v/>
      </c>
      <c r="AK22" s="13" t="str">
        <f>IFERROR(IF(AK$4="Yes",INDEX(List!$F$2:$CB$208,MATCH('Selection Pane Data'!$C22,List!$F$2:$F$208,0),MATCH('Selection Pane Data'!AK$3,List!$F$2:$CB$2,0)),""),"")</f>
        <v/>
      </c>
      <c r="AL22" s="13" t="str">
        <f>IFERROR(IF(AL$4="Yes",INDEX(List!$F$2:$CB$208,MATCH('Selection Pane Data'!$C22,List!$F$2:$F$208,0),MATCH('Selection Pane Data'!AL$3,List!$F$2:$CB$2,0)),""),"")</f>
        <v/>
      </c>
      <c r="AM22" s="13" t="str">
        <f>IFERROR(IF(AM$4="Yes",INDEX(List!$F$2:$CB$208,MATCH('Selection Pane Data'!$C22,List!$F$2:$F$208,0),MATCH('Selection Pane Data'!AM$3,List!$F$2:$CB$2,0)),""),"")</f>
        <v/>
      </c>
      <c r="AN22" s="13" t="str">
        <f>IFERROR(IF(AN$4="Yes",INDEX(List!$F$2:$CB$208,MATCH('Selection Pane Data'!$C22,List!$F$2:$F$208,0),MATCH('Selection Pane Data'!AN$3,List!$F$2:$CB$2,0)),""),"")</f>
        <v/>
      </c>
      <c r="AO22" s="13" t="str">
        <f>IFERROR(IF(AO$4="Yes",INDEX(List!$F$2:$CB$208,MATCH('Selection Pane Data'!$C22,List!$F$2:$F$208,0),MATCH('Selection Pane Data'!AO$3,List!$F$2:$CB$2,0)),""),"")</f>
        <v/>
      </c>
      <c r="AP22" s="13" t="str">
        <f>IFERROR(IF(AP$4="Yes",INDEX(List!$F$2:$CB$208,MATCH('Selection Pane Data'!$C22,List!$F$2:$F$208,0),MATCH('Selection Pane Data'!AP$3,List!$F$2:$CB$2,0)),""),"")</f>
        <v/>
      </c>
      <c r="AQ22" s="13" t="str">
        <f>IFERROR(IF(AQ$4="Yes",INDEX(List!$F$2:$CB$208,MATCH('Selection Pane Data'!$C22,List!$F$2:$F$208,0),MATCH('Selection Pane Data'!AQ$3,List!$F$2:$CB$2,0)),""),"")</f>
        <v/>
      </c>
      <c r="AR22" s="13" t="str">
        <f>IFERROR(IF(AR$4="Yes",INDEX(List!$F$2:$CB$208,MATCH('Selection Pane Data'!$C22,List!$F$2:$F$208,0),MATCH('Selection Pane Data'!AR$3,List!$F$2:$CB$2,0)),""),"")</f>
        <v/>
      </c>
      <c r="AS22" s="13" t="str">
        <f>IFERROR(IF(AS$4="Yes",INDEX(List!$F$2:$CB$208,MATCH('Selection Pane Data'!$C22,List!$F$2:$F$208,0),MATCH('Selection Pane Data'!AS$3,List!$F$2:$CB$2,0)),""),"")</f>
        <v/>
      </c>
      <c r="AT22" s="13" t="str">
        <f>IFERROR(IF(AT$4="Yes",INDEX(List!$F$2:$CB$208,MATCH('Selection Pane Data'!$C22,List!$F$2:$F$208,0),MATCH('Selection Pane Data'!AT$3,List!$F$2:$CB$2,0)),""),"")</f>
        <v/>
      </c>
      <c r="AU22" s="13" t="str">
        <f>IFERROR(IF(AU$4="Yes",INDEX(List!$F$2:$CB$208,MATCH('Selection Pane Data'!$C22,List!$F$2:$F$208,0),MATCH('Selection Pane Data'!AU$3,List!$F$2:$CB$2,0)),""),"")</f>
        <v/>
      </c>
      <c r="AV22" s="13" t="str">
        <f>IFERROR(IF(AV$4="Yes",INDEX(List!$F$2:$CB$208,MATCH('Selection Pane Data'!$C22,List!$F$2:$F$208,0),MATCH('Selection Pane Data'!AV$3,List!$F$2:$CB$2,0)),""),"")</f>
        <v/>
      </c>
      <c r="AW22" s="13" t="str">
        <f>IFERROR(IF(AW$4="Yes",INDEX(List!$F$2:$CB$208,MATCH('Selection Pane Data'!$C22,List!$F$2:$F$208,0),MATCH('Selection Pane Data'!AW$3,List!$F$2:$CB$2,0)),""),"")</f>
        <v/>
      </c>
      <c r="AX22" s="13" t="str">
        <f>IFERROR(IF(AX$4="Yes",INDEX(List!$F$2:$CB$208,MATCH('Selection Pane Data'!$C22,List!$F$2:$F$208,0),MATCH('Selection Pane Data'!AX$3,List!$F$2:$CB$2,0)),""),"")</f>
        <v/>
      </c>
      <c r="AY22" s="13" t="str">
        <f>IFERROR(IF(AY$4="Yes",INDEX(List!$F$2:$CB$208,MATCH('Selection Pane Data'!$C22,List!$F$2:$F$208,0),MATCH('Selection Pane Data'!AY$3,List!$F$2:$CB$2,0)),""),"")</f>
        <v/>
      </c>
      <c r="AZ22" s="13" t="str">
        <f>IFERROR(IF(AZ$4="Yes",INDEX(List!$F$2:$CB$208,MATCH('Selection Pane Data'!$C22,List!$F$2:$F$208,0),MATCH('Selection Pane Data'!AZ$3,List!$F$2:$CB$2,0)),""),"")</f>
        <v/>
      </c>
      <c r="BA22" s="13" t="str">
        <f>IFERROR(IF(BA$4="Yes",INDEX(List!$F$2:$CB$208,MATCH('Selection Pane Data'!$C22,List!$F$2:$F$208,0),MATCH('Selection Pane Data'!BA$3,List!$F$2:$CB$2,0)),""),"")</f>
        <v/>
      </c>
      <c r="BB22" s="13" t="str">
        <f>IFERROR(IF(BB$4="Yes",INDEX(List!$F$2:$CB$208,MATCH('Selection Pane Data'!$C22,List!$F$2:$F$208,0),MATCH('Selection Pane Data'!BB$3,List!$F$2:$CB$2,0)),""),"")</f>
        <v/>
      </c>
      <c r="BC22" s="13" t="str">
        <f>IFERROR(IF(BC$4="Yes",INDEX(List!$F$2:$CB$208,MATCH('Selection Pane Data'!$C22,List!$F$2:$F$208,0),MATCH('Selection Pane Data'!BC$3,List!$F$2:$CB$2,0)),""),"")</f>
        <v/>
      </c>
      <c r="BD22" s="13" t="str">
        <f>IFERROR(IF(BD$4="Yes",INDEX(List!$F$2:$CB$208,MATCH('Selection Pane Data'!$C22,List!$F$2:$F$208,0),MATCH('Selection Pane Data'!BD$3,List!$F$2:$CB$2,0)),""),"")</f>
        <v/>
      </c>
      <c r="BE22" s="13" t="str">
        <f>IFERROR(IF(BE$4="Yes",INDEX(List!$F$2:$CB$208,MATCH('Selection Pane Data'!$C22,List!$F$2:$F$208,0),MATCH('Selection Pane Data'!BE$3,List!$F$2:$CB$2,0)),""),"")</f>
        <v/>
      </c>
      <c r="BF22" s="13" t="str">
        <f>IFERROR(IF(BF$4="Yes",INDEX(List!$F$2:$CB$208,MATCH('Selection Pane Data'!$C22,List!$F$2:$F$208,0),MATCH('Selection Pane Data'!BF$3,List!$F$2:$CB$2,0)),""),"")</f>
        <v/>
      </c>
      <c r="BG22" s="13" t="str">
        <f>IFERROR(IF(BG$4="Yes",INDEX(List!$F$2:$CB$208,MATCH('Selection Pane Data'!$C22,List!$F$2:$F$208,0),MATCH('Selection Pane Data'!BG$3,List!$F$2:$CB$2,0)),""),"")</f>
        <v/>
      </c>
      <c r="BH22" s="13" t="str">
        <f>IFERROR(IF(BH$4="Yes",INDEX(List!$F$2:$CB$208,MATCH('Selection Pane Data'!$C22,List!$F$2:$F$208,0),MATCH('Selection Pane Data'!BH$3,List!$F$2:$CB$2,0)),""),"")</f>
        <v/>
      </c>
      <c r="BI22" s="13" t="str">
        <f>IFERROR(IF(BI$4="Yes",INDEX(List!$F$2:$CB$208,MATCH('Selection Pane Data'!$C22,List!$F$2:$F$208,0),MATCH('Selection Pane Data'!BI$3,List!$F$2:$CB$2,0)),""),"")</f>
        <v/>
      </c>
      <c r="BJ22" s="13" t="str">
        <f>IFERROR(IF(BJ$4="Yes",INDEX(List!$F$2:$CB$208,MATCH('Selection Pane Data'!$C22,List!$F$2:$F$208,0),MATCH('Selection Pane Data'!BJ$3,List!$F$2:$CB$2,0)),""),"")</f>
        <v/>
      </c>
      <c r="BK22" s="13" t="str">
        <f>IFERROR(IF(BK$4="Yes",INDEX(List!$F$2:$CB$208,MATCH('Selection Pane Data'!$C22,List!$F$2:$F$208,0),MATCH('Selection Pane Data'!BK$3,List!$F$2:$CB$2,0)),""),"")</f>
        <v/>
      </c>
      <c r="BL22" s="13" t="str">
        <f>IFERROR(IF(BL$4="Yes",INDEX(List!$F$2:$CB$208,MATCH('Selection Pane Data'!$C22,List!$F$2:$F$208,0),MATCH('Selection Pane Data'!BL$3,List!$F$2:$CB$2,0)),""),"")</f>
        <v/>
      </c>
      <c r="BM22" s="13" t="str">
        <f>IFERROR(IF(BM$4="Yes",INDEX(List!$F$2:$CB$208,MATCH('Selection Pane Data'!$C22,List!$F$2:$F$208,0),MATCH('Selection Pane Data'!BM$3,List!$F$2:$CB$2,0)),""),"")</f>
        <v/>
      </c>
      <c r="BN22" s="13" t="str">
        <f>IFERROR(IF(BN$4="Yes",INDEX(List!$F$2:$CB$208,MATCH('Selection Pane Data'!$C22,List!$F$2:$F$208,0),MATCH('Selection Pane Data'!BN$3,List!$F$2:$CB$2,0)),""),"")</f>
        <v/>
      </c>
      <c r="BO22" s="13" t="str">
        <f>IFERROR(IF(BO$4="Yes",INDEX(List!$F$2:$CB$208,MATCH('Selection Pane Data'!$C22,List!$F$2:$F$208,0),MATCH('Selection Pane Data'!BO$3,List!$F$2:$CB$2,0)),""),"")</f>
        <v/>
      </c>
      <c r="BP22" s="13" t="str">
        <f>IFERROR(IF(BP$4="Yes",INDEX(List!$F$2:$CB$208,MATCH('Selection Pane Data'!$C22,List!$F$2:$F$208,0),MATCH('Selection Pane Data'!BP$3,List!$F$2:$CB$2,0)),""),"")</f>
        <v/>
      </c>
      <c r="BQ22" s="13" t="str">
        <f>IFERROR(IF(BQ$4="Yes",INDEX(List!$F$2:$CB$208,MATCH('Selection Pane Data'!$C22,List!$F$2:$F$208,0),MATCH('Selection Pane Data'!BQ$3,List!$F$2:$CB$2,0)),""),"")</f>
        <v/>
      </c>
      <c r="BR22" s="13" t="str">
        <f>IFERROR(IF(BR$4="Yes",INDEX(List!$F$2:$CB$208,MATCH('Selection Pane Data'!$C22,List!$F$2:$F$208,0),MATCH('Selection Pane Data'!BR$3,List!$F$2:$CB$2,0)),""),"")</f>
        <v/>
      </c>
      <c r="BS22" s="13" t="str">
        <f>IFERROR(IF(BS$4="Yes",INDEX(List!$F$2:$CB$208,MATCH('Selection Pane Data'!$C22,List!$F$2:$F$208,0),MATCH('Selection Pane Data'!BS$3,List!$F$2:$CB$2,0)),""),"")</f>
        <v/>
      </c>
      <c r="BT22" s="13" t="str">
        <f>IFERROR(IF(BT$4="Yes",INDEX(List!$F$2:$CB$208,MATCH('Selection Pane Data'!$C22,List!$F$2:$F$208,0),MATCH('Selection Pane Data'!BT$3,List!$F$2:$CB$2,0)),""),"")</f>
        <v/>
      </c>
      <c r="BU22" s="13" t="str">
        <f>IFERROR(IF(BU$4="Yes",INDEX(List!$F$2:$CB$208,MATCH('Selection Pane Data'!$C22,List!$F$2:$F$208,0),MATCH('Selection Pane Data'!BU$3,List!$F$2:$CB$2,0)),""),"")</f>
        <v/>
      </c>
      <c r="BV22" s="13" t="str">
        <f>IFERROR(IF(BV$4="Yes",INDEX(List!$F$2:$CB$208,MATCH('Selection Pane Data'!$C22,List!$F$2:$F$208,0),MATCH('Selection Pane Data'!BV$3,List!$F$2:$CB$2,0)),""),"")</f>
        <v/>
      </c>
      <c r="BW22" s="13" t="str">
        <f>IFERROR(IF(BW$4="Yes",INDEX(List!$F$2:$CB$208,MATCH('Selection Pane Data'!$C22,List!$F$2:$F$208,0),MATCH('Selection Pane Data'!BW$3,List!$F$2:$CB$2,0)),""),"")</f>
        <v/>
      </c>
      <c r="BX22" s="13" t="str">
        <f>IFERROR(IF(BX$4="Yes",INDEX(List!$F$2:$CB$208,MATCH('Selection Pane Data'!$C22,List!$F$2:$F$208,0),MATCH('Selection Pane Data'!BX$3,List!$F$2:$CB$2,0)),""),"")</f>
        <v/>
      </c>
      <c r="BY22" s="13" t="str">
        <f>IFERROR(IF(BY$4="Yes",INDEX(List!$F$2:$CB$208,MATCH('Selection Pane Data'!$C22,List!$F$2:$F$208,0),MATCH('Selection Pane Data'!BY$3,List!$F$2:$CB$2,0)),""),"")</f>
        <v/>
      </c>
      <c r="BZ22" s="13" t="str">
        <f>IFERROR(IF(BZ$4="Yes",INDEX(List!$F$2:$CB$208,MATCH('Selection Pane Data'!$C22,List!$F$2:$F$208,0),MATCH('Selection Pane Data'!BZ$3,List!$F$2:$CB$2,0)),""),"")</f>
        <v/>
      </c>
      <c r="CA22" s="13" t="str">
        <f>IFERROR(IF(CA$4="Yes",INDEX(List!$F$2:$CB$208,MATCH('Selection Pane Data'!$C22,List!$F$2:$F$208,0),MATCH('Selection Pane Data'!CA$3,List!$F$2:$CB$2,0)),""),"")</f>
        <v/>
      </c>
      <c r="CC22" s="29">
        <f t="shared" si="0"/>
        <v>0</v>
      </c>
      <c r="CD22" s="29">
        <f t="shared" si="1"/>
        <v>0</v>
      </c>
      <c r="CE22" s="29"/>
      <c r="CF22" s="29">
        <f>COUNTIF(List!I20:CB20,'Selection Pane Data'!CF$3)</f>
        <v>3</v>
      </c>
      <c r="CG22" s="29">
        <f>COUNTIF(List!J20:CC20,'Selection Pane Data'!CG$3)</f>
        <v>5</v>
      </c>
      <c r="CH22" s="29"/>
      <c r="CI22" s="29" t="str">
        <f t="shared" si="2"/>
        <v>Error</v>
      </c>
      <c r="CJ22" s="29" t="str">
        <f t="shared" si="3"/>
        <v>Error</v>
      </c>
    </row>
    <row r="23" spans="2:88" x14ac:dyDescent="0.45">
      <c r="B23" s="21" t="s">
        <v>318</v>
      </c>
      <c r="C23" s="120" t="s">
        <v>153</v>
      </c>
      <c r="D23" s="31" t="str">
        <f>List!G21</f>
        <v>Shared Coverage</v>
      </c>
      <c r="E23" s="31" t="str">
        <f>List!H21</f>
        <v>Shared Coverage</v>
      </c>
      <c r="F23" t="str">
        <f>INDEX('CMMC Levels'!$A$1:$F$188,MATCH('Selection Pane Data'!$C23,'CMMC Levels'!$A$1:$A$188,0),MATCH(Placemat!$F$4,'CMMC Levels'!$A$1:$F$1,0))</f>
        <v>X</v>
      </c>
      <c r="G23" s="75" t="str">
        <f>IF(F23="X",IF(COUNTIF(List!I21:CB21,"P")+COUNTIF(List!I21:CB21,"S")=0,"U",IF(COUNTIF('Selection Pane Data'!H23:CA23,"P")&gt;0,"P",IF(COUNTIF('Selection Pane Data'!H23:CA23,"S")&gt;0,"S","N"))),"NA")</f>
        <v>N</v>
      </c>
      <c r="H23" s="13" t="str">
        <f>IFERROR(IF(H$4="Yes",INDEX(List!$F$2:$CB$208,MATCH('Selection Pane Data'!$C23,List!$F$2:$F$208,0),MATCH('Selection Pane Data'!H$3,List!$F$2:$CB$2,0)),""),"")</f>
        <v/>
      </c>
      <c r="I23" s="13" t="str">
        <f>IFERROR(IF(I$4="Yes",INDEX(List!$F$2:$CB$208,MATCH('Selection Pane Data'!$C23,List!$F$2:$F$208,0),MATCH('Selection Pane Data'!I$3,List!$F$2:$CB$2,0)),""),"")</f>
        <v/>
      </c>
      <c r="J23" s="13">
        <f>IFERROR(IF(J$4="Yes",INDEX(List!$F$2:$CB$208,MATCH('Selection Pane Data'!$C23,List!$F$2:$F$208,0),MATCH('Selection Pane Data'!J$3,List!$F$2:$CB$2,0)),""),"")</f>
        <v>0</v>
      </c>
      <c r="K23" s="13" t="str">
        <f>IFERROR(IF(K$4="Yes",INDEX(List!$F$2:$CB$208,MATCH('Selection Pane Data'!$C23,List!$F$2:$F$208,0),MATCH('Selection Pane Data'!K$3,List!$F$2:$CB$2,0)),""),"")</f>
        <v/>
      </c>
      <c r="L23" s="13" t="str">
        <f>IFERROR(IF(L$4="Yes",INDEX(List!$F$2:$CB$208,MATCH('Selection Pane Data'!$C23,List!$F$2:$F$208,0),MATCH('Selection Pane Data'!L$3,List!$F$2:$CB$2,0)),""),"")</f>
        <v/>
      </c>
      <c r="M23" s="13" t="str">
        <f>IFERROR(IF(M$4="Yes",INDEX(List!$F$2:$CB$208,MATCH('Selection Pane Data'!$C23,List!$F$2:$F$208,0),MATCH('Selection Pane Data'!M$3,List!$F$2:$CB$2,0)),""),"")</f>
        <v/>
      </c>
      <c r="N23" s="13" t="str">
        <f>IFERROR(IF(N$4="Yes",INDEX(List!$F$2:$CB$208,MATCH('Selection Pane Data'!$C23,List!$F$2:$F$208,0),MATCH('Selection Pane Data'!N$3,List!$F$2:$CB$2,0)),""),"")</f>
        <v/>
      </c>
      <c r="O23" s="13" t="str">
        <f>IFERROR(IF(O$4="Yes",INDEX(List!$F$2:$CB$208,MATCH('Selection Pane Data'!$C23,List!$F$2:$F$208,0),MATCH('Selection Pane Data'!O$3,List!$F$2:$CB$2,0)),""),"")</f>
        <v/>
      </c>
      <c r="P23" s="13" t="str">
        <f>IFERROR(IF(P$4="Yes",INDEX(List!$F$2:$CB$208,MATCH('Selection Pane Data'!$C23,List!$F$2:$F$208,0),MATCH('Selection Pane Data'!P$3,List!$F$2:$CB$2,0)),""),"")</f>
        <v/>
      </c>
      <c r="Q23" s="13" t="str">
        <f>IFERROR(IF(Q$4="Yes",INDEX(List!$F$2:$CB$208,MATCH('Selection Pane Data'!$C23,List!$F$2:$F$208,0),MATCH('Selection Pane Data'!Q$3,List!$F$2:$CB$2,0)),""),"")</f>
        <v/>
      </c>
      <c r="R23" s="13" t="str">
        <f>IFERROR(IF(R$4="Yes",INDEX(List!$F$2:$CB$208,MATCH('Selection Pane Data'!$C23,List!$F$2:$F$208,0),MATCH('Selection Pane Data'!R$3,List!$F$2:$CB$2,0)),""),"")</f>
        <v/>
      </c>
      <c r="S23" s="13" t="str">
        <f>IFERROR(IF(S$4="Yes",INDEX(List!$F$2:$CB$208,MATCH('Selection Pane Data'!$C23,List!$F$2:$F$208,0),MATCH('Selection Pane Data'!S$3,List!$F$2:$CB$2,0)),""),"")</f>
        <v/>
      </c>
      <c r="T23" s="13" t="str">
        <f>IFERROR(IF(T$4="Yes",INDEX(List!$F$2:$CB$208,MATCH('Selection Pane Data'!$C23,List!$F$2:$F$208,0),MATCH('Selection Pane Data'!T$3,List!$F$2:$CB$2,0)),""),"")</f>
        <v/>
      </c>
      <c r="U23" s="13" t="str">
        <f>IFERROR(IF(U$4="Yes",INDEX(List!$F$2:$CB$208,MATCH('Selection Pane Data'!$C23,List!$F$2:$F$208,0),MATCH('Selection Pane Data'!U$3,List!$F$2:$CB$2,0)),""),"")</f>
        <v/>
      </c>
      <c r="V23" s="13" t="str">
        <f>IFERROR(IF(V$4="Yes",INDEX(List!$F$2:$CB$208,MATCH('Selection Pane Data'!$C23,List!$F$2:$F$208,0),MATCH('Selection Pane Data'!V$3,List!$F$2:$CB$2,0)),""),"")</f>
        <v/>
      </c>
      <c r="W23" s="13" t="str">
        <f>IFERROR(IF(W$4="Yes",INDEX(List!$F$2:$CB$208,MATCH('Selection Pane Data'!$C23,List!$F$2:$F$208,0),MATCH('Selection Pane Data'!W$3,List!$F$2:$CB$2,0)),""),"")</f>
        <v/>
      </c>
      <c r="X23" s="13" t="str">
        <f>IFERROR(IF(X$4="Yes",INDEX(List!$F$2:$CB$208,MATCH('Selection Pane Data'!$C23,List!$F$2:$F$208,0),MATCH('Selection Pane Data'!X$3,List!$F$2:$CB$2,0)),""),"")</f>
        <v/>
      </c>
      <c r="Y23" s="13" t="str">
        <f>IFERROR(IF(Y$4="Yes",INDEX(List!$F$2:$CB$208,MATCH('Selection Pane Data'!$C23,List!$F$2:$F$208,0),MATCH('Selection Pane Data'!Y$3,List!$F$2:$CB$2,0)),""),"")</f>
        <v/>
      </c>
      <c r="Z23" s="13" t="str">
        <f>IFERROR(IF(Z$4="Yes",INDEX(List!$F$2:$CB$208,MATCH('Selection Pane Data'!$C23,List!$F$2:$F$208,0),MATCH('Selection Pane Data'!Z$3,List!$F$2:$CB$2,0)),""),"")</f>
        <v/>
      </c>
      <c r="AA23" s="13" t="str">
        <f>IFERROR(IF(AA$4="Yes",INDEX(List!$F$2:$CB$208,MATCH('Selection Pane Data'!$C23,List!$F$2:$F$208,0),MATCH('Selection Pane Data'!AA$3,List!$F$2:$CB$2,0)),""),"")</f>
        <v/>
      </c>
      <c r="AB23" s="13">
        <f>IFERROR(IF(AB$4="Yes",INDEX(List!$F$2:$CB$208,MATCH('Selection Pane Data'!$C23,List!$F$2:$F$208,0),MATCH('Selection Pane Data'!AB$3,List!$F$2:$CB$2,0)),""),"")</f>
        <v>0</v>
      </c>
      <c r="AC23" s="13" t="str">
        <f>IFERROR(IF(AC$4="Yes",INDEX(List!$F$2:$CB$208,MATCH('Selection Pane Data'!$C23,List!$F$2:$F$208,0),MATCH('Selection Pane Data'!AC$3,List!$F$2:$CB$2,0)),""),"")</f>
        <v/>
      </c>
      <c r="AD23" s="13" t="str">
        <f>IFERROR(IF(AD$4="Yes",INDEX(List!$F$2:$CB$208,MATCH('Selection Pane Data'!$C23,List!$F$2:$F$208,0),MATCH('Selection Pane Data'!AD$3,List!$F$2:$CB$2,0)),""),"")</f>
        <v/>
      </c>
      <c r="AE23" s="13" t="str">
        <f>IFERROR(IF(AE$4="Yes",INDEX(List!$F$2:$CB$208,MATCH('Selection Pane Data'!$C23,List!$F$2:$F$208,0),MATCH('Selection Pane Data'!AE$3,List!$F$2:$CB$2,0)),""),"")</f>
        <v/>
      </c>
      <c r="AF23" s="13" t="str">
        <f>IFERROR(IF(AF$4="Yes",INDEX(List!$F$2:$CB$208,MATCH('Selection Pane Data'!$C23,List!$F$2:$F$208,0),MATCH('Selection Pane Data'!AF$3,List!$F$2:$CB$2,0)),""),"")</f>
        <v/>
      </c>
      <c r="AG23" s="13" t="str">
        <f>IFERROR(IF(AG$4="Yes",INDEX(List!$F$2:$CB$208,MATCH('Selection Pane Data'!$C23,List!$F$2:$F$208,0),MATCH('Selection Pane Data'!AG$3,List!$F$2:$CB$2,0)),""),"")</f>
        <v/>
      </c>
      <c r="AH23" s="13" t="str">
        <f>IFERROR(IF(AH$4="Yes",INDEX(List!$F$2:$CB$208,MATCH('Selection Pane Data'!$C23,List!$F$2:$F$208,0),MATCH('Selection Pane Data'!AH$3,List!$F$2:$CB$2,0)),""),"")</f>
        <v/>
      </c>
      <c r="AI23" s="13" t="str">
        <f>IFERROR(IF(AI$4="Yes",INDEX(List!$F$2:$CB$208,MATCH('Selection Pane Data'!$C23,List!$F$2:$F$208,0),MATCH('Selection Pane Data'!AI$3,List!$F$2:$CB$2,0)),""),"")</f>
        <v/>
      </c>
      <c r="AJ23" s="13" t="str">
        <f>IFERROR(IF(AJ$4="Yes",INDEX(List!$F$2:$CB$208,MATCH('Selection Pane Data'!$C23,List!$F$2:$F$208,0),MATCH('Selection Pane Data'!AJ$3,List!$F$2:$CB$2,0)),""),"")</f>
        <v/>
      </c>
      <c r="AK23" s="13" t="str">
        <f>IFERROR(IF(AK$4="Yes",INDEX(List!$F$2:$CB$208,MATCH('Selection Pane Data'!$C23,List!$F$2:$F$208,0),MATCH('Selection Pane Data'!AK$3,List!$F$2:$CB$2,0)),""),"")</f>
        <v/>
      </c>
      <c r="AL23" s="13" t="str">
        <f>IFERROR(IF(AL$4="Yes",INDEX(List!$F$2:$CB$208,MATCH('Selection Pane Data'!$C23,List!$F$2:$F$208,0),MATCH('Selection Pane Data'!AL$3,List!$F$2:$CB$2,0)),""),"")</f>
        <v/>
      </c>
      <c r="AM23" s="13" t="str">
        <f>IFERROR(IF(AM$4="Yes",INDEX(List!$F$2:$CB$208,MATCH('Selection Pane Data'!$C23,List!$F$2:$F$208,0),MATCH('Selection Pane Data'!AM$3,List!$F$2:$CB$2,0)),""),"")</f>
        <v/>
      </c>
      <c r="AN23" s="13" t="str">
        <f>IFERROR(IF(AN$4="Yes",INDEX(List!$F$2:$CB$208,MATCH('Selection Pane Data'!$C23,List!$F$2:$F$208,0),MATCH('Selection Pane Data'!AN$3,List!$F$2:$CB$2,0)),""),"")</f>
        <v/>
      </c>
      <c r="AO23" s="13" t="str">
        <f>IFERROR(IF(AO$4="Yes",INDEX(List!$F$2:$CB$208,MATCH('Selection Pane Data'!$C23,List!$F$2:$F$208,0),MATCH('Selection Pane Data'!AO$3,List!$F$2:$CB$2,0)),""),"")</f>
        <v/>
      </c>
      <c r="AP23" s="13" t="str">
        <f>IFERROR(IF(AP$4="Yes",INDEX(List!$F$2:$CB$208,MATCH('Selection Pane Data'!$C23,List!$F$2:$F$208,0),MATCH('Selection Pane Data'!AP$3,List!$F$2:$CB$2,0)),""),"")</f>
        <v/>
      </c>
      <c r="AQ23" s="13" t="str">
        <f>IFERROR(IF(AQ$4="Yes",INDEX(List!$F$2:$CB$208,MATCH('Selection Pane Data'!$C23,List!$F$2:$F$208,0),MATCH('Selection Pane Data'!AQ$3,List!$F$2:$CB$2,0)),""),"")</f>
        <v/>
      </c>
      <c r="AR23" s="13" t="str">
        <f>IFERROR(IF(AR$4="Yes",INDEX(List!$F$2:$CB$208,MATCH('Selection Pane Data'!$C23,List!$F$2:$F$208,0),MATCH('Selection Pane Data'!AR$3,List!$F$2:$CB$2,0)),""),"")</f>
        <v/>
      </c>
      <c r="AS23" s="13" t="str">
        <f>IFERROR(IF(AS$4="Yes",INDEX(List!$F$2:$CB$208,MATCH('Selection Pane Data'!$C23,List!$F$2:$F$208,0),MATCH('Selection Pane Data'!AS$3,List!$F$2:$CB$2,0)),""),"")</f>
        <v/>
      </c>
      <c r="AT23" s="13" t="str">
        <f>IFERROR(IF(AT$4="Yes",INDEX(List!$F$2:$CB$208,MATCH('Selection Pane Data'!$C23,List!$F$2:$F$208,0),MATCH('Selection Pane Data'!AT$3,List!$F$2:$CB$2,0)),""),"")</f>
        <v/>
      </c>
      <c r="AU23" s="13" t="str">
        <f>IFERROR(IF(AU$4="Yes",INDEX(List!$F$2:$CB$208,MATCH('Selection Pane Data'!$C23,List!$F$2:$F$208,0),MATCH('Selection Pane Data'!AU$3,List!$F$2:$CB$2,0)),""),"")</f>
        <v/>
      </c>
      <c r="AV23" s="13" t="str">
        <f>IFERROR(IF(AV$4="Yes",INDEX(List!$F$2:$CB$208,MATCH('Selection Pane Data'!$C23,List!$F$2:$F$208,0),MATCH('Selection Pane Data'!AV$3,List!$F$2:$CB$2,0)),""),"")</f>
        <v/>
      </c>
      <c r="AW23" s="13" t="str">
        <f>IFERROR(IF(AW$4="Yes",INDEX(List!$F$2:$CB$208,MATCH('Selection Pane Data'!$C23,List!$F$2:$F$208,0),MATCH('Selection Pane Data'!AW$3,List!$F$2:$CB$2,0)),""),"")</f>
        <v/>
      </c>
      <c r="AX23" s="13" t="str">
        <f>IFERROR(IF(AX$4="Yes",INDEX(List!$F$2:$CB$208,MATCH('Selection Pane Data'!$C23,List!$F$2:$F$208,0),MATCH('Selection Pane Data'!AX$3,List!$F$2:$CB$2,0)),""),"")</f>
        <v/>
      </c>
      <c r="AY23" s="13" t="str">
        <f>IFERROR(IF(AY$4="Yes",INDEX(List!$F$2:$CB$208,MATCH('Selection Pane Data'!$C23,List!$F$2:$F$208,0),MATCH('Selection Pane Data'!AY$3,List!$F$2:$CB$2,0)),""),"")</f>
        <v/>
      </c>
      <c r="AZ23" s="13" t="str">
        <f>IFERROR(IF(AZ$4="Yes",INDEX(List!$F$2:$CB$208,MATCH('Selection Pane Data'!$C23,List!$F$2:$F$208,0),MATCH('Selection Pane Data'!AZ$3,List!$F$2:$CB$2,0)),""),"")</f>
        <v/>
      </c>
      <c r="BA23" s="13" t="str">
        <f>IFERROR(IF(BA$4="Yes",INDEX(List!$F$2:$CB$208,MATCH('Selection Pane Data'!$C23,List!$F$2:$F$208,0),MATCH('Selection Pane Data'!BA$3,List!$F$2:$CB$2,0)),""),"")</f>
        <v/>
      </c>
      <c r="BB23" s="13" t="str">
        <f>IFERROR(IF(BB$4="Yes",INDEX(List!$F$2:$CB$208,MATCH('Selection Pane Data'!$C23,List!$F$2:$F$208,0),MATCH('Selection Pane Data'!BB$3,List!$F$2:$CB$2,0)),""),"")</f>
        <v/>
      </c>
      <c r="BC23" s="13" t="str">
        <f>IFERROR(IF(BC$4="Yes",INDEX(List!$F$2:$CB$208,MATCH('Selection Pane Data'!$C23,List!$F$2:$F$208,0),MATCH('Selection Pane Data'!BC$3,List!$F$2:$CB$2,0)),""),"")</f>
        <v/>
      </c>
      <c r="BD23" s="13" t="str">
        <f>IFERROR(IF(BD$4="Yes",INDEX(List!$F$2:$CB$208,MATCH('Selection Pane Data'!$C23,List!$F$2:$F$208,0),MATCH('Selection Pane Data'!BD$3,List!$F$2:$CB$2,0)),""),"")</f>
        <v/>
      </c>
      <c r="BE23" s="13" t="str">
        <f>IFERROR(IF(BE$4="Yes",INDEX(List!$F$2:$CB$208,MATCH('Selection Pane Data'!$C23,List!$F$2:$F$208,0),MATCH('Selection Pane Data'!BE$3,List!$F$2:$CB$2,0)),""),"")</f>
        <v/>
      </c>
      <c r="BF23" s="13" t="str">
        <f>IFERROR(IF(BF$4="Yes",INDEX(List!$F$2:$CB$208,MATCH('Selection Pane Data'!$C23,List!$F$2:$F$208,0),MATCH('Selection Pane Data'!BF$3,List!$F$2:$CB$2,0)),""),"")</f>
        <v/>
      </c>
      <c r="BG23" s="13" t="str">
        <f>IFERROR(IF(BG$4="Yes",INDEX(List!$F$2:$CB$208,MATCH('Selection Pane Data'!$C23,List!$F$2:$F$208,0),MATCH('Selection Pane Data'!BG$3,List!$F$2:$CB$2,0)),""),"")</f>
        <v/>
      </c>
      <c r="BH23" s="13" t="str">
        <f>IFERROR(IF(BH$4="Yes",INDEX(List!$F$2:$CB$208,MATCH('Selection Pane Data'!$C23,List!$F$2:$F$208,0),MATCH('Selection Pane Data'!BH$3,List!$F$2:$CB$2,0)),""),"")</f>
        <v/>
      </c>
      <c r="BI23" s="13" t="str">
        <f>IFERROR(IF(BI$4="Yes",INDEX(List!$F$2:$CB$208,MATCH('Selection Pane Data'!$C23,List!$F$2:$F$208,0),MATCH('Selection Pane Data'!BI$3,List!$F$2:$CB$2,0)),""),"")</f>
        <v/>
      </c>
      <c r="BJ23" s="13" t="str">
        <f>IFERROR(IF(BJ$4="Yes",INDEX(List!$F$2:$CB$208,MATCH('Selection Pane Data'!$C23,List!$F$2:$F$208,0),MATCH('Selection Pane Data'!BJ$3,List!$F$2:$CB$2,0)),""),"")</f>
        <v/>
      </c>
      <c r="BK23" s="13" t="str">
        <f>IFERROR(IF(BK$4="Yes",INDEX(List!$F$2:$CB$208,MATCH('Selection Pane Data'!$C23,List!$F$2:$F$208,0),MATCH('Selection Pane Data'!BK$3,List!$F$2:$CB$2,0)),""),"")</f>
        <v/>
      </c>
      <c r="BL23" s="13" t="str">
        <f>IFERROR(IF(BL$4="Yes",INDEX(List!$F$2:$CB$208,MATCH('Selection Pane Data'!$C23,List!$F$2:$F$208,0),MATCH('Selection Pane Data'!BL$3,List!$F$2:$CB$2,0)),""),"")</f>
        <v/>
      </c>
      <c r="BM23" s="13" t="str">
        <f>IFERROR(IF(BM$4="Yes",INDEX(List!$F$2:$CB$208,MATCH('Selection Pane Data'!$C23,List!$F$2:$F$208,0),MATCH('Selection Pane Data'!BM$3,List!$F$2:$CB$2,0)),""),"")</f>
        <v/>
      </c>
      <c r="BN23" s="13" t="str">
        <f>IFERROR(IF(BN$4="Yes",INDEX(List!$F$2:$CB$208,MATCH('Selection Pane Data'!$C23,List!$F$2:$F$208,0),MATCH('Selection Pane Data'!BN$3,List!$F$2:$CB$2,0)),""),"")</f>
        <v/>
      </c>
      <c r="BO23" s="13" t="str">
        <f>IFERROR(IF(BO$4="Yes",INDEX(List!$F$2:$CB$208,MATCH('Selection Pane Data'!$C23,List!$F$2:$F$208,0),MATCH('Selection Pane Data'!BO$3,List!$F$2:$CB$2,0)),""),"")</f>
        <v/>
      </c>
      <c r="BP23" s="13" t="str">
        <f>IFERROR(IF(BP$4="Yes",INDEX(List!$F$2:$CB$208,MATCH('Selection Pane Data'!$C23,List!$F$2:$F$208,0),MATCH('Selection Pane Data'!BP$3,List!$F$2:$CB$2,0)),""),"")</f>
        <v/>
      </c>
      <c r="BQ23" s="13" t="str">
        <f>IFERROR(IF(BQ$4="Yes",INDEX(List!$F$2:$CB$208,MATCH('Selection Pane Data'!$C23,List!$F$2:$F$208,0),MATCH('Selection Pane Data'!BQ$3,List!$F$2:$CB$2,0)),""),"")</f>
        <v/>
      </c>
      <c r="BR23" s="13" t="str">
        <f>IFERROR(IF(BR$4="Yes",INDEX(List!$F$2:$CB$208,MATCH('Selection Pane Data'!$C23,List!$F$2:$F$208,0),MATCH('Selection Pane Data'!BR$3,List!$F$2:$CB$2,0)),""),"")</f>
        <v/>
      </c>
      <c r="BS23" s="13" t="str">
        <f>IFERROR(IF(BS$4="Yes",INDEX(List!$F$2:$CB$208,MATCH('Selection Pane Data'!$C23,List!$F$2:$F$208,0),MATCH('Selection Pane Data'!BS$3,List!$F$2:$CB$2,0)),""),"")</f>
        <v/>
      </c>
      <c r="BT23" s="13" t="str">
        <f>IFERROR(IF(BT$4="Yes",INDEX(List!$F$2:$CB$208,MATCH('Selection Pane Data'!$C23,List!$F$2:$F$208,0),MATCH('Selection Pane Data'!BT$3,List!$F$2:$CB$2,0)),""),"")</f>
        <v/>
      </c>
      <c r="BU23" s="13" t="str">
        <f>IFERROR(IF(BU$4="Yes",INDEX(List!$F$2:$CB$208,MATCH('Selection Pane Data'!$C23,List!$F$2:$F$208,0),MATCH('Selection Pane Data'!BU$3,List!$F$2:$CB$2,0)),""),"")</f>
        <v/>
      </c>
      <c r="BV23" s="13" t="str">
        <f>IFERROR(IF(BV$4="Yes",INDEX(List!$F$2:$CB$208,MATCH('Selection Pane Data'!$C23,List!$F$2:$F$208,0),MATCH('Selection Pane Data'!BV$3,List!$F$2:$CB$2,0)),""),"")</f>
        <v/>
      </c>
      <c r="BW23" s="13" t="str">
        <f>IFERROR(IF(BW$4="Yes",INDEX(List!$F$2:$CB$208,MATCH('Selection Pane Data'!$C23,List!$F$2:$F$208,0),MATCH('Selection Pane Data'!BW$3,List!$F$2:$CB$2,0)),""),"")</f>
        <v/>
      </c>
      <c r="BX23" s="13" t="str">
        <f>IFERROR(IF(BX$4="Yes",INDEX(List!$F$2:$CB$208,MATCH('Selection Pane Data'!$C23,List!$F$2:$F$208,0),MATCH('Selection Pane Data'!BX$3,List!$F$2:$CB$2,0)),""),"")</f>
        <v/>
      </c>
      <c r="BY23" s="13" t="str">
        <f>IFERROR(IF(BY$4="Yes",INDEX(List!$F$2:$CB$208,MATCH('Selection Pane Data'!$C23,List!$F$2:$F$208,0),MATCH('Selection Pane Data'!BY$3,List!$F$2:$CB$2,0)),""),"")</f>
        <v/>
      </c>
      <c r="BZ23" s="13" t="str">
        <f>IFERROR(IF(BZ$4="Yes",INDEX(List!$F$2:$CB$208,MATCH('Selection Pane Data'!$C23,List!$F$2:$F$208,0),MATCH('Selection Pane Data'!BZ$3,List!$F$2:$CB$2,0)),""),"")</f>
        <v/>
      </c>
      <c r="CA23" s="13" t="str">
        <f>IFERROR(IF(CA$4="Yes",INDEX(List!$F$2:$CB$208,MATCH('Selection Pane Data'!$C23,List!$F$2:$F$208,0),MATCH('Selection Pane Data'!CA$3,List!$F$2:$CB$2,0)),""),"")</f>
        <v/>
      </c>
      <c r="CC23" s="29">
        <f t="shared" si="0"/>
        <v>0</v>
      </c>
      <c r="CD23" s="29">
        <f t="shared" si="1"/>
        <v>0</v>
      </c>
      <c r="CE23" s="29"/>
      <c r="CF23" s="29">
        <f>COUNTIF(List!I21:CB21,'Selection Pane Data'!CF$3)</f>
        <v>2</v>
      </c>
      <c r="CG23" s="29">
        <f>COUNTIF(List!J21:CC21,'Selection Pane Data'!CG$3)</f>
        <v>4</v>
      </c>
      <c r="CH23" s="29"/>
      <c r="CI23" s="29" t="str">
        <f t="shared" si="2"/>
        <v>Error</v>
      </c>
      <c r="CJ23" s="29" t="str">
        <f t="shared" si="3"/>
        <v>Error</v>
      </c>
    </row>
    <row r="24" spans="2:88" x14ac:dyDescent="0.45">
      <c r="B24" s="21" t="s">
        <v>328</v>
      </c>
      <c r="C24" s="120" t="s">
        <v>162</v>
      </c>
      <c r="D24" s="31" t="str">
        <f>List!G22</f>
        <v>Shared Coverage</v>
      </c>
      <c r="E24" s="31" t="str">
        <f>List!H22</f>
        <v>Shared Coverage</v>
      </c>
      <c r="F24" t="str">
        <f>INDEX('CMMC Levels'!$A$1:$F$188,MATCH('Selection Pane Data'!$C24,'CMMC Levels'!$A$1:$A$188,0),MATCH(Placemat!$F$4,'CMMC Levels'!$A$1:$F$1,0))</f>
        <v>X</v>
      </c>
      <c r="G24" s="75" t="str">
        <f>IF(F24="X",IF(COUNTIF(List!I22:CB22,"P")+COUNTIF(List!I22:CB22,"S")=0,"U",IF(COUNTIF('Selection Pane Data'!H24:CA24,"P")&gt;0,"P",IF(COUNTIF('Selection Pane Data'!H24:CA24,"S")&gt;0,"S","N"))),"NA")</f>
        <v>N</v>
      </c>
      <c r="H24" s="13" t="str">
        <f>IFERROR(IF(H$4="Yes",INDEX(List!$F$2:$CB$208,MATCH('Selection Pane Data'!$C24,List!$F$2:$F$208,0),MATCH('Selection Pane Data'!H$3,List!$F$2:$CB$2,0)),""),"")</f>
        <v/>
      </c>
      <c r="I24" s="13" t="str">
        <f>IFERROR(IF(I$4="Yes",INDEX(List!$F$2:$CB$208,MATCH('Selection Pane Data'!$C24,List!$F$2:$F$208,0),MATCH('Selection Pane Data'!I$3,List!$F$2:$CB$2,0)),""),"")</f>
        <v/>
      </c>
      <c r="J24" s="13">
        <f>IFERROR(IF(J$4="Yes",INDEX(List!$F$2:$CB$208,MATCH('Selection Pane Data'!$C24,List!$F$2:$F$208,0),MATCH('Selection Pane Data'!J$3,List!$F$2:$CB$2,0)),""),"")</f>
        <v>0</v>
      </c>
      <c r="K24" s="13" t="str">
        <f>IFERROR(IF(K$4="Yes",INDEX(List!$F$2:$CB$208,MATCH('Selection Pane Data'!$C24,List!$F$2:$F$208,0),MATCH('Selection Pane Data'!K$3,List!$F$2:$CB$2,0)),""),"")</f>
        <v/>
      </c>
      <c r="L24" s="13" t="str">
        <f>IFERROR(IF(L$4="Yes",INDEX(List!$F$2:$CB$208,MATCH('Selection Pane Data'!$C24,List!$F$2:$F$208,0),MATCH('Selection Pane Data'!L$3,List!$F$2:$CB$2,0)),""),"")</f>
        <v/>
      </c>
      <c r="M24" s="13" t="str">
        <f>IFERROR(IF(M$4="Yes",INDEX(List!$F$2:$CB$208,MATCH('Selection Pane Data'!$C24,List!$F$2:$F$208,0),MATCH('Selection Pane Data'!M$3,List!$F$2:$CB$2,0)),""),"")</f>
        <v/>
      </c>
      <c r="N24" s="13" t="str">
        <f>IFERROR(IF(N$4="Yes",INDEX(List!$F$2:$CB$208,MATCH('Selection Pane Data'!$C24,List!$F$2:$F$208,0),MATCH('Selection Pane Data'!N$3,List!$F$2:$CB$2,0)),""),"")</f>
        <v/>
      </c>
      <c r="O24" s="13" t="str">
        <f>IFERROR(IF(O$4="Yes",INDEX(List!$F$2:$CB$208,MATCH('Selection Pane Data'!$C24,List!$F$2:$F$208,0),MATCH('Selection Pane Data'!O$3,List!$F$2:$CB$2,0)),""),"")</f>
        <v/>
      </c>
      <c r="P24" s="13" t="str">
        <f>IFERROR(IF(P$4="Yes",INDEX(List!$F$2:$CB$208,MATCH('Selection Pane Data'!$C24,List!$F$2:$F$208,0),MATCH('Selection Pane Data'!P$3,List!$F$2:$CB$2,0)),""),"")</f>
        <v/>
      </c>
      <c r="Q24" s="13" t="str">
        <f>IFERROR(IF(Q$4="Yes",INDEX(List!$F$2:$CB$208,MATCH('Selection Pane Data'!$C24,List!$F$2:$F$208,0),MATCH('Selection Pane Data'!Q$3,List!$F$2:$CB$2,0)),""),"")</f>
        <v/>
      </c>
      <c r="R24" s="13" t="str">
        <f>IFERROR(IF(R$4="Yes",INDEX(List!$F$2:$CB$208,MATCH('Selection Pane Data'!$C24,List!$F$2:$F$208,0),MATCH('Selection Pane Data'!R$3,List!$F$2:$CB$2,0)),""),"")</f>
        <v/>
      </c>
      <c r="S24" s="13" t="str">
        <f>IFERROR(IF(S$4="Yes",INDEX(List!$F$2:$CB$208,MATCH('Selection Pane Data'!$C24,List!$F$2:$F$208,0),MATCH('Selection Pane Data'!S$3,List!$F$2:$CB$2,0)),""),"")</f>
        <v/>
      </c>
      <c r="T24" s="13" t="str">
        <f>IFERROR(IF(T$4="Yes",INDEX(List!$F$2:$CB$208,MATCH('Selection Pane Data'!$C24,List!$F$2:$F$208,0),MATCH('Selection Pane Data'!T$3,List!$F$2:$CB$2,0)),""),"")</f>
        <v/>
      </c>
      <c r="U24" s="13" t="str">
        <f>IFERROR(IF(U$4="Yes",INDEX(List!$F$2:$CB$208,MATCH('Selection Pane Data'!$C24,List!$F$2:$F$208,0),MATCH('Selection Pane Data'!U$3,List!$F$2:$CB$2,0)),""),"")</f>
        <v/>
      </c>
      <c r="V24" s="13" t="str">
        <f>IFERROR(IF(V$4="Yes",INDEX(List!$F$2:$CB$208,MATCH('Selection Pane Data'!$C24,List!$F$2:$F$208,0),MATCH('Selection Pane Data'!V$3,List!$F$2:$CB$2,0)),""),"")</f>
        <v/>
      </c>
      <c r="W24" s="13" t="str">
        <f>IFERROR(IF(W$4="Yes",INDEX(List!$F$2:$CB$208,MATCH('Selection Pane Data'!$C24,List!$F$2:$F$208,0),MATCH('Selection Pane Data'!W$3,List!$F$2:$CB$2,0)),""),"")</f>
        <v/>
      </c>
      <c r="X24" s="13" t="str">
        <f>IFERROR(IF(X$4="Yes",INDEX(List!$F$2:$CB$208,MATCH('Selection Pane Data'!$C24,List!$F$2:$F$208,0),MATCH('Selection Pane Data'!X$3,List!$F$2:$CB$2,0)),""),"")</f>
        <v/>
      </c>
      <c r="Y24" s="13" t="str">
        <f>IFERROR(IF(Y$4="Yes",INDEX(List!$F$2:$CB$208,MATCH('Selection Pane Data'!$C24,List!$F$2:$F$208,0),MATCH('Selection Pane Data'!Y$3,List!$F$2:$CB$2,0)),""),"")</f>
        <v/>
      </c>
      <c r="Z24" s="13" t="str">
        <f>IFERROR(IF(Z$4="Yes",INDEX(List!$F$2:$CB$208,MATCH('Selection Pane Data'!$C24,List!$F$2:$F$208,0),MATCH('Selection Pane Data'!Z$3,List!$F$2:$CB$2,0)),""),"")</f>
        <v/>
      </c>
      <c r="AA24" s="13" t="str">
        <f>IFERROR(IF(AA$4="Yes",INDEX(List!$F$2:$CB$208,MATCH('Selection Pane Data'!$C24,List!$F$2:$F$208,0),MATCH('Selection Pane Data'!AA$3,List!$F$2:$CB$2,0)),""),"")</f>
        <v/>
      </c>
      <c r="AB24" s="13">
        <f>IFERROR(IF(AB$4="Yes",INDEX(List!$F$2:$CB$208,MATCH('Selection Pane Data'!$C24,List!$F$2:$F$208,0),MATCH('Selection Pane Data'!AB$3,List!$F$2:$CB$2,0)),""),"")</f>
        <v>0</v>
      </c>
      <c r="AC24" s="13" t="str">
        <f>IFERROR(IF(AC$4="Yes",INDEX(List!$F$2:$CB$208,MATCH('Selection Pane Data'!$C24,List!$F$2:$F$208,0),MATCH('Selection Pane Data'!AC$3,List!$F$2:$CB$2,0)),""),"")</f>
        <v/>
      </c>
      <c r="AD24" s="13" t="str">
        <f>IFERROR(IF(AD$4="Yes",INDEX(List!$F$2:$CB$208,MATCH('Selection Pane Data'!$C24,List!$F$2:$F$208,0),MATCH('Selection Pane Data'!AD$3,List!$F$2:$CB$2,0)),""),"")</f>
        <v/>
      </c>
      <c r="AE24" s="13" t="str">
        <f>IFERROR(IF(AE$4="Yes",INDEX(List!$F$2:$CB$208,MATCH('Selection Pane Data'!$C24,List!$F$2:$F$208,0),MATCH('Selection Pane Data'!AE$3,List!$F$2:$CB$2,0)),""),"")</f>
        <v/>
      </c>
      <c r="AF24" s="13" t="str">
        <f>IFERROR(IF(AF$4="Yes",INDEX(List!$F$2:$CB$208,MATCH('Selection Pane Data'!$C24,List!$F$2:$F$208,0),MATCH('Selection Pane Data'!AF$3,List!$F$2:$CB$2,0)),""),"")</f>
        <v/>
      </c>
      <c r="AG24" s="13" t="str">
        <f>IFERROR(IF(AG$4="Yes",INDEX(List!$F$2:$CB$208,MATCH('Selection Pane Data'!$C24,List!$F$2:$F$208,0),MATCH('Selection Pane Data'!AG$3,List!$F$2:$CB$2,0)),""),"")</f>
        <v/>
      </c>
      <c r="AH24" s="13" t="str">
        <f>IFERROR(IF(AH$4="Yes",INDEX(List!$F$2:$CB$208,MATCH('Selection Pane Data'!$C24,List!$F$2:$F$208,0),MATCH('Selection Pane Data'!AH$3,List!$F$2:$CB$2,0)),""),"")</f>
        <v/>
      </c>
      <c r="AI24" s="13" t="str">
        <f>IFERROR(IF(AI$4="Yes",INDEX(List!$F$2:$CB$208,MATCH('Selection Pane Data'!$C24,List!$F$2:$F$208,0),MATCH('Selection Pane Data'!AI$3,List!$F$2:$CB$2,0)),""),"")</f>
        <v/>
      </c>
      <c r="AJ24" s="13" t="str">
        <f>IFERROR(IF(AJ$4="Yes",INDEX(List!$F$2:$CB$208,MATCH('Selection Pane Data'!$C24,List!$F$2:$F$208,0),MATCH('Selection Pane Data'!AJ$3,List!$F$2:$CB$2,0)),""),"")</f>
        <v/>
      </c>
      <c r="AK24" s="13" t="str">
        <f>IFERROR(IF(AK$4="Yes",INDEX(List!$F$2:$CB$208,MATCH('Selection Pane Data'!$C24,List!$F$2:$F$208,0),MATCH('Selection Pane Data'!AK$3,List!$F$2:$CB$2,0)),""),"")</f>
        <v/>
      </c>
      <c r="AL24" s="13" t="str">
        <f>IFERROR(IF(AL$4="Yes",INDEX(List!$F$2:$CB$208,MATCH('Selection Pane Data'!$C24,List!$F$2:$F$208,0),MATCH('Selection Pane Data'!AL$3,List!$F$2:$CB$2,0)),""),"")</f>
        <v/>
      </c>
      <c r="AM24" s="13" t="str">
        <f>IFERROR(IF(AM$4="Yes",INDEX(List!$F$2:$CB$208,MATCH('Selection Pane Data'!$C24,List!$F$2:$F$208,0),MATCH('Selection Pane Data'!AM$3,List!$F$2:$CB$2,0)),""),"")</f>
        <v/>
      </c>
      <c r="AN24" s="13" t="str">
        <f>IFERROR(IF(AN$4="Yes",INDEX(List!$F$2:$CB$208,MATCH('Selection Pane Data'!$C24,List!$F$2:$F$208,0),MATCH('Selection Pane Data'!AN$3,List!$F$2:$CB$2,0)),""),"")</f>
        <v/>
      </c>
      <c r="AO24" s="13" t="str">
        <f>IFERROR(IF(AO$4="Yes",INDEX(List!$F$2:$CB$208,MATCH('Selection Pane Data'!$C24,List!$F$2:$F$208,0),MATCH('Selection Pane Data'!AO$3,List!$F$2:$CB$2,0)),""),"")</f>
        <v/>
      </c>
      <c r="AP24" s="13" t="str">
        <f>IFERROR(IF(AP$4="Yes",INDEX(List!$F$2:$CB$208,MATCH('Selection Pane Data'!$C24,List!$F$2:$F$208,0),MATCH('Selection Pane Data'!AP$3,List!$F$2:$CB$2,0)),""),"")</f>
        <v/>
      </c>
      <c r="AQ24" s="13" t="str">
        <f>IFERROR(IF(AQ$4="Yes",INDEX(List!$F$2:$CB$208,MATCH('Selection Pane Data'!$C24,List!$F$2:$F$208,0),MATCH('Selection Pane Data'!AQ$3,List!$F$2:$CB$2,0)),""),"")</f>
        <v/>
      </c>
      <c r="AR24" s="13" t="str">
        <f>IFERROR(IF(AR$4="Yes",INDEX(List!$F$2:$CB$208,MATCH('Selection Pane Data'!$C24,List!$F$2:$F$208,0),MATCH('Selection Pane Data'!AR$3,List!$F$2:$CB$2,0)),""),"")</f>
        <v/>
      </c>
      <c r="AS24" s="13" t="str">
        <f>IFERROR(IF(AS$4="Yes",INDEX(List!$F$2:$CB$208,MATCH('Selection Pane Data'!$C24,List!$F$2:$F$208,0),MATCH('Selection Pane Data'!AS$3,List!$F$2:$CB$2,0)),""),"")</f>
        <v/>
      </c>
      <c r="AT24" s="13" t="str">
        <f>IFERROR(IF(AT$4="Yes",INDEX(List!$F$2:$CB$208,MATCH('Selection Pane Data'!$C24,List!$F$2:$F$208,0),MATCH('Selection Pane Data'!AT$3,List!$F$2:$CB$2,0)),""),"")</f>
        <v/>
      </c>
      <c r="AU24" s="13" t="str">
        <f>IFERROR(IF(AU$4="Yes",INDEX(List!$F$2:$CB$208,MATCH('Selection Pane Data'!$C24,List!$F$2:$F$208,0),MATCH('Selection Pane Data'!AU$3,List!$F$2:$CB$2,0)),""),"")</f>
        <v/>
      </c>
      <c r="AV24" s="13" t="str">
        <f>IFERROR(IF(AV$4="Yes",INDEX(List!$F$2:$CB$208,MATCH('Selection Pane Data'!$C24,List!$F$2:$F$208,0),MATCH('Selection Pane Data'!AV$3,List!$F$2:$CB$2,0)),""),"")</f>
        <v/>
      </c>
      <c r="AW24" s="13" t="str">
        <f>IFERROR(IF(AW$4="Yes",INDEX(List!$F$2:$CB$208,MATCH('Selection Pane Data'!$C24,List!$F$2:$F$208,0),MATCH('Selection Pane Data'!AW$3,List!$F$2:$CB$2,0)),""),"")</f>
        <v/>
      </c>
      <c r="AX24" s="13" t="str">
        <f>IFERROR(IF(AX$4="Yes",INDEX(List!$F$2:$CB$208,MATCH('Selection Pane Data'!$C24,List!$F$2:$F$208,0),MATCH('Selection Pane Data'!AX$3,List!$F$2:$CB$2,0)),""),"")</f>
        <v/>
      </c>
      <c r="AY24" s="13" t="str">
        <f>IFERROR(IF(AY$4="Yes",INDEX(List!$F$2:$CB$208,MATCH('Selection Pane Data'!$C24,List!$F$2:$F$208,0),MATCH('Selection Pane Data'!AY$3,List!$F$2:$CB$2,0)),""),"")</f>
        <v/>
      </c>
      <c r="AZ24" s="13" t="str">
        <f>IFERROR(IF(AZ$4="Yes",INDEX(List!$F$2:$CB$208,MATCH('Selection Pane Data'!$C24,List!$F$2:$F$208,0),MATCH('Selection Pane Data'!AZ$3,List!$F$2:$CB$2,0)),""),"")</f>
        <v/>
      </c>
      <c r="BA24" s="13" t="str">
        <f>IFERROR(IF(BA$4="Yes",INDEX(List!$F$2:$CB$208,MATCH('Selection Pane Data'!$C24,List!$F$2:$F$208,0),MATCH('Selection Pane Data'!BA$3,List!$F$2:$CB$2,0)),""),"")</f>
        <v/>
      </c>
      <c r="BB24" s="13" t="str">
        <f>IFERROR(IF(BB$4="Yes",INDEX(List!$F$2:$CB$208,MATCH('Selection Pane Data'!$C24,List!$F$2:$F$208,0),MATCH('Selection Pane Data'!BB$3,List!$F$2:$CB$2,0)),""),"")</f>
        <v/>
      </c>
      <c r="BC24" s="13" t="str">
        <f>IFERROR(IF(BC$4="Yes",INDEX(List!$F$2:$CB$208,MATCH('Selection Pane Data'!$C24,List!$F$2:$F$208,0),MATCH('Selection Pane Data'!BC$3,List!$F$2:$CB$2,0)),""),"")</f>
        <v/>
      </c>
      <c r="BD24" s="13" t="str">
        <f>IFERROR(IF(BD$4="Yes",INDEX(List!$F$2:$CB$208,MATCH('Selection Pane Data'!$C24,List!$F$2:$F$208,0),MATCH('Selection Pane Data'!BD$3,List!$F$2:$CB$2,0)),""),"")</f>
        <v/>
      </c>
      <c r="BE24" s="13" t="str">
        <f>IFERROR(IF(BE$4="Yes",INDEX(List!$F$2:$CB$208,MATCH('Selection Pane Data'!$C24,List!$F$2:$F$208,0),MATCH('Selection Pane Data'!BE$3,List!$F$2:$CB$2,0)),""),"")</f>
        <v/>
      </c>
      <c r="BF24" s="13" t="str">
        <f>IFERROR(IF(BF$4="Yes",INDEX(List!$F$2:$CB$208,MATCH('Selection Pane Data'!$C24,List!$F$2:$F$208,0),MATCH('Selection Pane Data'!BF$3,List!$F$2:$CB$2,0)),""),"")</f>
        <v/>
      </c>
      <c r="BG24" s="13" t="str">
        <f>IFERROR(IF(BG$4="Yes",INDEX(List!$F$2:$CB$208,MATCH('Selection Pane Data'!$C24,List!$F$2:$F$208,0),MATCH('Selection Pane Data'!BG$3,List!$F$2:$CB$2,0)),""),"")</f>
        <v/>
      </c>
      <c r="BH24" s="13" t="str">
        <f>IFERROR(IF(BH$4="Yes",INDEX(List!$F$2:$CB$208,MATCH('Selection Pane Data'!$C24,List!$F$2:$F$208,0),MATCH('Selection Pane Data'!BH$3,List!$F$2:$CB$2,0)),""),"")</f>
        <v/>
      </c>
      <c r="BI24" s="13" t="str">
        <f>IFERROR(IF(BI$4="Yes",INDEX(List!$F$2:$CB$208,MATCH('Selection Pane Data'!$C24,List!$F$2:$F$208,0),MATCH('Selection Pane Data'!BI$3,List!$F$2:$CB$2,0)),""),"")</f>
        <v/>
      </c>
      <c r="BJ24" s="13" t="str">
        <f>IFERROR(IF(BJ$4="Yes",INDEX(List!$F$2:$CB$208,MATCH('Selection Pane Data'!$C24,List!$F$2:$F$208,0),MATCH('Selection Pane Data'!BJ$3,List!$F$2:$CB$2,0)),""),"")</f>
        <v/>
      </c>
      <c r="BK24" s="13" t="str">
        <f>IFERROR(IF(BK$4="Yes",INDEX(List!$F$2:$CB$208,MATCH('Selection Pane Data'!$C24,List!$F$2:$F$208,0),MATCH('Selection Pane Data'!BK$3,List!$F$2:$CB$2,0)),""),"")</f>
        <v/>
      </c>
      <c r="BL24" s="13" t="str">
        <f>IFERROR(IF(BL$4="Yes",INDEX(List!$F$2:$CB$208,MATCH('Selection Pane Data'!$C24,List!$F$2:$F$208,0),MATCH('Selection Pane Data'!BL$3,List!$F$2:$CB$2,0)),""),"")</f>
        <v/>
      </c>
      <c r="BM24" s="13" t="str">
        <f>IFERROR(IF(BM$4="Yes",INDEX(List!$F$2:$CB$208,MATCH('Selection Pane Data'!$C24,List!$F$2:$F$208,0),MATCH('Selection Pane Data'!BM$3,List!$F$2:$CB$2,0)),""),"")</f>
        <v/>
      </c>
      <c r="BN24" s="13" t="str">
        <f>IFERROR(IF(BN$4="Yes",INDEX(List!$F$2:$CB$208,MATCH('Selection Pane Data'!$C24,List!$F$2:$F$208,0),MATCH('Selection Pane Data'!BN$3,List!$F$2:$CB$2,0)),""),"")</f>
        <v/>
      </c>
      <c r="BO24" s="13" t="str">
        <f>IFERROR(IF(BO$4="Yes",INDEX(List!$F$2:$CB$208,MATCH('Selection Pane Data'!$C24,List!$F$2:$F$208,0),MATCH('Selection Pane Data'!BO$3,List!$F$2:$CB$2,0)),""),"")</f>
        <v/>
      </c>
      <c r="BP24" s="13" t="str">
        <f>IFERROR(IF(BP$4="Yes",INDEX(List!$F$2:$CB$208,MATCH('Selection Pane Data'!$C24,List!$F$2:$F$208,0),MATCH('Selection Pane Data'!BP$3,List!$F$2:$CB$2,0)),""),"")</f>
        <v/>
      </c>
      <c r="BQ24" s="13" t="str">
        <f>IFERROR(IF(BQ$4="Yes",INDEX(List!$F$2:$CB$208,MATCH('Selection Pane Data'!$C24,List!$F$2:$F$208,0),MATCH('Selection Pane Data'!BQ$3,List!$F$2:$CB$2,0)),""),"")</f>
        <v/>
      </c>
      <c r="BR24" s="13" t="str">
        <f>IFERROR(IF(BR$4="Yes",INDEX(List!$F$2:$CB$208,MATCH('Selection Pane Data'!$C24,List!$F$2:$F$208,0),MATCH('Selection Pane Data'!BR$3,List!$F$2:$CB$2,0)),""),"")</f>
        <v/>
      </c>
      <c r="BS24" s="13" t="str">
        <f>IFERROR(IF(BS$4="Yes",INDEX(List!$F$2:$CB$208,MATCH('Selection Pane Data'!$C24,List!$F$2:$F$208,0),MATCH('Selection Pane Data'!BS$3,List!$F$2:$CB$2,0)),""),"")</f>
        <v/>
      </c>
      <c r="BT24" s="13" t="str">
        <f>IFERROR(IF(BT$4="Yes",INDEX(List!$F$2:$CB$208,MATCH('Selection Pane Data'!$C24,List!$F$2:$F$208,0),MATCH('Selection Pane Data'!BT$3,List!$F$2:$CB$2,0)),""),"")</f>
        <v/>
      </c>
      <c r="BU24" s="13" t="str">
        <f>IFERROR(IF(BU$4="Yes",INDEX(List!$F$2:$CB$208,MATCH('Selection Pane Data'!$C24,List!$F$2:$F$208,0),MATCH('Selection Pane Data'!BU$3,List!$F$2:$CB$2,0)),""),"")</f>
        <v/>
      </c>
      <c r="BV24" s="13" t="str">
        <f>IFERROR(IF(BV$4="Yes",INDEX(List!$F$2:$CB$208,MATCH('Selection Pane Data'!$C24,List!$F$2:$F$208,0),MATCH('Selection Pane Data'!BV$3,List!$F$2:$CB$2,0)),""),"")</f>
        <v/>
      </c>
      <c r="BW24" s="13" t="str">
        <f>IFERROR(IF(BW$4="Yes",INDEX(List!$F$2:$CB$208,MATCH('Selection Pane Data'!$C24,List!$F$2:$F$208,0),MATCH('Selection Pane Data'!BW$3,List!$F$2:$CB$2,0)),""),"")</f>
        <v/>
      </c>
      <c r="BX24" s="13" t="str">
        <f>IFERROR(IF(BX$4="Yes",INDEX(List!$F$2:$CB$208,MATCH('Selection Pane Data'!$C24,List!$F$2:$F$208,0),MATCH('Selection Pane Data'!BX$3,List!$F$2:$CB$2,0)),""),"")</f>
        <v/>
      </c>
      <c r="BY24" s="13" t="str">
        <f>IFERROR(IF(BY$4="Yes",INDEX(List!$F$2:$CB$208,MATCH('Selection Pane Data'!$C24,List!$F$2:$F$208,0),MATCH('Selection Pane Data'!BY$3,List!$F$2:$CB$2,0)),""),"")</f>
        <v/>
      </c>
      <c r="BZ24" s="13" t="str">
        <f>IFERROR(IF(BZ$4="Yes",INDEX(List!$F$2:$CB$208,MATCH('Selection Pane Data'!$C24,List!$F$2:$F$208,0),MATCH('Selection Pane Data'!BZ$3,List!$F$2:$CB$2,0)),""),"")</f>
        <v/>
      </c>
      <c r="CA24" s="13" t="str">
        <f>IFERROR(IF(CA$4="Yes",INDEX(List!$F$2:$CB$208,MATCH('Selection Pane Data'!$C24,List!$F$2:$F$208,0),MATCH('Selection Pane Data'!CA$3,List!$F$2:$CB$2,0)),""),"")</f>
        <v/>
      </c>
      <c r="CC24" s="29">
        <f t="shared" si="0"/>
        <v>0</v>
      </c>
      <c r="CD24" s="29">
        <f t="shared" si="1"/>
        <v>0</v>
      </c>
      <c r="CE24" s="29"/>
      <c r="CF24" s="29">
        <f>COUNTIF(List!I22:CB22,'Selection Pane Data'!CF$3)</f>
        <v>6</v>
      </c>
      <c r="CG24" s="29">
        <f>COUNTIF(List!J22:CC22,'Selection Pane Data'!CG$3)</f>
        <v>4</v>
      </c>
      <c r="CH24" s="29"/>
      <c r="CI24" s="29" t="str">
        <f t="shared" si="2"/>
        <v>Error</v>
      </c>
      <c r="CJ24" s="29" t="str">
        <f t="shared" si="3"/>
        <v>Error</v>
      </c>
    </row>
    <row r="25" spans="2:88" x14ac:dyDescent="0.45">
      <c r="B25" s="21" t="s">
        <v>319</v>
      </c>
      <c r="C25" s="120" t="s">
        <v>169</v>
      </c>
      <c r="D25" s="31" t="str">
        <f>List!G23</f>
        <v>Shared Coverage</v>
      </c>
      <c r="E25" s="31" t="str">
        <f>List!H23</f>
        <v>Microsoft Coverage</v>
      </c>
      <c r="F25" t="str">
        <f>INDEX('CMMC Levels'!$A$1:$F$188,MATCH('Selection Pane Data'!$C25,'CMMC Levels'!$A$1:$A$188,0),MATCH(Placemat!$F$4,'CMMC Levels'!$A$1:$F$1,0))</f>
        <v>X</v>
      </c>
      <c r="G25" s="75" t="str">
        <f>IF(F25="X",IF(COUNTIF(List!I23:CB23,"P")+COUNTIF(List!I23:CB23,"S")=0,"U",IF(COUNTIF('Selection Pane Data'!H25:CA25,"P")&gt;0,"P",IF(COUNTIF('Selection Pane Data'!H25:CA25,"S")&gt;0,"S","N"))),"NA")</f>
        <v>N</v>
      </c>
      <c r="H25" s="13" t="str">
        <f>IFERROR(IF(H$4="Yes",INDEX(List!$F$2:$CB$208,MATCH('Selection Pane Data'!$C25,List!$F$2:$F$208,0),MATCH('Selection Pane Data'!H$3,List!$F$2:$CB$2,0)),""),"")</f>
        <v/>
      </c>
      <c r="I25" s="13" t="str">
        <f>IFERROR(IF(I$4="Yes",INDEX(List!$F$2:$CB$208,MATCH('Selection Pane Data'!$C25,List!$F$2:$F$208,0),MATCH('Selection Pane Data'!I$3,List!$F$2:$CB$2,0)),""),"")</f>
        <v/>
      </c>
      <c r="J25" s="13">
        <f>IFERROR(IF(J$4="Yes",INDEX(List!$F$2:$CB$208,MATCH('Selection Pane Data'!$C25,List!$F$2:$F$208,0),MATCH('Selection Pane Data'!J$3,List!$F$2:$CB$2,0)),""),"")</f>
        <v>0</v>
      </c>
      <c r="K25" s="13" t="str">
        <f>IFERROR(IF(K$4="Yes",INDEX(List!$F$2:$CB$208,MATCH('Selection Pane Data'!$C25,List!$F$2:$F$208,0),MATCH('Selection Pane Data'!K$3,List!$F$2:$CB$2,0)),""),"")</f>
        <v/>
      </c>
      <c r="L25" s="13" t="str">
        <f>IFERROR(IF(L$4="Yes",INDEX(List!$F$2:$CB$208,MATCH('Selection Pane Data'!$C25,List!$F$2:$F$208,0),MATCH('Selection Pane Data'!L$3,List!$F$2:$CB$2,0)),""),"")</f>
        <v/>
      </c>
      <c r="M25" s="13" t="str">
        <f>IFERROR(IF(M$4="Yes",INDEX(List!$F$2:$CB$208,MATCH('Selection Pane Data'!$C25,List!$F$2:$F$208,0),MATCH('Selection Pane Data'!M$3,List!$F$2:$CB$2,0)),""),"")</f>
        <v/>
      </c>
      <c r="N25" s="13" t="str">
        <f>IFERROR(IF(N$4="Yes",INDEX(List!$F$2:$CB$208,MATCH('Selection Pane Data'!$C25,List!$F$2:$F$208,0),MATCH('Selection Pane Data'!N$3,List!$F$2:$CB$2,0)),""),"")</f>
        <v/>
      </c>
      <c r="O25" s="13" t="str">
        <f>IFERROR(IF(O$4="Yes",INDEX(List!$F$2:$CB$208,MATCH('Selection Pane Data'!$C25,List!$F$2:$F$208,0),MATCH('Selection Pane Data'!O$3,List!$F$2:$CB$2,0)),""),"")</f>
        <v/>
      </c>
      <c r="P25" s="13" t="str">
        <f>IFERROR(IF(P$4="Yes",INDEX(List!$F$2:$CB$208,MATCH('Selection Pane Data'!$C25,List!$F$2:$F$208,0),MATCH('Selection Pane Data'!P$3,List!$F$2:$CB$2,0)),""),"")</f>
        <v/>
      </c>
      <c r="Q25" s="13" t="str">
        <f>IFERROR(IF(Q$4="Yes",INDEX(List!$F$2:$CB$208,MATCH('Selection Pane Data'!$C25,List!$F$2:$F$208,0),MATCH('Selection Pane Data'!Q$3,List!$F$2:$CB$2,0)),""),"")</f>
        <v/>
      </c>
      <c r="R25" s="13" t="str">
        <f>IFERROR(IF(R$4="Yes",INDEX(List!$F$2:$CB$208,MATCH('Selection Pane Data'!$C25,List!$F$2:$F$208,0),MATCH('Selection Pane Data'!R$3,List!$F$2:$CB$2,0)),""),"")</f>
        <v/>
      </c>
      <c r="S25" s="13" t="str">
        <f>IFERROR(IF(S$4="Yes",INDEX(List!$F$2:$CB$208,MATCH('Selection Pane Data'!$C25,List!$F$2:$F$208,0),MATCH('Selection Pane Data'!S$3,List!$F$2:$CB$2,0)),""),"")</f>
        <v/>
      </c>
      <c r="T25" s="13" t="str">
        <f>IFERROR(IF(T$4="Yes",INDEX(List!$F$2:$CB$208,MATCH('Selection Pane Data'!$C25,List!$F$2:$F$208,0),MATCH('Selection Pane Data'!T$3,List!$F$2:$CB$2,0)),""),"")</f>
        <v/>
      </c>
      <c r="U25" s="13" t="str">
        <f>IFERROR(IF(U$4="Yes",INDEX(List!$F$2:$CB$208,MATCH('Selection Pane Data'!$C25,List!$F$2:$F$208,0),MATCH('Selection Pane Data'!U$3,List!$F$2:$CB$2,0)),""),"")</f>
        <v/>
      </c>
      <c r="V25" s="13" t="str">
        <f>IFERROR(IF(V$4="Yes",INDEX(List!$F$2:$CB$208,MATCH('Selection Pane Data'!$C25,List!$F$2:$F$208,0),MATCH('Selection Pane Data'!V$3,List!$F$2:$CB$2,0)),""),"")</f>
        <v/>
      </c>
      <c r="W25" s="13" t="str">
        <f>IFERROR(IF(W$4="Yes",INDEX(List!$F$2:$CB$208,MATCH('Selection Pane Data'!$C25,List!$F$2:$F$208,0),MATCH('Selection Pane Data'!W$3,List!$F$2:$CB$2,0)),""),"")</f>
        <v/>
      </c>
      <c r="X25" s="13" t="str">
        <f>IFERROR(IF(X$4="Yes",INDEX(List!$F$2:$CB$208,MATCH('Selection Pane Data'!$C25,List!$F$2:$F$208,0),MATCH('Selection Pane Data'!X$3,List!$F$2:$CB$2,0)),""),"")</f>
        <v/>
      </c>
      <c r="Y25" s="13" t="str">
        <f>IFERROR(IF(Y$4="Yes",INDEX(List!$F$2:$CB$208,MATCH('Selection Pane Data'!$C25,List!$F$2:$F$208,0),MATCH('Selection Pane Data'!Y$3,List!$F$2:$CB$2,0)),""),"")</f>
        <v/>
      </c>
      <c r="Z25" s="13" t="str">
        <f>IFERROR(IF(Z$4="Yes",INDEX(List!$F$2:$CB$208,MATCH('Selection Pane Data'!$C25,List!$F$2:$F$208,0),MATCH('Selection Pane Data'!Z$3,List!$F$2:$CB$2,0)),""),"")</f>
        <v/>
      </c>
      <c r="AA25" s="13" t="str">
        <f>IFERROR(IF(AA$4="Yes",INDEX(List!$F$2:$CB$208,MATCH('Selection Pane Data'!$C25,List!$F$2:$F$208,0),MATCH('Selection Pane Data'!AA$3,List!$F$2:$CB$2,0)),""),"")</f>
        <v/>
      </c>
      <c r="AB25" s="13">
        <f>IFERROR(IF(AB$4="Yes",INDEX(List!$F$2:$CB$208,MATCH('Selection Pane Data'!$C25,List!$F$2:$F$208,0),MATCH('Selection Pane Data'!AB$3,List!$F$2:$CB$2,0)),""),"")</f>
        <v>0</v>
      </c>
      <c r="AC25" s="13" t="str">
        <f>IFERROR(IF(AC$4="Yes",INDEX(List!$F$2:$CB$208,MATCH('Selection Pane Data'!$C25,List!$F$2:$F$208,0),MATCH('Selection Pane Data'!AC$3,List!$F$2:$CB$2,0)),""),"")</f>
        <v/>
      </c>
      <c r="AD25" s="13" t="str">
        <f>IFERROR(IF(AD$4="Yes",INDEX(List!$F$2:$CB$208,MATCH('Selection Pane Data'!$C25,List!$F$2:$F$208,0),MATCH('Selection Pane Data'!AD$3,List!$F$2:$CB$2,0)),""),"")</f>
        <v/>
      </c>
      <c r="AE25" s="13" t="str">
        <f>IFERROR(IF(AE$4="Yes",INDEX(List!$F$2:$CB$208,MATCH('Selection Pane Data'!$C25,List!$F$2:$F$208,0),MATCH('Selection Pane Data'!AE$3,List!$F$2:$CB$2,0)),""),"")</f>
        <v/>
      </c>
      <c r="AF25" s="13" t="str">
        <f>IFERROR(IF(AF$4="Yes",INDEX(List!$F$2:$CB$208,MATCH('Selection Pane Data'!$C25,List!$F$2:$F$208,0),MATCH('Selection Pane Data'!AF$3,List!$F$2:$CB$2,0)),""),"")</f>
        <v/>
      </c>
      <c r="AG25" s="13" t="str">
        <f>IFERROR(IF(AG$4="Yes",INDEX(List!$F$2:$CB$208,MATCH('Selection Pane Data'!$C25,List!$F$2:$F$208,0),MATCH('Selection Pane Data'!AG$3,List!$F$2:$CB$2,0)),""),"")</f>
        <v/>
      </c>
      <c r="AH25" s="13" t="str">
        <f>IFERROR(IF(AH$4="Yes",INDEX(List!$F$2:$CB$208,MATCH('Selection Pane Data'!$C25,List!$F$2:$F$208,0),MATCH('Selection Pane Data'!AH$3,List!$F$2:$CB$2,0)),""),"")</f>
        <v/>
      </c>
      <c r="AI25" s="13" t="str">
        <f>IFERROR(IF(AI$4="Yes",INDEX(List!$F$2:$CB$208,MATCH('Selection Pane Data'!$C25,List!$F$2:$F$208,0),MATCH('Selection Pane Data'!AI$3,List!$F$2:$CB$2,0)),""),"")</f>
        <v/>
      </c>
      <c r="AJ25" s="13" t="str">
        <f>IFERROR(IF(AJ$4="Yes",INDEX(List!$F$2:$CB$208,MATCH('Selection Pane Data'!$C25,List!$F$2:$F$208,0),MATCH('Selection Pane Data'!AJ$3,List!$F$2:$CB$2,0)),""),"")</f>
        <v/>
      </c>
      <c r="AK25" s="13" t="str">
        <f>IFERROR(IF(AK$4="Yes",INDEX(List!$F$2:$CB$208,MATCH('Selection Pane Data'!$C25,List!$F$2:$F$208,0),MATCH('Selection Pane Data'!AK$3,List!$F$2:$CB$2,0)),""),"")</f>
        <v/>
      </c>
      <c r="AL25" s="13" t="str">
        <f>IFERROR(IF(AL$4="Yes",INDEX(List!$F$2:$CB$208,MATCH('Selection Pane Data'!$C25,List!$F$2:$F$208,0),MATCH('Selection Pane Data'!AL$3,List!$F$2:$CB$2,0)),""),"")</f>
        <v/>
      </c>
      <c r="AM25" s="13" t="str">
        <f>IFERROR(IF(AM$4="Yes",INDEX(List!$F$2:$CB$208,MATCH('Selection Pane Data'!$C25,List!$F$2:$F$208,0),MATCH('Selection Pane Data'!AM$3,List!$F$2:$CB$2,0)),""),"")</f>
        <v/>
      </c>
      <c r="AN25" s="13" t="str">
        <f>IFERROR(IF(AN$4="Yes",INDEX(List!$F$2:$CB$208,MATCH('Selection Pane Data'!$C25,List!$F$2:$F$208,0),MATCH('Selection Pane Data'!AN$3,List!$F$2:$CB$2,0)),""),"")</f>
        <v/>
      </c>
      <c r="AO25" s="13" t="str">
        <f>IFERROR(IF(AO$4="Yes",INDEX(List!$F$2:$CB$208,MATCH('Selection Pane Data'!$C25,List!$F$2:$F$208,0),MATCH('Selection Pane Data'!AO$3,List!$F$2:$CB$2,0)),""),"")</f>
        <v/>
      </c>
      <c r="AP25" s="13" t="str">
        <f>IFERROR(IF(AP$4="Yes",INDEX(List!$F$2:$CB$208,MATCH('Selection Pane Data'!$C25,List!$F$2:$F$208,0),MATCH('Selection Pane Data'!AP$3,List!$F$2:$CB$2,0)),""),"")</f>
        <v/>
      </c>
      <c r="AQ25" s="13" t="str">
        <f>IFERROR(IF(AQ$4="Yes",INDEX(List!$F$2:$CB$208,MATCH('Selection Pane Data'!$C25,List!$F$2:$F$208,0),MATCH('Selection Pane Data'!AQ$3,List!$F$2:$CB$2,0)),""),"")</f>
        <v/>
      </c>
      <c r="AR25" s="13" t="str">
        <f>IFERROR(IF(AR$4="Yes",INDEX(List!$F$2:$CB$208,MATCH('Selection Pane Data'!$C25,List!$F$2:$F$208,0),MATCH('Selection Pane Data'!AR$3,List!$F$2:$CB$2,0)),""),"")</f>
        <v/>
      </c>
      <c r="AS25" s="13" t="str">
        <f>IFERROR(IF(AS$4="Yes",INDEX(List!$F$2:$CB$208,MATCH('Selection Pane Data'!$C25,List!$F$2:$F$208,0),MATCH('Selection Pane Data'!AS$3,List!$F$2:$CB$2,0)),""),"")</f>
        <v/>
      </c>
      <c r="AT25" s="13" t="str">
        <f>IFERROR(IF(AT$4="Yes",INDEX(List!$F$2:$CB$208,MATCH('Selection Pane Data'!$C25,List!$F$2:$F$208,0),MATCH('Selection Pane Data'!AT$3,List!$F$2:$CB$2,0)),""),"")</f>
        <v/>
      </c>
      <c r="AU25" s="13" t="str">
        <f>IFERROR(IF(AU$4="Yes",INDEX(List!$F$2:$CB$208,MATCH('Selection Pane Data'!$C25,List!$F$2:$F$208,0),MATCH('Selection Pane Data'!AU$3,List!$F$2:$CB$2,0)),""),"")</f>
        <v/>
      </c>
      <c r="AV25" s="13" t="str">
        <f>IFERROR(IF(AV$4="Yes",INDEX(List!$F$2:$CB$208,MATCH('Selection Pane Data'!$C25,List!$F$2:$F$208,0),MATCH('Selection Pane Data'!AV$3,List!$F$2:$CB$2,0)),""),"")</f>
        <v/>
      </c>
      <c r="AW25" s="13" t="str">
        <f>IFERROR(IF(AW$4="Yes",INDEX(List!$F$2:$CB$208,MATCH('Selection Pane Data'!$C25,List!$F$2:$F$208,0),MATCH('Selection Pane Data'!AW$3,List!$F$2:$CB$2,0)),""),"")</f>
        <v/>
      </c>
      <c r="AX25" s="13" t="str">
        <f>IFERROR(IF(AX$4="Yes",INDEX(List!$F$2:$CB$208,MATCH('Selection Pane Data'!$C25,List!$F$2:$F$208,0),MATCH('Selection Pane Data'!AX$3,List!$F$2:$CB$2,0)),""),"")</f>
        <v/>
      </c>
      <c r="AY25" s="13" t="str">
        <f>IFERROR(IF(AY$4="Yes",INDEX(List!$F$2:$CB$208,MATCH('Selection Pane Data'!$C25,List!$F$2:$F$208,0),MATCH('Selection Pane Data'!AY$3,List!$F$2:$CB$2,0)),""),"")</f>
        <v/>
      </c>
      <c r="AZ25" s="13" t="str">
        <f>IFERROR(IF(AZ$4="Yes",INDEX(List!$F$2:$CB$208,MATCH('Selection Pane Data'!$C25,List!$F$2:$F$208,0),MATCH('Selection Pane Data'!AZ$3,List!$F$2:$CB$2,0)),""),"")</f>
        <v/>
      </c>
      <c r="BA25" s="13" t="str">
        <f>IFERROR(IF(BA$4="Yes",INDEX(List!$F$2:$CB$208,MATCH('Selection Pane Data'!$C25,List!$F$2:$F$208,0),MATCH('Selection Pane Data'!BA$3,List!$F$2:$CB$2,0)),""),"")</f>
        <v/>
      </c>
      <c r="BB25" s="13" t="str">
        <f>IFERROR(IF(BB$4="Yes",INDEX(List!$F$2:$CB$208,MATCH('Selection Pane Data'!$C25,List!$F$2:$F$208,0),MATCH('Selection Pane Data'!BB$3,List!$F$2:$CB$2,0)),""),"")</f>
        <v/>
      </c>
      <c r="BC25" s="13" t="str">
        <f>IFERROR(IF(BC$4="Yes",INDEX(List!$F$2:$CB$208,MATCH('Selection Pane Data'!$C25,List!$F$2:$F$208,0),MATCH('Selection Pane Data'!BC$3,List!$F$2:$CB$2,0)),""),"")</f>
        <v/>
      </c>
      <c r="BD25" s="13" t="str">
        <f>IFERROR(IF(BD$4="Yes",INDEX(List!$F$2:$CB$208,MATCH('Selection Pane Data'!$C25,List!$F$2:$F$208,0),MATCH('Selection Pane Data'!BD$3,List!$F$2:$CB$2,0)),""),"")</f>
        <v/>
      </c>
      <c r="BE25" s="13" t="str">
        <f>IFERROR(IF(BE$4="Yes",INDEX(List!$F$2:$CB$208,MATCH('Selection Pane Data'!$C25,List!$F$2:$F$208,0),MATCH('Selection Pane Data'!BE$3,List!$F$2:$CB$2,0)),""),"")</f>
        <v/>
      </c>
      <c r="BF25" s="13" t="str">
        <f>IFERROR(IF(BF$4="Yes",INDEX(List!$F$2:$CB$208,MATCH('Selection Pane Data'!$C25,List!$F$2:$F$208,0),MATCH('Selection Pane Data'!BF$3,List!$F$2:$CB$2,0)),""),"")</f>
        <v/>
      </c>
      <c r="BG25" s="13" t="str">
        <f>IFERROR(IF(BG$4="Yes",INDEX(List!$F$2:$CB$208,MATCH('Selection Pane Data'!$C25,List!$F$2:$F$208,0),MATCH('Selection Pane Data'!BG$3,List!$F$2:$CB$2,0)),""),"")</f>
        <v/>
      </c>
      <c r="BH25" s="13" t="str">
        <f>IFERROR(IF(BH$4="Yes",INDEX(List!$F$2:$CB$208,MATCH('Selection Pane Data'!$C25,List!$F$2:$F$208,0),MATCH('Selection Pane Data'!BH$3,List!$F$2:$CB$2,0)),""),"")</f>
        <v/>
      </c>
      <c r="BI25" s="13" t="str">
        <f>IFERROR(IF(BI$4="Yes",INDEX(List!$F$2:$CB$208,MATCH('Selection Pane Data'!$C25,List!$F$2:$F$208,0),MATCH('Selection Pane Data'!BI$3,List!$F$2:$CB$2,0)),""),"")</f>
        <v/>
      </c>
      <c r="BJ25" s="13" t="str">
        <f>IFERROR(IF(BJ$4="Yes",INDEX(List!$F$2:$CB$208,MATCH('Selection Pane Data'!$C25,List!$F$2:$F$208,0),MATCH('Selection Pane Data'!BJ$3,List!$F$2:$CB$2,0)),""),"")</f>
        <v/>
      </c>
      <c r="BK25" s="13" t="str">
        <f>IFERROR(IF(BK$4="Yes",INDEX(List!$F$2:$CB$208,MATCH('Selection Pane Data'!$C25,List!$F$2:$F$208,0),MATCH('Selection Pane Data'!BK$3,List!$F$2:$CB$2,0)),""),"")</f>
        <v/>
      </c>
      <c r="BL25" s="13" t="str">
        <f>IFERROR(IF(BL$4="Yes",INDEX(List!$F$2:$CB$208,MATCH('Selection Pane Data'!$C25,List!$F$2:$F$208,0),MATCH('Selection Pane Data'!BL$3,List!$F$2:$CB$2,0)),""),"")</f>
        <v/>
      </c>
      <c r="BM25" s="13" t="str">
        <f>IFERROR(IF(BM$4="Yes",INDEX(List!$F$2:$CB$208,MATCH('Selection Pane Data'!$C25,List!$F$2:$F$208,0),MATCH('Selection Pane Data'!BM$3,List!$F$2:$CB$2,0)),""),"")</f>
        <v/>
      </c>
      <c r="BN25" s="13" t="str">
        <f>IFERROR(IF(BN$4="Yes",INDEX(List!$F$2:$CB$208,MATCH('Selection Pane Data'!$C25,List!$F$2:$F$208,0),MATCH('Selection Pane Data'!BN$3,List!$F$2:$CB$2,0)),""),"")</f>
        <v/>
      </c>
      <c r="BO25" s="13" t="str">
        <f>IFERROR(IF(BO$4="Yes",INDEX(List!$F$2:$CB$208,MATCH('Selection Pane Data'!$C25,List!$F$2:$F$208,0),MATCH('Selection Pane Data'!BO$3,List!$F$2:$CB$2,0)),""),"")</f>
        <v/>
      </c>
      <c r="BP25" s="13" t="str">
        <f>IFERROR(IF(BP$4="Yes",INDEX(List!$F$2:$CB$208,MATCH('Selection Pane Data'!$C25,List!$F$2:$F$208,0),MATCH('Selection Pane Data'!BP$3,List!$F$2:$CB$2,0)),""),"")</f>
        <v/>
      </c>
      <c r="BQ25" s="13" t="str">
        <f>IFERROR(IF(BQ$4="Yes",INDEX(List!$F$2:$CB$208,MATCH('Selection Pane Data'!$C25,List!$F$2:$F$208,0),MATCH('Selection Pane Data'!BQ$3,List!$F$2:$CB$2,0)),""),"")</f>
        <v/>
      </c>
      <c r="BR25" s="13" t="str">
        <f>IFERROR(IF(BR$4="Yes",INDEX(List!$F$2:$CB$208,MATCH('Selection Pane Data'!$C25,List!$F$2:$F$208,0),MATCH('Selection Pane Data'!BR$3,List!$F$2:$CB$2,0)),""),"")</f>
        <v/>
      </c>
      <c r="BS25" s="13" t="str">
        <f>IFERROR(IF(BS$4="Yes",INDEX(List!$F$2:$CB$208,MATCH('Selection Pane Data'!$C25,List!$F$2:$F$208,0),MATCH('Selection Pane Data'!BS$3,List!$F$2:$CB$2,0)),""),"")</f>
        <v/>
      </c>
      <c r="BT25" s="13" t="str">
        <f>IFERROR(IF(BT$4="Yes",INDEX(List!$F$2:$CB$208,MATCH('Selection Pane Data'!$C25,List!$F$2:$F$208,0),MATCH('Selection Pane Data'!BT$3,List!$F$2:$CB$2,0)),""),"")</f>
        <v/>
      </c>
      <c r="BU25" s="13" t="str">
        <f>IFERROR(IF(BU$4="Yes",INDEX(List!$F$2:$CB$208,MATCH('Selection Pane Data'!$C25,List!$F$2:$F$208,0),MATCH('Selection Pane Data'!BU$3,List!$F$2:$CB$2,0)),""),"")</f>
        <v/>
      </c>
      <c r="BV25" s="13" t="str">
        <f>IFERROR(IF(BV$4="Yes",INDEX(List!$F$2:$CB$208,MATCH('Selection Pane Data'!$C25,List!$F$2:$F$208,0),MATCH('Selection Pane Data'!BV$3,List!$F$2:$CB$2,0)),""),"")</f>
        <v/>
      </c>
      <c r="BW25" s="13" t="str">
        <f>IFERROR(IF(BW$4="Yes",INDEX(List!$F$2:$CB$208,MATCH('Selection Pane Data'!$C25,List!$F$2:$F$208,0),MATCH('Selection Pane Data'!BW$3,List!$F$2:$CB$2,0)),""),"")</f>
        <v/>
      </c>
      <c r="BX25" s="13" t="str">
        <f>IFERROR(IF(BX$4="Yes",INDEX(List!$F$2:$CB$208,MATCH('Selection Pane Data'!$C25,List!$F$2:$F$208,0),MATCH('Selection Pane Data'!BX$3,List!$F$2:$CB$2,0)),""),"")</f>
        <v/>
      </c>
      <c r="BY25" s="13" t="str">
        <f>IFERROR(IF(BY$4="Yes",INDEX(List!$F$2:$CB$208,MATCH('Selection Pane Data'!$C25,List!$F$2:$F$208,0),MATCH('Selection Pane Data'!BY$3,List!$F$2:$CB$2,0)),""),"")</f>
        <v/>
      </c>
      <c r="BZ25" s="13" t="str">
        <f>IFERROR(IF(BZ$4="Yes",INDEX(List!$F$2:$CB$208,MATCH('Selection Pane Data'!$C25,List!$F$2:$F$208,0),MATCH('Selection Pane Data'!BZ$3,List!$F$2:$CB$2,0)),""),"")</f>
        <v/>
      </c>
      <c r="CA25" s="13" t="str">
        <f>IFERROR(IF(CA$4="Yes",INDEX(List!$F$2:$CB$208,MATCH('Selection Pane Data'!$C25,List!$F$2:$F$208,0),MATCH('Selection Pane Data'!CA$3,List!$F$2:$CB$2,0)),""),"")</f>
        <v/>
      </c>
      <c r="CC25" s="29">
        <f t="shared" si="0"/>
        <v>0</v>
      </c>
      <c r="CD25" s="29">
        <f t="shared" si="1"/>
        <v>0</v>
      </c>
      <c r="CE25" s="29"/>
      <c r="CF25" s="29">
        <f>COUNTIF(List!I23:CB23,'Selection Pane Data'!CF$3)</f>
        <v>1</v>
      </c>
      <c r="CG25" s="29">
        <f>COUNTIF(List!J23:CC23,'Selection Pane Data'!CG$3)</f>
        <v>2</v>
      </c>
      <c r="CH25" s="29"/>
      <c r="CI25" s="29" t="str">
        <f t="shared" si="2"/>
        <v>Error</v>
      </c>
      <c r="CJ25" s="29" t="str">
        <f t="shared" si="3"/>
        <v>Error</v>
      </c>
    </row>
    <row r="26" spans="2:88" x14ac:dyDescent="0.45">
      <c r="B26" s="21" t="s">
        <v>315</v>
      </c>
      <c r="C26" s="120" t="s">
        <v>175</v>
      </c>
      <c r="D26" s="31" t="str">
        <f>List!G24</f>
        <v>Shared Coverage</v>
      </c>
      <c r="E26" s="31" t="str">
        <f>List!H24</f>
        <v>Shared Coverage</v>
      </c>
      <c r="F26" t="str">
        <f>INDEX('CMMC Levels'!$A$1:$F$188,MATCH('Selection Pane Data'!$C26,'CMMC Levels'!$A$1:$A$188,0),MATCH(Placemat!$F$4,'CMMC Levels'!$A$1:$F$1,0))</f>
        <v>X</v>
      </c>
      <c r="G26" s="75" t="str">
        <f>IF(F26="X",IF(COUNTIF(List!I24:CB24,"P")+COUNTIF(List!I24:CB24,"S")=0,"U",IF(COUNTIF('Selection Pane Data'!H26:CA26,"P")&gt;0,"P",IF(COUNTIF('Selection Pane Data'!H26:CA26,"S")&gt;0,"S","N"))),"NA")</f>
        <v>N</v>
      </c>
      <c r="H26" s="13" t="str">
        <f>IFERROR(IF(H$4="Yes",INDEX(List!$F$2:$CB$208,MATCH('Selection Pane Data'!$C26,List!$F$2:$F$208,0),MATCH('Selection Pane Data'!H$3,List!$F$2:$CB$2,0)),""),"")</f>
        <v/>
      </c>
      <c r="I26" s="13" t="str">
        <f>IFERROR(IF(I$4="Yes",INDEX(List!$F$2:$CB$208,MATCH('Selection Pane Data'!$C26,List!$F$2:$F$208,0),MATCH('Selection Pane Data'!I$3,List!$F$2:$CB$2,0)),""),"")</f>
        <v/>
      </c>
      <c r="J26" s="13">
        <f>IFERROR(IF(J$4="Yes",INDEX(List!$F$2:$CB$208,MATCH('Selection Pane Data'!$C26,List!$F$2:$F$208,0),MATCH('Selection Pane Data'!J$3,List!$F$2:$CB$2,0)),""),"")</f>
        <v>0</v>
      </c>
      <c r="K26" s="13" t="str">
        <f>IFERROR(IF(K$4="Yes",INDEX(List!$F$2:$CB$208,MATCH('Selection Pane Data'!$C26,List!$F$2:$F$208,0),MATCH('Selection Pane Data'!K$3,List!$F$2:$CB$2,0)),""),"")</f>
        <v/>
      </c>
      <c r="L26" s="13" t="str">
        <f>IFERROR(IF(L$4="Yes",INDEX(List!$F$2:$CB$208,MATCH('Selection Pane Data'!$C26,List!$F$2:$F$208,0),MATCH('Selection Pane Data'!L$3,List!$F$2:$CB$2,0)),""),"")</f>
        <v/>
      </c>
      <c r="M26" s="13" t="str">
        <f>IFERROR(IF(M$4="Yes",INDEX(List!$F$2:$CB$208,MATCH('Selection Pane Data'!$C26,List!$F$2:$F$208,0),MATCH('Selection Pane Data'!M$3,List!$F$2:$CB$2,0)),""),"")</f>
        <v/>
      </c>
      <c r="N26" s="13" t="str">
        <f>IFERROR(IF(N$4="Yes",INDEX(List!$F$2:$CB$208,MATCH('Selection Pane Data'!$C26,List!$F$2:$F$208,0),MATCH('Selection Pane Data'!N$3,List!$F$2:$CB$2,0)),""),"")</f>
        <v/>
      </c>
      <c r="O26" s="13" t="str">
        <f>IFERROR(IF(O$4="Yes",INDEX(List!$F$2:$CB$208,MATCH('Selection Pane Data'!$C26,List!$F$2:$F$208,0),MATCH('Selection Pane Data'!O$3,List!$F$2:$CB$2,0)),""),"")</f>
        <v/>
      </c>
      <c r="P26" s="13" t="str">
        <f>IFERROR(IF(P$4="Yes",INDEX(List!$F$2:$CB$208,MATCH('Selection Pane Data'!$C26,List!$F$2:$F$208,0),MATCH('Selection Pane Data'!P$3,List!$F$2:$CB$2,0)),""),"")</f>
        <v/>
      </c>
      <c r="Q26" s="13" t="str">
        <f>IFERROR(IF(Q$4="Yes",INDEX(List!$F$2:$CB$208,MATCH('Selection Pane Data'!$C26,List!$F$2:$F$208,0),MATCH('Selection Pane Data'!Q$3,List!$F$2:$CB$2,0)),""),"")</f>
        <v/>
      </c>
      <c r="R26" s="13" t="str">
        <f>IFERROR(IF(R$4="Yes",INDEX(List!$F$2:$CB$208,MATCH('Selection Pane Data'!$C26,List!$F$2:$F$208,0),MATCH('Selection Pane Data'!R$3,List!$F$2:$CB$2,0)),""),"")</f>
        <v/>
      </c>
      <c r="S26" s="13" t="str">
        <f>IFERROR(IF(S$4="Yes",INDEX(List!$F$2:$CB$208,MATCH('Selection Pane Data'!$C26,List!$F$2:$F$208,0),MATCH('Selection Pane Data'!S$3,List!$F$2:$CB$2,0)),""),"")</f>
        <v/>
      </c>
      <c r="T26" s="13" t="str">
        <f>IFERROR(IF(T$4="Yes",INDEX(List!$F$2:$CB$208,MATCH('Selection Pane Data'!$C26,List!$F$2:$F$208,0),MATCH('Selection Pane Data'!T$3,List!$F$2:$CB$2,0)),""),"")</f>
        <v/>
      </c>
      <c r="U26" s="13" t="str">
        <f>IFERROR(IF(U$4="Yes",INDEX(List!$F$2:$CB$208,MATCH('Selection Pane Data'!$C26,List!$F$2:$F$208,0),MATCH('Selection Pane Data'!U$3,List!$F$2:$CB$2,0)),""),"")</f>
        <v/>
      </c>
      <c r="V26" s="13" t="str">
        <f>IFERROR(IF(V$4="Yes",INDEX(List!$F$2:$CB$208,MATCH('Selection Pane Data'!$C26,List!$F$2:$F$208,0),MATCH('Selection Pane Data'!V$3,List!$F$2:$CB$2,0)),""),"")</f>
        <v/>
      </c>
      <c r="W26" s="13" t="str">
        <f>IFERROR(IF(W$4="Yes",INDEX(List!$F$2:$CB$208,MATCH('Selection Pane Data'!$C26,List!$F$2:$F$208,0),MATCH('Selection Pane Data'!W$3,List!$F$2:$CB$2,0)),""),"")</f>
        <v/>
      </c>
      <c r="X26" s="13" t="str">
        <f>IFERROR(IF(X$4="Yes",INDEX(List!$F$2:$CB$208,MATCH('Selection Pane Data'!$C26,List!$F$2:$F$208,0),MATCH('Selection Pane Data'!X$3,List!$F$2:$CB$2,0)),""),"")</f>
        <v/>
      </c>
      <c r="Y26" s="13" t="str">
        <f>IFERROR(IF(Y$4="Yes",INDEX(List!$F$2:$CB$208,MATCH('Selection Pane Data'!$C26,List!$F$2:$F$208,0),MATCH('Selection Pane Data'!Y$3,List!$F$2:$CB$2,0)),""),"")</f>
        <v/>
      </c>
      <c r="Z26" s="13" t="str">
        <f>IFERROR(IF(Z$4="Yes",INDEX(List!$F$2:$CB$208,MATCH('Selection Pane Data'!$C26,List!$F$2:$F$208,0),MATCH('Selection Pane Data'!Z$3,List!$F$2:$CB$2,0)),""),"")</f>
        <v/>
      </c>
      <c r="AA26" s="13" t="str">
        <f>IFERROR(IF(AA$4="Yes",INDEX(List!$F$2:$CB$208,MATCH('Selection Pane Data'!$C26,List!$F$2:$F$208,0),MATCH('Selection Pane Data'!AA$3,List!$F$2:$CB$2,0)),""),"")</f>
        <v/>
      </c>
      <c r="AB26" s="13">
        <f>IFERROR(IF(AB$4="Yes",INDEX(List!$F$2:$CB$208,MATCH('Selection Pane Data'!$C26,List!$F$2:$F$208,0),MATCH('Selection Pane Data'!AB$3,List!$F$2:$CB$2,0)),""),"")</f>
        <v>0</v>
      </c>
      <c r="AC26" s="13" t="str">
        <f>IFERROR(IF(AC$4="Yes",INDEX(List!$F$2:$CB$208,MATCH('Selection Pane Data'!$C26,List!$F$2:$F$208,0),MATCH('Selection Pane Data'!AC$3,List!$F$2:$CB$2,0)),""),"")</f>
        <v/>
      </c>
      <c r="AD26" s="13" t="str">
        <f>IFERROR(IF(AD$4="Yes",INDEX(List!$F$2:$CB$208,MATCH('Selection Pane Data'!$C26,List!$F$2:$F$208,0),MATCH('Selection Pane Data'!AD$3,List!$F$2:$CB$2,0)),""),"")</f>
        <v/>
      </c>
      <c r="AE26" s="13" t="str">
        <f>IFERROR(IF(AE$4="Yes",INDEX(List!$F$2:$CB$208,MATCH('Selection Pane Data'!$C26,List!$F$2:$F$208,0),MATCH('Selection Pane Data'!AE$3,List!$F$2:$CB$2,0)),""),"")</f>
        <v/>
      </c>
      <c r="AF26" s="13" t="str">
        <f>IFERROR(IF(AF$4="Yes",INDEX(List!$F$2:$CB$208,MATCH('Selection Pane Data'!$C26,List!$F$2:$F$208,0),MATCH('Selection Pane Data'!AF$3,List!$F$2:$CB$2,0)),""),"")</f>
        <v/>
      </c>
      <c r="AG26" s="13" t="str">
        <f>IFERROR(IF(AG$4="Yes",INDEX(List!$F$2:$CB$208,MATCH('Selection Pane Data'!$C26,List!$F$2:$F$208,0),MATCH('Selection Pane Data'!AG$3,List!$F$2:$CB$2,0)),""),"")</f>
        <v/>
      </c>
      <c r="AH26" s="13" t="str">
        <f>IFERROR(IF(AH$4="Yes",INDEX(List!$F$2:$CB$208,MATCH('Selection Pane Data'!$C26,List!$F$2:$F$208,0),MATCH('Selection Pane Data'!AH$3,List!$F$2:$CB$2,0)),""),"")</f>
        <v/>
      </c>
      <c r="AI26" s="13" t="str">
        <f>IFERROR(IF(AI$4="Yes",INDEX(List!$F$2:$CB$208,MATCH('Selection Pane Data'!$C26,List!$F$2:$F$208,0),MATCH('Selection Pane Data'!AI$3,List!$F$2:$CB$2,0)),""),"")</f>
        <v/>
      </c>
      <c r="AJ26" s="13" t="str">
        <f>IFERROR(IF(AJ$4="Yes",INDEX(List!$F$2:$CB$208,MATCH('Selection Pane Data'!$C26,List!$F$2:$F$208,0),MATCH('Selection Pane Data'!AJ$3,List!$F$2:$CB$2,0)),""),"")</f>
        <v/>
      </c>
      <c r="AK26" s="13" t="str">
        <f>IFERROR(IF(AK$4="Yes",INDEX(List!$F$2:$CB$208,MATCH('Selection Pane Data'!$C26,List!$F$2:$F$208,0),MATCH('Selection Pane Data'!AK$3,List!$F$2:$CB$2,0)),""),"")</f>
        <v/>
      </c>
      <c r="AL26" s="13" t="str">
        <f>IFERROR(IF(AL$4="Yes",INDEX(List!$F$2:$CB$208,MATCH('Selection Pane Data'!$C26,List!$F$2:$F$208,0),MATCH('Selection Pane Data'!AL$3,List!$F$2:$CB$2,0)),""),"")</f>
        <v/>
      </c>
      <c r="AM26" s="13" t="str">
        <f>IFERROR(IF(AM$4="Yes",INDEX(List!$F$2:$CB$208,MATCH('Selection Pane Data'!$C26,List!$F$2:$F$208,0),MATCH('Selection Pane Data'!AM$3,List!$F$2:$CB$2,0)),""),"")</f>
        <v/>
      </c>
      <c r="AN26" s="13" t="str">
        <f>IFERROR(IF(AN$4="Yes",INDEX(List!$F$2:$CB$208,MATCH('Selection Pane Data'!$C26,List!$F$2:$F$208,0),MATCH('Selection Pane Data'!AN$3,List!$F$2:$CB$2,0)),""),"")</f>
        <v/>
      </c>
      <c r="AO26" s="13" t="str">
        <f>IFERROR(IF(AO$4="Yes",INDEX(List!$F$2:$CB$208,MATCH('Selection Pane Data'!$C26,List!$F$2:$F$208,0),MATCH('Selection Pane Data'!AO$3,List!$F$2:$CB$2,0)),""),"")</f>
        <v/>
      </c>
      <c r="AP26" s="13" t="str">
        <f>IFERROR(IF(AP$4="Yes",INDEX(List!$F$2:$CB$208,MATCH('Selection Pane Data'!$C26,List!$F$2:$F$208,0),MATCH('Selection Pane Data'!AP$3,List!$F$2:$CB$2,0)),""),"")</f>
        <v/>
      </c>
      <c r="AQ26" s="13" t="str">
        <f>IFERROR(IF(AQ$4="Yes",INDEX(List!$F$2:$CB$208,MATCH('Selection Pane Data'!$C26,List!$F$2:$F$208,0),MATCH('Selection Pane Data'!AQ$3,List!$F$2:$CB$2,0)),""),"")</f>
        <v/>
      </c>
      <c r="AR26" s="13" t="str">
        <f>IFERROR(IF(AR$4="Yes",INDEX(List!$F$2:$CB$208,MATCH('Selection Pane Data'!$C26,List!$F$2:$F$208,0),MATCH('Selection Pane Data'!AR$3,List!$F$2:$CB$2,0)),""),"")</f>
        <v/>
      </c>
      <c r="AS26" s="13" t="str">
        <f>IFERROR(IF(AS$4="Yes",INDEX(List!$F$2:$CB$208,MATCH('Selection Pane Data'!$C26,List!$F$2:$F$208,0),MATCH('Selection Pane Data'!AS$3,List!$F$2:$CB$2,0)),""),"")</f>
        <v/>
      </c>
      <c r="AT26" s="13" t="str">
        <f>IFERROR(IF(AT$4="Yes",INDEX(List!$F$2:$CB$208,MATCH('Selection Pane Data'!$C26,List!$F$2:$F$208,0),MATCH('Selection Pane Data'!AT$3,List!$F$2:$CB$2,0)),""),"")</f>
        <v/>
      </c>
      <c r="AU26" s="13" t="str">
        <f>IFERROR(IF(AU$4="Yes",INDEX(List!$F$2:$CB$208,MATCH('Selection Pane Data'!$C26,List!$F$2:$F$208,0),MATCH('Selection Pane Data'!AU$3,List!$F$2:$CB$2,0)),""),"")</f>
        <v/>
      </c>
      <c r="AV26" s="13" t="str">
        <f>IFERROR(IF(AV$4="Yes",INDEX(List!$F$2:$CB$208,MATCH('Selection Pane Data'!$C26,List!$F$2:$F$208,0),MATCH('Selection Pane Data'!AV$3,List!$F$2:$CB$2,0)),""),"")</f>
        <v/>
      </c>
      <c r="AW26" s="13" t="str">
        <f>IFERROR(IF(AW$4="Yes",INDEX(List!$F$2:$CB$208,MATCH('Selection Pane Data'!$C26,List!$F$2:$F$208,0),MATCH('Selection Pane Data'!AW$3,List!$F$2:$CB$2,0)),""),"")</f>
        <v/>
      </c>
      <c r="AX26" s="13" t="str">
        <f>IFERROR(IF(AX$4="Yes",INDEX(List!$F$2:$CB$208,MATCH('Selection Pane Data'!$C26,List!$F$2:$F$208,0),MATCH('Selection Pane Data'!AX$3,List!$F$2:$CB$2,0)),""),"")</f>
        <v/>
      </c>
      <c r="AY26" s="13" t="str">
        <f>IFERROR(IF(AY$4="Yes",INDEX(List!$F$2:$CB$208,MATCH('Selection Pane Data'!$C26,List!$F$2:$F$208,0),MATCH('Selection Pane Data'!AY$3,List!$F$2:$CB$2,0)),""),"")</f>
        <v/>
      </c>
      <c r="AZ26" s="13" t="str">
        <f>IFERROR(IF(AZ$4="Yes",INDEX(List!$F$2:$CB$208,MATCH('Selection Pane Data'!$C26,List!$F$2:$F$208,0),MATCH('Selection Pane Data'!AZ$3,List!$F$2:$CB$2,0)),""),"")</f>
        <v/>
      </c>
      <c r="BA26" s="13" t="str">
        <f>IFERROR(IF(BA$4="Yes",INDEX(List!$F$2:$CB$208,MATCH('Selection Pane Data'!$C26,List!$F$2:$F$208,0),MATCH('Selection Pane Data'!BA$3,List!$F$2:$CB$2,0)),""),"")</f>
        <v/>
      </c>
      <c r="BB26" s="13" t="str">
        <f>IFERROR(IF(BB$4="Yes",INDEX(List!$F$2:$CB$208,MATCH('Selection Pane Data'!$C26,List!$F$2:$F$208,0),MATCH('Selection Pane Data'!BB$3,List!$F$2:$CB$2,0)),""),"")</f>
        <v/>
      </c>
      <c r="BC26" s="13" t="str">
        <f>IFERROR(IF(BC$4="Yes",INDEX(List!$F$2:$CB$208,MATCH('Selection Pane Data'!$C26,List!$F$2:$F$208,0),MATCH('Selection Pane Data'!BC$3,List!$F$2:$CB$2,0)),""),"")</f>
        <v/>
      </c>
      <c r="BD26" s="13" t="str">
        <f>IFERROR(IF(BD$4="Yes",INDEX(List!$F$2:$CB$208,MATCH('Selection Pane Data'!$C26,List!$F$2:$F$208,0),MATCH('Selection Pane Data'!BD$3,List!$F$2:$CB$2,0)),""),"")</f>
        <v/>
      </c>
      <c r="BE26" s="13" t="str">
        <f>IFERROR(IF(BE$4="Yes",INDEX(List!$F$2:$CB$208,MATCH('Selection Pane Data'!$C26,List!$F$2:$F$208,0),MATCH('Selection Pane Data'!BE$3,List!$F$2:$CB$2,0)),""),"")</f>
        <v/>
      </c>
      <c r="BF26" s="13" t="str">
        <f>IFERROR(IF(BF$4="Yes",INDEX(List!$F$2:$CB$208,MATCH('Selection Pane Data'!$C26,List!$F$2:$F$208,0),MATCH('Selection Pane Data'!BF$3,List!$F$2:$CB$2,0)),""),"")</f>
        <v/>
      </c>
      <c r="BG26" s="13" t="str">
        <f>IFERROR(IF(BG$4="Yes",INDEX(List!$F$2:$CB$208,MATCH('Selection Pane Data'!$C26,List!$F$2:$F$208,0),MATCH('Selection Pane Data'!BG$3,List!$F$2:$CB$2,0)),""),"")</f>
        <v/>
      </c>
      <c r="BH26" s="13" t="str">
        <f>IFERROR(IF(BH$4="Yes",INDEX(List!$F$2:$CB$208,MATCH('Selection Pane Data'!$C26,List!$F$2:$F$208,0),MATCH('Selection Pane Data'!BH$3,List!$F$2:$CB$2,0)),""),"")</f>
        <v/>
      </c>
      <c r="BI26" s="13" t="str">
        <f>IFERROR(IF(BI$4="Yes",INDEX(List!$F$2:$CB$208,MATCH('Selection Pane Data'!$C26,List!$F$2:$F$208,0),MATCH('Selection Pane Data'!BI$3,List!$F$2:$CB$2,0)),""),"")</f>
        <v/>
      </c>
      <c r="BJ26" s="13" t="str">
        <f>IFERROR(IF(BJ$4="Yes",INDEX(List!$F$2:$CB$208,MATCH('Selection Pane Data'!$C26,List!$F$2:$F$208,0),MATCH('Selection Pane Data'!BJ$3,List!$F$2:$CB$2,0)),""),"")</f>
        <v/>
      </c>
      <c r="BK26" s="13" t="str">
        <f>IFERROR(IF(BK$4="Yes",INDEX(List!$F$2:$CB$208,MATCH('Selection Pane Data'!$C26,List!$F$2:$F$208,0),MATCH('Selection Pane Data'!BK$3,List!$F$2:$CB$2,0)),""),"")</f>
        <v/>
      </c>
      <c r="BL26" s="13" t="str">
        <f>IFERROR(IF(BL$4="Yes",INDEX(List!$F$2:$CB$208,MATCH('Selection Pane Data'!$C26,List!$F$2:$F$208,0),MATCH('Selection Pane Data'!BL$3,List!$F$2:$CB$2,0)),""),"")</f>
        <v/>
      </c>
      <c r="BM26" s="13" t="str">
        <f>IFERROR(IF(BM$4="Yes",INDEX(List!$F$2:$CB$208,MATCH('Selection Pane Data'!$C26,List!$F$2:$F$208,0),MATCH('Selection Pane Data'!BM$3,List!$F$2:$CB$2,0)),""),"")</f>
        <v/>
      </c>
      <c r="BN26" s="13" t="str">
        <f>IFERROR(IF(BN$4="Yes",INDEX(List!$F$2:$CB$208,MATCH('Selection Pane Data'!$C26,List!$F$2:$F$208,0),MATCH('Selection Pane Data'!BN$3,List!$F$2:$CB$2,0)),""),"")</f>
        <v/>
      </c>
      <c r="BO26" s="13" t="str">
        <f>IFERROR(IF(BO$4="Yes",INDEX(List!$F$2:$CB$208,MATCH('Selection Pane Data'!$C26,List!$F$2:$F$208,0),MATCH('Selection Pane Data'!BO$3,List!$F$2:$CB$2,0)),""),"")</f>
        <v/>
      </c>
      <c r="BP26" s="13" t="str">
        <f>IFERROR(IF(BP$4="Yes",INDEX(List!$F$2:$CB$208,MATCH('Selection Pane Data'!$C26,List!$F$2:$F$208,0),MATCH('Selection Pane Data'!BP$3,List!$F$2:$CB$2,0)),""),"")</f>
        <v/>
      </c>
      <c r="BQ26" s="13" t="str">
        <f>IFERROR(IF(BQ$4="Yes",INDEX(List!$F$2:$CB$208,MATCH('Selection Pane Data'!$C26,List!$F$2:$F$208,0),MATCH('Selection Pane Data'!BQ$3,List!$F$2:$CB$2,0)),""),"")</f>
        <v/>
      </c>
      <c r="BR26" s="13" t="str">
        <f>IFERROR(IF(BR$4="Yes",INDEX(List!$F$2:$CB$208,MATCH('Selection Pane Data'!$C26,List!$F$2:$F$208,0),MATCH('Selection Pane Data'!BR$3,List!$F$2:$CB$2,0)),""),"")</f>
        <v/>
      </c>
      <c r="BS26" s="13" t="str">
        <f>IFERROR(IF(BS$4="Yes",INDEX(List!$F$2:$CB$208,MATCH('Selection Pane Data'!$C26,List!$F$2:$F$208,0),MATCH('Selection Pane Data'!BS$3,List!$F$2:$CB$2,0)),""),"")</f>
        <v/>
      </c>
      <c r="BT26" s="13" t="str">
        <f>IFERROR(IF(BT$4="Yes",INDEX(List!$F$2:$CB$208,MATCH('Selection Pane Data'!$C26,List!$F$2:$F$208,0),MATCH('Selection Pane Data'!BT$3,List!$F$2:$CB$2,0)),""),"")</f>
        <v/>
      </c>
      <c r="BU26" s="13" t="str">
        <f>IFERROR(IF(BU$4="Yes",INDEX(List!$F$2:$CB$208,MATCH('Selection Pane Data'!$C26,List!$F$2:$F$208,0),MATCH('Selection Pane Data'!BU$3,List!$F$2:$CB$2,0)),""),"")</f>
        <v/>
      </c>
      <c r="BV26" s="13" t="str">
        <f>IFERROR(IF(BV$4="Yes",INDEX(List!$F$2:$CB$208,MATCH('Selection Pane Data'!$C26,List!$F$2:$F$208,0),MATCH('Selection Pane Data'!BV$3,List!$F$2:$CB$2,0)),""),"")</f>
        <v/>
      </c>
      <c r="BW26" s="13" t="str">
        <f>IFERROR(IF(BW$4="Yes",INDEX(List!$F$2:$CB$208,MATCH('Selection Pane Data'!$C26,List!$F$2:$F$208,0),MATCH('Selection Pane Data'!BW$3,List!$F$2:$CB$2,0)),""),"")</f>
        <v/>
      </c>
      <c r="BX26" s="13" t="str">
        <f>IFERROR(IF(BX$4="Yes",INDEX(List!$F$2:$CB$208,MATCH('Selection Pane Data'!$C26,List!$F$2:$F$208,0),MATCH('Selection Pane Data'!BX$3,List!$F$2:$CB$2,0)),""),"")</f>
        <v/>
      </c>
      <c r="BY26" s="13" t="str">
        <f>IFERROR(IF(BY$4="Yes",INDEX(List!$F$2:$CB$208,MATCH('Selection Pane Data'!$C26,List!$F$2:$F$208,0),MATCH('Selection Pane Data'!BY$3,List!$F$2:$CB$2,0)),""),"")</f>
        <v/>
      </c>
      <c r="BZ26" s="13" t="str">
        <f>IFERROR(IF(BZ$4="Yes",INDEX(List!$F$2:$CB$208,MATCH('Selection Pane Data'!$C26,List!$F$2:$F$208,0),MATCH('Selection Pane Data'!BZ$3,List!$F$2:$CB$2,0)),""),"")</f>
        <v/>
      </c>
      <c r="CA26" s="13" t="str">
        <f>IFERROR(IF(CA$4="Yes",INDEX(List!$F$2:$CB$208,MATCH('Selection Pane Data'!$C26,List!$F$2:$F$208,0),MATCH('Selection Pane Data'!CA$3,List!$F$2:$CB$2,0)),""),"")</f>
        <v/>
      </c>
      <c r="CC26" s="29">
        <f t="shared" si="0"/>
        <v>0</v>
      </c>
      <c r="CD26" s="29">
        <f t="shared" si="1"/>
        <v>0</v>
      </c>
      <c r="CE26" s="29"/>
      <c r="CF26" s="29">
        <f>COUNTIF(List!I24:CB24,'Selection Pane Data'!CF$3)</f>
        <v>2</v>
      </c>
      <c r="CG26" s="29">
        <f>COUNTIF(List!J24:CC24,'Selection Pane Data'!CG$3)</f>
        <v>2</v>
      </c>
      <c r="CH26" s="29"/>
      <c r="CI26" s="29" t="str">
        <f t="shared" si="2"/>
        <v>Error</v>
      </c>
      <c r="CJ26" s="29" t="str">
        <f t="shared" si="3"/>
        <v>Error</v>
      </c>
    </row>
    <row r="27" spans="2:88" x14ac:dyDescent="0.45">
      <c r="B27" s="21" t="s">
        <v>333</v>
      </c>
      <c r="C27" s="120" t="s">
        <v>693</v>
      </c>
      <c r="D27" s="31" t="str">
        <f>List!G25</f>
        <v>Not Applicable</v>
      </c>
      <c r="E27" s="31" t="str">
        <f>List!H25</f>
        <v>Not Applicable</v>
      </c>
      <c r="F27" t="e">
        <f>INDEX('CMMC Levels'!$A$1:$F$188,MATCH('Selection Pane Data'!$C27,'CMMC Levels'!$A$1:$A$188,0),MATCH(Placemat!$F$4,'CMMC Levels'!$A$1:$F$1,0))</f>
        <v>#N/A</v>
      </c>
      <c r="G27" s="75" t="e">
        <f>IF(F27="X",IF(COUNTIF(List!I25:CB25,"P")+COUNTIF(List!I25:CB25,"S")=0,"U",IF(COUNTIF('Selection Pane Data'!H27:CA27,"P")&gt;0,"P",IF(COUNTIF('Selection Pane Data'!H27:CA27,"S")&gt;0,"S","N"))),"NA")</f>
        <v>#N/A</v>
      </c>
      <c r="H27" s="13" t="str">
        <f>IFERROR(IF(H$4="Yes",INDEX(List!$F$2:$CB$208,MATCH('Selection Pane Data'!$C27,List!$F$2:$F$208,0),MATCH('Selection Pane Data'!H$3,List!$F$2:$CB$2,0)),""),"")</f>
        <v/>
      </c>
      <c r="I27" s="13" t="str">
        <f>IFERROR(IF(I$4="Yes",INDEX(List!$F$2:$CB$208,MATCH('Selection Pane Data'!$C27,List!$F$2:$F$208,0),MATCH('Selection Pane Data'!I$3,List!$F$2:$CB$2,0)),""),"")</f>
        <v/>
      </c>
      <c r="J27" s="13">
        <f>IFERROR(IF(J$4="Yes",INDEX(List!$F$2:$CB$208,MATCH('Selection Pane Data'!$C27,List!$F$2:$F$208,0),MATCH('Selection Pane Data'!J$3,List!$F$2:$CB$2,0)),""),"")</f>
        <v>0</v>
      </c>
      <c r="K27" s="13" t="str">
        <f>IFERROR(IF(K$4="Yes",INDEX(List!$F$2:$CB$208,MATCH('Selection Pane Data'!$C27,List!$F$2:$F$208,0),MATCH('Selection Pane Data'!K$3,List!$F$2:$CB$2,0)),""),"")</f>
        <v/>
      </c>
      <c r="L27" s="13" t="str">
        <f>IFERROR(IF(L$4="Yes",INDEX(List!$F$2:$CB$208,MATCH('Selection Pane Data'!$C27,List!$F$2:$F$208,0),MATCH('Selection Pane Data'!L$3,List!$F$2:$CB$2,0)),""),"")</f>
        <v/>
      </c>
      <c r="M27" s="13" t="str">
        <f>IFERROR(IF(M$4="Yes",INDEX(List!$F$2:$CB$208,MATCH('Selection Pane Data'!$C27,List!$F$2:$F$208,0),MATCH('Selection Pane Data'!M$3,List!$F$2:$CB$2,0)),""),"")</f>
        <v/>
      </c>
      <c r="N27" s="13" t="str">
        <f>IFERROR(IF(N$4="Yes",INDEX(List!$F$2:$CB$208,MATCH('Selection Pane Data'!$C27,List!$F$2:$F$208,0),MATCH('Selection Pane Data'!N$3,List!$F$2:$CB$2,0)),""),"")</f>
        <v/>
      </c>
      <c r="O27" s="13" t="str">
        <f>IFERROR(IF(O$4="Yes",INDEX(List!$F$2:$CB$208,MATCH('Selection Pane Data'!$C27,List!$F$2:$F$208,0),MATCH('Selection Pane Data'!O$3,List!$F$2:$CB$2,0)),""),"")</f>
        <v/>
      </c>
      <c r="P27" s="13" t="str">
        <f>IFERROR(IF(P$4="Yes",INDEX(List!$F$2:$CB$208,MATCH('Selection Pane Data'!$C27,List!$F$2:$F$208,0),MATCH('Selection Pane Data'!P$3,List!$F$2:$CB$2,0)),""),"")</f>
        <v/>
      </c>
      <c r="Q27" s="13" t="str">
        <f>IFERROR(IF(Q$4="Yes",INDEX(List!$F$2:$CB$208,MATCH('Selection Pane Data'!$C27,List!$F$2:$F$208,0),MATCH('Selection Pane Data'!Q$3,List!$F$2:$CB$2,0)),""),"")</f>
        <v/>
      </c>
      <c r="R27" s="13" t="str">
        <f>IFERROR(IF(R$4="Yes",INDEX(List!$F$2:$CB$208,MATCH('Selection Pane Data'!$C27,List!$F$2:$F$208,0),MATCH('Selection Pane Data'!R$3,List!$F$2:$CB$2,0)),""),"")</f>
        <v/>
      </c>
      <c r="S27" s="13" t="str">
        <f>IFERROR(IF(S$4="Yes",INDEX(List!$F$2:$CB$208,MATCH('Selection Pane Data'!$C27,List!$F$2:$F$208,0),MATCH('Selection Pane Data'!S$3,List!$F$2:$CB$2,0)),""),"")</f>
        <v/>
      </c>
      <c r="T27" s="13" t="str">
        <f>IFERROR(IF(T$4="Yes",INDEX(List!$F$2:$CB$208,MATCH('Selection Pane Data'!$C27,List!$F$2:$F$208,0),MATCH('Selection Pane Data'!T$3,List!$F$2:$CB$2,0)),""),"")</f>
        <v/>
      </c>
      <c r="U27" s="13" t="str">
        <f>IFERROR(IF(U$4="Yes",INDEX(List!$F$2:$CB$208,MATCH('Selection Pane Data'!$C27,List!$F$2:$F$208,0),MATCH('Selection Pane Data'!U$3,List!$F$2:$CB$2,0)),""),"")</f>
        <v/>
      </c>
      <c r="V27" s="13" t="str">
        <f>IFERROR(IF(V$4="Yes",INDEX(List!$F$2:$CB$208,MATCH('Selection Pane Data'!$C27,List!$F$2:$F$208,0),MATCH('Selection Pane Data'!V$3,List!$F$2:$CB$2,0)),""),"")</f>
        <v/>
      </c>
      <c r="W27" s="13" t="str">
        <f>IFERROR(IF(W$4="Yes",INDEX(List!$F$2:$CB$208,MATCH('Selection Pane Data'!$C27,List!$F$2:$F$208,0),MATCH('Selection Pane Data'!W$3,List!$F$2:$CB$2,0)),""),"")</f>
        <v/>
      </c>
      <c r="X27" s="13" t="str">
        <f>IFERROR(IF(X$4="Yes",INDEX(List!$F$2:$CB$208,MATCH('Selection Pane Data'!$C27,List!$F$2:$F$208,0),MATCH('Selection Pane Data'!X$3,List!$F$2:$CB$2,0)),""),"")</f>
        <v/>
      </c>
      <c r="Y27" s="13" t="str">
        <f>IFERROR(IF(Y$4="Yes",INDEX(List!$F$2:$CB$208,MATCH('Selection Pane Data'!$C27,List!$F$2:$F$208,0),MATCH('Selection Pane Data'!Y$3,List!$F$2:$CB$2,0)),""),"")</f>
        <v/>
      </c>
      <c r="Z27" s="13" t="str">
        <f>IFERROR(IF(Z$4="Yes",INDEX(List!$F$2:$CB$208,MATCH('Selection Pane Data'!$C27,List!$F$2:$F$208,0),MATCH('Selection Pane Data'!Z$3,List!$F$2:$CB$2,0)),""),"")</f>
        <v/>
      </c>
      <c r="AA27" s="13" t="str">
        <f>IFERROR(IF(AA$4="Yes",INDEX(List!$F$2:$CB$208,MATCH('Selection Pane Data'!$C27,List!$F$2:$F$208,0),MATCH('Selection Pane Data'!AA$3,List!$F$2:$CB$2,0)),""),"")</f>
        <v/>
      </c>
      <c r="AB27" s="13">
        <f>IFERROR(IF(AB$4="Yes",INDEX(List!$F$2:$CB$208,MATCH('Selection Pane Data'!$C27,List!$F$2:$F$208,0),MATCH('Selection Pane Data'!AB$3,List!$F$2:$CB$2,0)),""),"")</f>
        <v>0</v>
      </c>
      <c r="AC27" s="13" t="str">
        <f>IFERROR(IF(AC$4="Yes",INDEX(List!$F$2:$CB$208,MATCH('Selection Pane Data'!$C27,List!$F$2:$F$208,0),MATCH('Selection Pane Data'!AC$3,List!$F$2:$CB$2,0)),""),"")</f>
        <v/>
      </c>
      <c r="AD27" s="13" t="str">
        <f>IFERROR(IF(AD$4="Yes",INDEX(List!$F$2:$CB$208,MATCH('Selection Pane Data'!$C27,List!$F$2:$F$208,0),MATCH('Selection Pane Data'!AD$3,List!$F$2:$CB$2,0)),""),"")</f>
        <v/>
      </c>
      <c r="AE27" s="13" t="str">
        <f>IFERROR(IF(AE$4="Yes",INDEX(List!$F$2:$CB$208,MATCH('Selection Pane Data'!$C27,List!$F$2:$F$208,0),MATCH('Selection Pane Data'!AE$3,List!$F$2:$CB$2,0)),""),"")</f>
        <v/>
      </c>
      <c r="AF27" s="13" t="str">
        <f>IFERROR(IF(AF$4="Yes",INDEX(List!$F$2:$CB$208,MATCH('Selection Pane Data'!$C27,List!$F$2:$F$208,0),MATCH('Selection Pane Data'!AF$3,List!$F$2:$CB$2,0)),""),"")</f>
        <v/>
      </c>
      <c r="AG27" s="13" t="str">
        <f>IFERROR(IF(AG$4="Yes",INDEX(List!$F$2:$CB$208,MATCH('Selection Pane Data'!$C27,List!$F$2:$F$208,0),MATCH('Selection Pane Data'!AG$3,List!$F$2:$CB$2,0)),""),"")</f>
        <v/>
      </c>
      <c r="AH27" s="13" t="str">
        <f>IFERROR(IF(AH$4="Yes",INDEX(List!$F$2:$CB$208,MATCH('Selection Pane Data'!$C27,List!$F$2:$F$208,0),MATCH('Selection Pane Data'!AH$3,List!$F$2:$CB$2,0)),""),"")</f>
        <v/>
      </c>
      <c r="AI27" s="13" t="str">
        <f>IFERROR(IF(AI$4="Yes",INDEX(List!$F$2:$CB$208,MATCH('Selection Pane Data'!$C27,List!$F$2:$F$208,0),MATCH('Selection Pane Data'!AI$3,List!$F$2:$CB$2,0)),""),"")</f>
        <v/>
      </c>
      <c r="AJ27" s="13" t="str">
        <f>IFERROR(IF(AJ$4="Yes",INDEX(List!$F$2:$CB$208,MATCH('Selection Pane Data'!$C27,List!$F$2:$F$208,0),MATCH('Selection Pane Data'!AJ$3,List!$F$2:$CB$2,0)),""),"")</f>
        <v/>
      </c>
      <c r="AK27" s="13" t="str">
        <f>IFERROR(IF(AK$4="Yes",INDEX(List!$F$2:$CB$208,MATCH('Selection Pane Data'!$C27,List!$F$2:$F$208,0),MATCH('Selection Pane Data'!AK$3,List!$F$2:$CB$2,0)),""),"")</f>
        <v/>
      </c>
      <c r="AL27" s="13" t="str">
        <f>IFERROR(IF(AL$4="Yes",INDEX(List!$F$2:$CB$208,MATCH('Selection Pane Data'!$C27,List!$F$2:$F$208,0),MATCH('Selection Pane Data'!AL$3,List!$F$2:$CB$2,0)),""),"")</f>
        <v/>
      </c>
      <c r="AM27" s="13" t="str">
        <f>IFERROR(IF(AM$4="Yes",INDEX(List!$F$2:$CB$208,MATCH('Selection Pane Data'!$C27,List!$F$2:$F$208,0),MATCH('Selection Pane Data'!AM$3,List!$F$2:$CB$2,0)),""),"")</f>
        <v/>
      </c>
      <c r="AN27" s="13" t="str">
        <f>IFERROR(IF(AN$4="Yes",INDEX(List!$F$2:$CB$208,MATCH('Selection Pane Data'!$C27,List!$F$2:$F$208,0),MATCH('Selection Pane Data'!AN$3,List!$F$2:$CB$2,0)),""),"")</f>
        <v/>
      </c>
      <c r="AO27" s="13" t="str">
        <f>IFERROR(IF(AO$4="Yes",INDEX(List!$F$2:$CB$208,MATCH('Selection Pane Data'!$C27,List!$F$2:$F$208,0),MATCH('Selection Pane Data'!AO$3,List!$F$2:$CB$2,0)),""),"")</f>
        <v/>
      </c>
      <c r="AP27" s="13" t="str">
        <f>IFERROR(IF(AP$4="Yes",INDEX(List!$F$2:$CB$208,MATCH('Selection Pane Data'!$C27,List!$F$2:$F$208,0),MATCH('Selection Pane Data'!AP$3,List!$F$2:$CB$2,0)),""),"")</f>
        <v/>
      </c>
      <c r="AQ27" s="13" t="str">
        <f>IFERROR(IF(AQ$4="Yes",INDEX(List!$F$2:$CB$208,MATCH('Selection Pane Data'!$C27,List!$F$2:$F$208,0),MATCH('Selection Pane Data'!AQ$3,List!$F$2:$CB$2,0)),""),"")</f>
        <v/>
      </c>
      <c r="AR27" s="13" t="str">
        <f>IFERROR(IF(AR$4="Yes",INDEX(List!$F$2:$CB$208,MATCH('Selection Pane Data'!$C27,List!$F$2:$F$208,0),MATCH('Selection Pane Data'!AR$3,List!$F$2:$CB$2,0)),""),"")</f>
        <v/>
      </c>
      <c r="AS27" s="13" t="str">
        <f>IFERROR(IF(AS$4="Yes",INDEX(List!$F$2:$CB$208,MATCH('Selection Pane Data'!$C27,List!$F$2:$F$208,0),MATCH('Selection Pane Data'!AS$3,List!$F$2:$CB$2,0)),""),"")</f>
        <v/>
      </c>
      <c r="AT27" s="13" t="str">
        <f>IFERROR(IF(AT$4="Yes",INDEX(List!$F$2:$CB$208,MATCH('Selection Pane Data'!$C27,List!$F$2:$F$208,0),MATCH('Selection Pane Data'!AT$3,List!$F$2:$CB$2,0)),""),"")</f>
        <v/>
      </c>
      <c r="AU27" s="13" t="str">
        <f>IFERROR(IF(AU$4="Yes",INDEX(List!$F$2:$CB$208,MATCH('Selection Pane Data'!$C27,List!$F$2:$F$208,0),MATCH('Selection Pane Data'!AU$3,List!$F$2:$CB$2,0)),""),"")</f>
        <v/>
      </c>
      <c r="AV27" s="13" t="str">
        <f>IFERROR(IF(AV$4="Yes",INDEX(List!$F$2:$CB$208,MATCH('Selection Pane Data'!$C27,List!$F$2:$F$208,0),MATCH('Selection Pane Data'!AV$3,List!$F$2:$CB$2,0)),""),"")</f>
        <v/>
      </c>
      <c r="AW27" s="13" t="str">
        <f>IFERROR(IF(AW$4="Yes",INDEX(List!$F$2:$CB$208,MATCH('Selection Pane Data'!$C27,List!$F$2:$F$208,0),MATCH('Selection Pane Data'!AW$3,List!$F$2:$CB$2,0)),""),"")</f>
        <v/>
      </c>
      <c r="AX27" s="13" t="str">
        <f>IFERROR(IF(AX$4="Yes",INDEX(List!$F$2:$CB$208,MATCH('Selection Pane Data'!$C27,List!$F$2:$F$208,0),MATCH('Selection Pane Data'!AX$3,List!$F$2:$CB$2,0)),""),"")</f>
        <v/>
      </c>
      <c r="AY27" s="13" t="str">
        <f>IFERROR(IF(AY$4="Yes",INDEX(List!$F$2:$CB$208,MATCH('Selection Pane Data'!$C27,List!$F$2:$F$208,0),MATCH('Selection Pane Data'!AY$3,List!$F$2:$CB$2,0)),""),"")</f>
        <v/>
      </c>
      <c r="AZ27" s="13" t="str">
        <f>IFERROR(IF(AZ$4="Yes",INDEX(List!$F$2:$CB$208,MATCH('Selection Pane Data'!$C27,List!$F$2:$F$208,0),MATCH('Selection Pane Data'!AZ$3,List!$F$2:$CB$2,0)),""),"")</f>
        <v/>
      </c>
      <c r="BA27" s="13" t="str">
        <f>IFERROR(IF(BA$4="Yes",INDEX(List!$F$2:$CB$208,MATCH('Selection Pane Data'!$C27,List!$F$2:$F$208,0),MATCH('Selection Pane Data'!BA$3,List!$F$2:$CB$2,0)),""),"")</f>
        <v/>
      </c>
      <c r="BB27" s="13" t="str">
        <f>IFERROR(IF(BB$4="Yes",INDEX(List!$F$2:$CB$208,MATCH('Selection Pane Data'!$C27,List!$F$2:$F$208,0),MATCH('Selection Pane Data'!BB$3,List!$F$2:$CB$2,0)),""),"")</f>
        <v/>
      </c>
      <c r="BC27" s="13" t="str">
        <f>IFERROR(IF(BC$4="Yes",INDEX(List!$F$2:$CB$208,MATCH('Selection Pane Data'!$C27,List!$F$2:$F$208,0),MATCH('Selection Pane Data'!BC$3,List!$F$2:$CB$2,0)),""),"")</f>
        <v/>
      </c>
      <c r="BD27" s="13" t="str">
        <f>IFERROR(IF(BD$4="Yes",INDEX(List!$F$2:$CB$208,MATCH('Selection Pane Data'!$C27,List!$F$2:$F$208,0),MATCH('Selection Pane Data'!BD$3,List!$F$2:$CB$2,0)),""),"")</f>
        <v/>
      </c>
      <c r="BE27" s="13" t="str">
        <f>IFERROR(IF(BE$4="Yes",INDEX(List!$F$2:$CB$208,MATCH('Selection Pane Data'!$C27,List!$F$2:$F$208,0),MATCH('Selection Pane Data'!BE$3,List!$F$2:$CB$2,0)),""),"")</f>
        <v/>
      </c>
      <c r="BF27" s="13" t="str">
        <f>IFERROR(IF(BF$4="Yes",INDEX(List!$F$2:$CB$208,MATCH('Selection Pane Data'!$C27,List!$F$2:$F$208,0),MATCH('Selection Pane Data'!BF$3,List!$F$2:$CB$2,0)),""),"")</f>
        <v/>
      </c>
      <c r="BG27" s="13" t="str">
        <f>IFERROR(IF(BG$4="Yes",INDEX(List!$F$2:$CB$208,MATCH('Selection Pane Data'!$C27,List!$F$2:$F$208,0),MATCH('Selection Pane Data'!BG$3,List!$F$2:$CB$2,0)),""),"")</f>
        <v/>
      </c>
      <c r="BH27" s="13" t="str">
        <f>IFERROR(IF(BH$4="Yes",INDEX(List!$F$2:$CB$208,MATCH('Selection Pane Data'!$C27,List!$F$2:$F$208,0),MATCH('Selection Pane Data'!BH$3,List!$F$2:$CB$2,0)),""),"")</f>
        <v/>
      </c>
      <c r="BI27" s="13" t="str">
        <f>IFERROR(IF(BI$4="Yes",INDEX(List!$F$2:$CB$208,MATCH('Selection Pane Data'!$C27,List!$F$2:$F$208,0),MATCH('Selection Pane Data'!BI$3,List!$F$2:$CB$2,0)),""),"")</f>
        <v/>
      </c>
      <c r="BJ27" s="13" t="str">
        <f>IFERROR(IF(BJ$4="Yes",INDEX(List!$F$2:$CB$208,MATCH('Selection Pane Data'!$C27,List!$F$2:$F$208,0),MATCH('Selection Pane Data'!BJ$3,List!$F$2:$CB$2,0)),""),"")</f>
        <v/>
      </c>
      <c r="BK27" s="13" t="str">
        <f>IFERROR(IF(BK$4="Yes",INDEX(List!$F$2:$CB$208,MATCH('Selection Pane Data'!$C27,List!$F$2:$F$208,0),MATCH('Selection Pane Data'!BK$3,List!$F$2:$CB$2,0)),""),"")</f>
        <v/>
      </c>
      <c r="BL27" s="13" t="str">
        <f>IFERROR(IF(BL$4="Yes",INDEX(List!$F$2:$CB$208,MATCH('Selection Pane Data'!$C27,List!$F$2:$F$208,0),MATCH('Selection Pane Data'!BL$3,List!$F$2:$CB$2,0)),""),"")</f>
        <v/>
      </c>
      <c r="BM27" s="13" t="str">
        <f>IFERROR(IF(BM$4="Yes",INDEX(List!$F$2:$CB$208,MATCH('Selection Pane Data'!$C27,List!$F$2:$F$208,0),MATCH('Selection Pane Data'!BM$3,List!$F$2:$CB$2,0)),""),"")</f>
        <v/>
      </c>
      <c r="BN27" s="13" t="str">
        <f>IFERROR(IF(BN$4="Yes",INDEX(List!$F$2:$CB$208,MATCH('Selection Pane Data'!$C27,List!$F$2:$F$208,0),MATCH('Selection Pane Data'!BN$3,List!$F$2:$CB$2,0)),""),"")</f>
        <v/>
      </c>
      <c r="BO27" s="13" t="str">
        <f>IFERROR(IF(BO$4="Yes",INDEX(List!$F$2:$CB$208,MATCH('Selection Pane Data'!$C27,List!$F$2:$F$208,0),MATCH('Selection Pane Data'!BO$3,List!$F$2:$CB$2,0)),""),"")</f>
        <v/>
      </c>
      <c r="BP27" s="13" t="str">
        <f>IFERROR(IF(BP$4="Yes",INDEX(List!$F$2:$CB$208,MATCH('Selection Pane Data'!$C27,List!$F$2:$F$208,0),MATCH('Selection Pane Data'!BP$3,List!$F$2:$CB$2,0)),""),"")</f>
        <v/>
      </c>
      <c r="BQ27" s="13" t="str">
        <f>IFERROR(IF(BQ$4="Yes",INDEX(List!$F$2:$CB$208,MATCH('Selection Pane Data'!$C27,List!$F$2:$F$208,0),MATCH('Selection Pane Data'!BQ$3,List!$F$2:$CB$2,0)),""),"")</f>
        <v/>
      </c>
      <c r="BR27" s="13" t="str">
        <f>IFERROR(IF(BR$4="Yes",INDEX(List!$F$2:$CB$208,MATCH('Selection Pane Data'!$C27,List!$F$2:$F$208,0),MATCH('Selection Pane Data'!BR$3,List!$F$2:$CB$2,0)),""),"")</f>
        <v/>
      </c>
      <c r="BS27" s="13" t="str">
        <f>IFERROR(IF(BS$4="Yes",INDEX(List!$F$2:$CB$208,MATCH('Selection Pane Data'!$C27,List!$F$2:$F$208,0),MATCH('Selection Pane Data'!BS$3,List!$F$2:$CB$2,0)),""),"")</f>
        <v/>
      </c>
      <c r="BT27" s="13" t="str">
        <f>IFERROR(IF(BT$4="Yes",INDEX(List!$F$2:$CB$208,MATCH('Selection Pane Data'!$C27,List!$F$2:$F$208,0),MATCH('Selection Pane Data'!BT$3,List!$F$2:$CB$2,0)),""),"")</f>
        <v/>
      </c>
      <c r="BU27" s="13" t="str">
        <f>IFERROR(IF(BU$4="Yes",INDEX(List!$F$2:$CB$208,MATCH('Selection Pane Data'!$C27,List!$F$2:$F$208,0),MATCH('Selection Pane Data'!BU$3,List!$F$2:$CB$2,0)),""),"")</f>
        <v/>
      </c>
      <c r="BV27" s="13" t="str">
        <f>IFERROR(IF(BV$4="Yes",INDEX(List!$F$2:$CB$208,MATCH('Selection Pane Data'!$C27,List!$F$2:$F$208,0),MATCH('Selection Pane Data'!BV$3,List!$F$2:$CB$2,0)),""),"")</f>
        <v/>
      </c>
      <c r="BW27" s="13" t="str">
        <f>IFERROR(IF(BW$4="Yes",INDEX(List!$F$2:$CB$208,MATCH('Selection Pane Data'!$C27,List!$F$2:$F$208,0),MATCH('Selection Pane Data'!BW$3,List!$F$2:$CB$2,0)),""),"")</f>
        <v/>
      </c>
      <c r="BX27" s="13" t="str">
        <f>IFERROR(IF(BX$4="Yes",INDEX(List!$F$2:$CB$208,MATCH('Selection Pane Data'!$C27,List!$F$2:$F$208,0),MATCH('Selection Pane Data'!BX$3,List!$F$2:$CB$2,0)),""),"")</f>
        <v/>
      </c>
      <c r="BY27" s="13" t="str">
        <f>IFERROR(IF(BY$4="Yes",INDEX(List!$F$2:$CB$208,MATCH('Selection Pane Data'!$C27,List!$F$2:$F$208,0),MATCH('Selection Pane Data'!BY$3,List!$F$2:$CB$2,0)),""),"")</f>
        <v/>
      </c>
      <c r="BZ27" s="13" t="str">
        <f>IFERROR(IF(BZ$4="Yes",INDEX(List!$F$2:$CB$208,MATCH('Selection Pane Data'!$C27,List!$F$2:$F$208,0),MATCH('Selection Pane Data'!BZ$3,List!$F$2:$CB$2,0)),""),"")</f>
        <v/>
      </c>
      <c r="CA27" s="13" t="str">
        <f>IFERROR(IF(CA$4="Yes",INDEX(List!$F$2:$CB$208,MATCH('Selection Pane Data'!$C27,List!$F$2:$F$208,0),MATCH('Selection Pane Data'!CA$3,List!$F$2:$CB$2,0)),""),"")</f>
        <v/>
      </c>
      <c r="CC27" s="29">
        <f t="shared" si="0"/>
        <v>0</v>
      </c>
      <c r="CD27" s="29">
        <f t="shared" si="1"/>
        <v>0</v>
      </c>
      <c r="CE27" s="29"/>
      <c r="CF27" s="29">
        <f>COUNTIF(List!I25:CB25,'Selection Pane Data'!CF$3)</f>
        <v>0</v>
      </c>
      <c r="CG27" s="29">
        <f>COUNTIF(List!J25:CC25,'Selection Pane Data'!CG$3)</f>
        <v>0</v>
      </c>
      <c r="CH27" s="29"/>
      <c r="CI27" s="29" t="str">
        <f t="shared" si="2"/>
        <v>Good</v>
      </c>
      <c r="CJ27" s="29" t="str">
        <f t="shared" si="3"/>
        <v>Good</v>
      </c>
    </row>
    <row r="28" spans="2:88" x14ac:dyDescent="0.45">
      <c r="B28" s="21"/>
      <c r="C28" s="120" t="s">
        <v>214</v>
      </c>
      <c r="D28" s="31">
        <f>List!G26</f>
        <v>0</v>
      </c>
      <c r="E28" s="31">
        <f>List!H26</f>
        <v>0</v>
      </c>
      <c r="F28" t="str">
        <f>INDEX('CMMC Levels'!$A$1:$F$188,MATCH('Selection Pane Data'!$C28,'CMMC Levels'!$A$1:$A$188,0),MATCH(Placemat!$F$4,'CMMC Levels'!$A$1:$F$1,0))</f>
        <v>N/A</v>
      </c>
      <c r="G28" s="75" t="str">
        <f>IF(F28="X",IF(COUNTIF(List!I26:CB26,"P")+COUNTIF(List!I26:CB26,"S")=0,"U",IF(COUNTIF('Selection Pane Data'!H28:CA28,"P")&gt;0,"P",IF(COUNTIF('Selection Pane Data'!H28:CA28,"S")&gt;0,"S","N"))),"NA")</f>
        <v>NA</v>
      </c>
      <c r="H28" s="13" t="str">
        <f>IFERROR(IF(H$4="Yes",INDEX(List!$F$2:$CB$208,MATCH('Selection Pane Data'!$C28,List!$F$2:$F$208,0),MATCH('Selection Pane Data'!H$3,List!$F$2:$CB$2,0)),""),"")</f>
        <v/>
      </c>
      <c r="I28" s="13" t="str">
        <f>IFERROR(IF(I$4="Yes",INDEX(List!$F$2:$CB$208,MATCH('Selection Pane Data'!$C28,List!$F$2:$F$208,0),MATCH('Selection Pane Data'!I$3,List!$F$2:$CB$2,0)),""),"")</f>
        <v/>
      </c>
      <c r="J28" s="13" t="str">
        <f>IFERROR(IF(J$4="Yes",INDEX(List!$F$2:$CB$208,MATCH('Selection Pane Data'!$C28,List!$F$2:$F$208,0),MATCH('Selection Pane Data'!J$3,List!$F$2:$CB$2,0)),""),"")</f>
        <v/>
      </c>
      <c r="K28" s="13" t="str">
        <f>IFERROR(IF(K$4="Yes",INDEX(List!$F$2:$CB$208,MATCH('Selection Pane Data'!$C28,List!$F$2:$F$208,0),MATCH('Selection Pane Data'!K$3,List!$F$2:$CB$2,0)),""),"")</f>
        <v/>
      </c>
      <c r="L28" s="13" t="str">
        <f>IFERROR(IF(L$4="Yes",INDEX(List!$F$2:$CB$208,MATCH('Selection Pane Data'!$C28,List!$F$2:$F$208,0),MATCH('Selection Pane Data'!L$3,List!$F$2:$CB$2,0)),""),"")</f>
        <v/>
      </c>
      <c r="M28" s="13" t="str">
        <f>IFERROR(IF(M$4="Yes",INDEX(List!$F$2:$CB$208,MATCH('Selection Pane Data'!$C28,List!$F$2:$F$208,0),MATCH('Selection Pane Data'!M$3,List!$F$2:$CB$2,0)),""),"")</f>
        <v/>
      </c>
      <c r="N28" s="13" t="str">
        <f>IFERROR(IF(N$4="Yes",INDEX(List!$F$2:$CB$208,MATCH('Selection Pane Data'!$C28,List!$F$2:$F$208,0),MATCH('Selection Pane Data'!N$3,List!$F$2:$CB$2,0)),""),"")</f>
        <v/>
      </c>
      <c r="O28" s="13" t="str">
        <f>IFERROR(IF(O$4="Yes",INDEX(List!$F$2:$CB$208,MATCH('Selection Pane Data'!$C28,List!$F$2:$F$208,0),MATCH('Selection Pane Data'!O$3,List!$F$2:$CB$2,0)),""),"")</f>
        <v/>
      </c>
      <c r="P28" s="13" t="str">
        <f>IFERROR(IF(P$4="Yes",INDEX(List!$F$2:$CB$208,MATCH('Selection Pane Data'!$C28,List!$F$2:$F$208,0),MATCH('Selection Pane Data'!P$3,List!$F$2:$CB$2,0)),""),"")</f>
        <v/>
      </c>
      <c r="Q28" s="13" t="str">
        <f>IFERROR(IF(Q$4="Yes",INDEX(List!$F$2:$CB$208,MATCH('Selection Pane Data'!$C28,List!$F$2:$F$208,0),MATCH('Selection Pane Data'!Q$3,List!$F$2:$CB$2,0)),""),"")</f>
        <v/>
      </c>
      <c r="R28" s="13" t="str">
        <f>IFERROR(IF(R$4="Yes",INDEX(List!$F$2:$CB$208,MATCH('Selection Pane Data'!$C28,List!$F$2:$F$208,0),MATCH('Selection Pane Data'!R$3,List!$F$2:$CB$2,0)),""),"")</f>
        <v/>
      </c>
      <c r="S28" s="13" t="str">
        <f>IFERROR(IF(S$4="Yes",INDEX(List!$F$2:$CB$208,MATCH('Selection Pane Data'!$C28,List!$F$2:$F$208,0),MATCH('Selection Pane Data'!S$3,List!$F$2:$CB$2,0)),""),"")</f>
        <v/>
      </c>
      <c r="T28" s="13" t="str">
        <f>IFERROR(IF(T$4="Yes",INDEX(List!$F$2:$CB$208,MATCH('Selection Pane Data'!$C28,List!$F$2:$F$208,0),MATCH('Selection Pane Data'!T$3,List!$F$2:$CB$2,0)),""),"")</f>
        <v/>
      </c>
      <c r="U28" s="13" t="str">
        <f>IFERROR(IF(U$4="Yes",INDEX(List!$F$2:$CB$208,MATCH('Selection Pane Data'!$C28,List!$F$2:$F$208,0),MATCH('Selection Pane Data'!U$3,List!$F$2:$CB$2,0)),""),"")</f>
        <v/>
      </c>
      <c r="V28" s="13" t="str">
        <f>IFERROR(IF(V$4="Yes",INDEX(List!$F$2:$CB$208,MATCH('Selection Pane Data'!$C28,List!$F$2:$F$208,0),MATCH('Selection Pane Data'!V$3,List!$F$2:$CB$2,0)),""),"")</f>
        <v/>
      </c>
      <c r="W28" s="13" t="str">
        <f>IFERROR(IF(W$4="Yes",INDEX(List!$F$2:$CB$208,MATCH('Selection Pane Data'!$C28,List!$F$2:$F$208,0),MATCH('Selection Pane Data'!W$3,List!$F$2:$CB$2,0)),""),"")</f>
        <v/>
      </c>
      <c r="X28" s="13" t="str">
        <f>IFERROR(IF(X$4="Yes",INDEX(List!$F$2:$CB$208,MATCH('Selection Pane Data'!$C28,List!$F$2:$F$208,0),MATCH('Selection Pane Data'!X$3,List!$F$2:$CB$2,0)),""),"")</f>
        <v/>
      </c>
      <c r="Y28" s="13" t="str">
        <f>IFERROR(IF(Y$4="Yes",INDEX(List!$F$2:$CB$208,MATCH('Selection Pane Data'!$C28,List!$F$2:$F$208,0),MATCH('Selection Pane Data'!Y$3,List!$F$2:$CB$2,0)),""),"")</f>
        <v/>
      </c>
      <c r="Z28" s="13" t="str">
        <f>IFERROR(IF(Z$4="Yes",INDEX(List!$F$2:$CB$208,MATCH('Selection Pane Data'!$C28,List!$F$2:$F$208,0),MATCH('Selection Pane Data'!Z$3,List!$F$2:$CB$2,0)),""),"")</f>
        <v/>
      </c>
      <c r="AA28" s="13" t="str">
        <f>IFERROR(IF(AA$4="Yes",INDEX(List!$F$2:$CB$208,MATCH('Selection Pane Data'!$C28,List!$F$2:$F$208,0),MATCH('Selection Pane Data'!AA$3,List!$F$2:$CB$2,0)),""),"")</f>
        <v/>
      </c>
      <c r="AB28" s="13" t="str">
        <f>IFERROR(IF(AB$4="Yes",INDEX(List!$F$2:$CB$208,MATCH('Selection Pane Data'!$C28,List!$F$2:$F$208,0),MATCH('Selection Pane Data'!AB$3,List!$F$2:$CB$2,0)),""),"")</f>
        <v/>
      </c>
      <c r="AC28" s="13" t="str">
        <f>IFERROR(IF(AC$4="Yes",INDEX(List!$F$2:$CB$208,MATCH('Selection Pane Data'!$C28,List!$F$2:$F$208,0),MATCH('Selection Pane Data'!AC$3,List!$F$2:$CB$2,0)),""),"")</f>
        <v/>
      </c>
      <c r="AD28" s="13" t="str">
        <f>IFERROR(IF(AD$4="Yes",INDEX(List!$F$2:$CB$208,MATCH('Selection Pane Data'!$C28,List!$F$2:$F$208,0),MATCH('Selection Pane Data'!AD$3,List!$F$2:$CB$2,0)),""),"")</f>
        <v/>
      </c>
      <c r="AE28" s="13" t="str">
        <f>IFERROR(IF(AE$4="Yes",INDEX(List!$F$2:$CB$208,MATCH('Selection Pane Data'!$C28,List!$F$2:$F$208,0),MATCH('Selection Pane Data'!AE$3,List!$F$2:$CB$2,0)),""),"")</f>
        <v/>
      </c>
      <c r="AF28" s="13" t="str">
        <f>IFERROR(IF(AF$4="Yes",INDEX(List!$F$2:$CB$208,MATCH('Selection Pane Data'!$C28,List!$F$2:$F$208,0),MATCH('Selection Pane Data'!AF$3,List!$F$2:$CB$2,0)),""),"")</f>
        <v/>
      </c>
      <c r="AG28" s="13" t="str">
        <f>IFERROR(IF(AG$4="Yes",INDEX(List!$F$2:$CB$208,MATCH('Selection Pane Data'!$C28,List!$F$2:$F$208,0),MATCH('Selection Pane Data'!AG$3,List!$F$2:$CB$2,0)),""),"")</f>
        <v/>
      </c>
      <c r="AH28" s="13" t="str">
        <f>IFERROR(IF(AH$4="Yes",INDEX(List!$F$2:$CB$208,MATCH('Selection Pane Data'!$C28,List!$F$2:$F$208,0),MATCH('Selection Pane Data'!AH$3,List!$F$2:$CB$2,0)),""),"")</f>
        <v/>
      </c>
      <c r="AI28" s="13" t="str">
        <f>IFERROR(IF(AI$4="Yes",INDEX(List!$F$2:$CB$208,MATCH('Selection Pane Data'!$C28,List!$F$2:$F$208,0),MATCH('Selection Pane Data'!AI$3,List!$F$2:$CB$2,0)),""),"")</f>
        <v/>
      </c>
      <c r="AJ28" s="13" t="str">
        <f>IFERROR(IF(AJ$4="Yes",INDEX(List!$F$2:$CB$208,MATCH('Selection Pane Data'!$C28,List!$F$2:$F$208,0),MATCH('Selection Pane Data'!AJ$3,List!$F$2:$CB$2,0)),""),"")</f>
        <v/>
      </c>
      <c r="AK28" s="13" t="str">
        <f>IFERROR(IF(AK$4="Yes",INDEX(List!$F$2:$CB$208,MATCH('Selection Pane Data'!$C28,List!$F$2:$F$208,0),MATCH('Selection Pane Data'!AK$3,List!$F$2:$CB$2,0)),""),"")</f>
        <v/>
      </c>
      <c r="AL28" s="13" t="str">
        <f>IFERROR(IF(AL$4="Yes",INDEX(List!$F$2:$CB$208,MATCH('Selection Pane Data'!$C28,List!$F$2:$F$208,0),MATCH('Selection Pane Data'!AL$3,List!$F$2:$CB$2,0)),""),"")</f>
        <v/>
      </c>
      <c r="AM28" s="13" t="str">
        <f>IFERROR(IF(AM$4="Yes",INDEX(List!$F$2:$CB$208,MATCH('Selection Pane Data'!$C28,List!$F$2:$F$208,0),MATCH('Selection Pane Data'!AM$3,List!$F$2:$CB$2,0)),""),"")</f>
        <v/>
      </c>
      <c r="AN28" s="13" t="str">
        <f>IFERROR(IF(AN$4="Yes",INDEX(List!$F$2:$CB$208,MATCH('Selection Pane Data'!$C28,List!$F$2:$F$208,0),MATCH('Selection Pane Data'!AN$3,List!$F$2:$CB$2,0)),""),"")</f>
        <v/>
      </c>
      <c r="AO28" s="13" t="str">
        <f>IFERROR(IF(AO$4="Yes",INDEX(List!$F$2:$CB$208,MATCH('Selection Pane Data'!$C28,List!$F$2:$F$208,0),MATCH('Selection Pane Data'!AO$3,List!$F$2:$CB$2,0)),""),"")</f>
        <v/>
      </c>
      <c r="AP28" s="13" t="str">
        <f>IFERROR(IF(AP$4="Yes",INDEX(List!$F$2:$CB$208,MATCH('Selection Pane Data'!$C28,List!$F$2:$F$208,0),MATCH('Selection Pane Data'!AP$3,List!$F$2:$CB$2,0)),""),"")</f>
        <v/>
      </c>
      <c r="AQ28" s="13" t="str">
        <f>IFERROR(IF(AQ$4="Yes",INDEX(List!$F$2:$CB$208,MATCH('Selection Pane Data'!$C28,List!$F$2:$F$208,0),MATCH('Selection Pane Data'!AQ$3,List!$F$2:$CB$2,0)),""),"")</f>
        <v/>
      </c>
      <c r="AR28" s="13" t="str">
        <f>IFERROR(IF(AR$4="Yes",INDEX(List!$F$2:$CB$208,MATCH('Selection Pane Data'!$C28,List!$F$2:$F$208,0),MATCH('Selection Pane Data'!AR$3,List!$F$2:$CB$2,0)),""),"")</f>
        <v/>
      </c>
      <c r="AS28" s="13" t="str">
        <f>IFERROR(IF(AS$4="Yes",INDEX(List!$F$2:$CB$208,MATCH('Selection Pane Data'!$C28,List!$F$2:$F$208,0),MATCH('Selection Pane Data'!AS$3,List!$F$2:$CB$2,0)),""),"")</f>
        <v/>
      </c>
      <c r="AT28" s="13" t="str">
        <f>IFERROR(IF(AT$4="Yes",INDEX(List!$F$2:$CB$208,MATCH('Selection Pane Data'!$C28,List!$F$2:$F$208,0),MATCH('Selection Pane Data'!AT$3,List!$F$2:$CB$2,0)),""),"")</f>
        <v/>
      </c>
      <c r="AU28" s="13" t="str">
        <f>IFERROR(IF(AU$4="Yes",INDEX(List!$F$2:$CB$208,MATCH('Selection Pane Data'!$C28,List!$F$2:$F$208,0),MATCH('Selection Pane Data'!AU$3,List!$F$2:$CB$2,0)),""),"")</f>
        <v/>
      </c>
      <c r="AV28" s="13" t="str">
        <f>IFERROR(IF(AV$4="Yes",INDEX(List!$F$2:$CB$208,MATCH('Selection Pane Data'!$C28,List!$F$2:$F$208,0),MATCH('Selection Pane Data'!AV$3,List!$F$2:$CB$2,0)),""),"")</f>
        <v/>
      </c>
      <c r="AW28" s="13" t="str">
        <f>IFERROR(IF(AW$4="Yes",INDEX(List!$F$2:$CB$208,MATCH('Selection Pane Data'!$C28,List!$F$2:$F$208,0),MATCH('Selection Pane Data'!AW$3,List!$F$2:$CB$2,0)),""),"")</f>
        <v/>
      </c>
      <c r="AX28" s="13" t="str">
        <f>IFERROR(IF(AX$4="Yes",INDEX(List!$F$2:$CB$208,MATCH('Selection Pane Data'!$C28,List!$F$2:$F$208,0),MATCH('Selection Pane Data'!AX$3,List!$F$2:$CB$2,0)),""),"")</f>
        <v/>
      </c>
      <c r="AY28" s="13" t="str">
        <f>IFERROR(IF(AY$4="Yes",INDEX(List!$F$2:$CB$208,MATCH('Selection Pane Data'!$C28,List!$F$2:$F$208,0),MATCH('Selection Pane Data'!AY$3,List!$F$2:$CB$2,0)),""),"")</f>
        <v/>
      </c>
      <c r="AZ28" s="13" t="str">
        <f>IFERROR(IF(AZ$4="Yes",INDEX(List!$F$2:$CB$208,MATCH('Selection Pane Data'!$C28,List!$F$2:$F$208,0),MATCH('Selection Pane Data'!AZ$3,List!$F$2:$CB$2,0)),""),"")</f>
        <v/>
      </c>
      <c r="BA28" s="13" t="str">
        <f>IFERROR(IF(BA$4="Yes",INDEX(List!$F$2:$CB$208,MATCH('Selection Pane Data'!$C28,List!$F$2:$F$208,0),MATCH('Selection Pane Data'!BA$3,List!$F$2:$CB$2,0)),""),"")</f>
        <v/>
      </c>
      <c r="BB28" s="13" t="str">
        <f>IFERROR(IF(BB$4="Yes",INDEX(List!$F$2:$CB$208,MATCH('Selection Pane Data'!$C28,List!$F$2:$F$208,0),MATCH('Selection Pane Data'!BB$3,List!$F$2:$CB$2,0)),""),"")</f>
        <v/>
      </c>
      <c r="BC28" s="13" t="str">
        <f>IFERROR(IF(BC$4="Yes",INDEX(List!$F$2:$CB$208,MATCH('Selection Pane Data'!$C28,List!$F$2:$F$208,0),MATCH('Selection Pane Data'!BC$3,List!$F$2:$CB$2,0)),""),"")</f>
        <v/>
      </c>
      <c r="BD28" s="13" t="str">
        <f>IFERROR(IF(BD$4="Yes",INDEX(List!$F$2:$CB$208,MATCH('Selection Pane Data'!$C28,List!$F$2:$F$208,0),MATCH('Selection Pane Data'!BD$3,List!$F$2:$CB$2,0)),""),"")</f>
        <v/>
      </c>
      <c r="BE28" s="13" t="str">
        <f>IFERROR(IF(BE$4="Yes",INDEX(List!$F$2:$CB$208,MATCH('Selection Pane Data'!$C28,List!$F$2:$F$208,0),MATCH('Selection Pane Data'!BE$3,List!$F$2:$CB$2,0)),""),"")</f>
        <v/>
      </c>
      <c r="BF28" s="13" t="str">
        <f>IFERROR(IF(BF$4="Yes",INDEX(List!$F$2:$CB$208,MATCH('Selection Pane Data'!$C28,List!$F$2:$F$208,0),MATCH('Selection Pane Data'!BF$3,List!$F$2:$CB$2,0)),""),"")</f>
        <v/>
      </c>
      <c r="BG28" s="13" t="str">
        <f>IFERROR(IF(BG$4="Yes",INDEX(List!$F$2:$CB$208,MATCH('Selection Pane Data'!$C28,List!$F$2:$F$208,0),MATCH('Selection Pane Data'!BG$3,List!$F$2:$CB$2,0)),""),"")</f>
        <v/>
      </c>
      <c r="BH28" s="13" t="str">
        <f>IFERROR(IF(BH$4="Yes",INDEX(List!$F$2:$CB$208,MATCH('Selection Pane Data'!$C28,List!$F$2:$F$208,0),MATCH('Selection Pane Data'!BH$3,List!$F$2:$CB$2,0)),""),"")</f>
        <v/>
      </c>
      <c r="BI28" s="13" t="str">
        <f>IFERROR(IF(BI$4="Yes",INDEX(List!$F$2:$CB$208,MATCH('Selection Pane Data'!$C28,List!$F$2:$F$208,0),MATCH('Selection Pane Data'!BI$3,List!$F$2:$CB$2,0)),""),"")</f>
        <v/>
      </c>
      <c r="BJ28" s="13" t="str">
        <f>IFERROR(IF(BJ$4="Yes",INDEX(List!$F$2:$CB$208,MATCH('Selection Pane Data'!$C28,List!$F$2:$F$208,0),MATCH('Selection Pane Data'!BJ$3,List!$F$2:$CB$2,0)),""),"")</f>
        <v/>
      </c>
      <c r="BK28" s="13" t="str">
        <f>IFERROR(IF(BK$4="Yes",INDEX(List!$F$2:$CB$208,MATCH('Selection Pane Data'!$C28,List!$F$2:$F$208,0),MATCH('Selection Pane Data'!BK$3,List!$F$2:$CB$2,0)),""),"")</f>
        <v/>
      </c>
      <c r="BL28" s="13" t="str">
        <f>IFERROR(IF(BL$4="Yes",INDEX(List!$F$2:$CB$208,MATCH('Selection Pane Data'!$C28,List!$F$2:$F$208,0),MATCH('Selection Pane Data'!BL$3,List!$F$2:$CB$2,0)),""),"")</f>
        <v/>
      </c>
      <c r="BM28" s="13" t="str">
        <f>IFERROR(IF(BM$4="Yes",INDEX(List!$F$2:$CB$208,MATCH('Selection Pane Data'!$C28,List!$F$2:$F$208,0),MATCH('Selection Pane Data'!BM$3,List!$F$2:$CB$2,0)),""),"")</f>
        <v/>
      </c>
      <c r="BN28" s="13" t="str">
        <f>IFERROR(IF(BN$4="Yes",INDEX(List!$F$2:$CB$208,MATCH('Selection Pane Data'!$C28,List!$F$2:$F$208,0),MATCH('Selection Pane Data'!BN$3,List!$F$2:$CB$2,0)),""),"")</f>
        <v/>
      </c>
      <c r="BO28" s="13" t="str">
        <f>IFERROR(IF(BO$4="Yes",INDEX(List!$F$2:$CB$208,MATCH('Selection Pane Data'!$C28,List!$F$2:$F$208,0),MATCH('Selection Pane Data'!BO$3,List!$F$2:$CB$2,0)),""),"")</f>
        <v/>
      </c>
      <c r="BP28" s="13" t="str">
        <f>IFERROR(IF(BP$4="Yes",INDEX(List!$F$2:$CB$208,MATCH('Selection Pane Data'!$C28,List!$F$2:$F$208,0),MATCH('Selection Pane Data'!BP$3,List!$F$2:$CB$2,0)),""),"")</f>
        <v/>
      </c>
      <c r="BQ28" s="13" t="str">
        <f>IFERROR(IF(BQ$4="Yes",INDEX(List!$F$2:$CB$208,MATCH('Selection Pane Data'!$C28,List!$F$2:$F$208,0),MATCH('Selection Pane Data'!BQ$3,List!$F$2:$CB$2,0)),""),"")</f>
        <v/>
      </c>
      <c r="BR28" s="13" t="str">
        <f>IFERROR(IF(BR$4="Yes",INDEX(List!$F$2:$CB$208,MATCH('Selection Pane Data'!$C28,List!$F$2:$F$208,0),MATCH('Selection Pane Data'!BR$3,List!$F$2:$CB$2,0)),""),"")</f>
        <v/>
      </c>
      <c r="BS28" s="13" t="str">
        <f>IFERROR(IF(BS$4="Yes",INDEX(List!$F$2:$CB$208,MATCH('Selection Pane Data'!$C28,List!$F$2:$F$208,0),MATCH('Selection Pane Data'!BS$3,List!$F$2:$CB$2,0)),""),"")</f>
        <v/>
      </c>
      <c r="BT28" s="13" t="str">
        <f>IFERROR(IF(BT$4="Yes",INDEX(List!$F$2:$CB$208,MATCH('Selection Pane Data'!$C28,List!$F$2:$F$208,0),MATCH('Selection Pane Data'!BT$3,List!$F$2:$CB$2,0)),""),"")</f>
        <v/>
      </c>
      <c r="BU28" s="13" t="str">
        <f>IFERROR(IF(BU$4="Yes",INDEX(List!$F$2:$CB$208,MATCH('Selection Pane Data'!$C28,List!$F$2:$F$208,0),MATCH('Selection Pane Data'!BU$3,List!$F$2:$CB$2,0)),""),"")</f>
        <v/>
      </c>
      <c r="BV28" s="13" t="str">
        <f>IFERROR(IF(BV$4="Yes",INDEX(List!$F$2:$CB$208,MATCH('Selection Pane Data'!$C28,List!$F$2:$F$208,0),MATCH('Selection Pane Data'!BV$3,List!$F$2:$CB$2,0)),""),"")</f>
        <v/>
      </c>
      <c r="BW28" s="13" t="str">
        <f>IFERROR(IF(BW$4="Yes",INDEX(List!$F$2:$CB$208,MATCH('Selection Pane Data'!$C28,List!$F$2:$F$208,0),MATCH('Selection Pane Data'!BW$3,List!$F$2:$CB$2,0)),""),"")</f>
        <v/>
      </c>
      <c r="BX28" s="13" t="str">
        <f>IFERROR(IF(BX$4="Yes",INDEX(List!$F$2:$CB$208,MATCH('Selection Pane Data'!$C28,List!$F$2:$F$208,0),MATCH('Selection Pane Data'!BX$3,List!$F$2:$CB$2,0)),""),"")</f>
        <v/>
      </c>
      <c r="BY28" s="13" t="str">
        <f>IFERROR(IF(BY$4="Yes",INDEX(List!$F$2:$CB$208,MATCH('Selection Pane Data'!$C28,List!$F$2:$F$208,0),MATCH('Selection Pane Data'!BY$3,List!$F$2:$CB$2,0)),""),"")</f>
        <v/>
      </c>
      <c r="BZ28" s="13" t="str">
        <f>IFERROR(IF(BZ$4="Yes",INDEX(List!$F$2:$CB$208,MATCH('Selection Pane Data'!$C28,List!$F$2:$F$208,0),MATCH('Selection Pane Data'!BZ$3,List!$F$2:$CB$2,0)),""),"")</f>
        <v/>
      </c>
      <c r="CA28" s="13" t="str">
        <f>IFERROR(IF(CA$4="Yes",INDEX(List!$F$2:$CB$208,MATCH('Selection Pane Data'!$C28,List!$F$2:$F$208,0),MATCH('Selection Pane Data'!CA$3,List!$F$2:$CB$2,0)),""),"")</f>
        <v/>
      </c>
      <c r="CC28" s="29">
        <f t="shared" si="0"/>
        <v>0</v>
      </c>
      <c r="CD28" s="29">
        <f t="shared" si="1"/>
        <v>0</v>
      </c>
      <c r="CE28" s="29"/>
      <c r="CF28" s="29">
        <f>COUNTIF(List!I26:CB26,'Selection Pane Data'!CF$3)</f>
        <v>1</v>
      </c>
      <c r="CG28" s="29">
        <f>COUNTIF(List!J26:CC26,'Selection Pane Data'!CG$3)</f>
        <v>3</v>
      </c>
      <c r="CH28" s="29"/>
      <c r="CI28" s="29" t="str">
        <f t="shared" si="2"/>
        <v>Error</v>
      </c>
      <c r="CJ28" s="29" t="str">
        <f t="shared" si="3"/>
        <v>Error</v>
      </c>
    </row>
    <row r="29" spans="2:88" x14ac:dyDescent="0.45">
      <c r="B29" s="21"/>
      <c r="C29" s="120" t="s">
        <v>216</v>
      </c>
      <c r="D29" s="31">
        <f>List!G27</f>
        <v>0</v>
      </c>
      <c r="E29" s="31">
        <f>List!H27</f>
        <v>0</v>
      </c>
      <c r="F29" t="str">
        <f>INDEX('CMMC Levels'!$A$1:$F$188,MATCH('Selection Pane Data'!$C29,'CMMC Levels'!$A$1:$A$188,0),MATCH(Placemat!$F$4,'CMMC Levels'!$A$1:$F$1,0))</f>
        <v>N/A</v>
      </c>
      <c r="G29" s="75" t="str">
        <f>IF(F29="X",IF(COUNTIF(List!I27:CB27,"P")+COUNTIF(List!I27:CB27,"S")=0,"U",IF(COUNTIF('Selection Pane Data'!H29:CA29,"P")&gt;0,"P",IF(COUNTIF('Selection Pane Data'!H29:CA29,"S")&gt;0,"S","N"))),"NA")</f>
        <v>NA</v>
      </c>
      <c r="H29" s="13" t="str">
        <f>IFERROR(IF(H$4="Yes",INDEX(List!$F$2:$CB$208,MATCH('Selection Pane Data'!$C29,List!$F$2:$F$208,0),MATCH('Selection Pane Data'!H$3,List!$F$2:$CB$2,0)),""),"")</f>
        <v/>
      </c>
      <c r="I29" s="13" t="str">
        <f>IFERROR(IF(I$4="Yes",INDEX(List!$F$2:$CB$208,MATCH('Selection Pane Data'!$C29,List!$F$2:$F$208,0),MATCH('Selection Pane Data'!I$3,List!$F$2:$CB$2,0)),""),"")</f>
        <v/>
      </c>
      <c r="J29" s="13" t="str">
        <f>IFERROR(IF(J$4="Yes",INDEX(List!$F$2:$CB$208,MATCH('Selection Pane Data'!$C29,List!$F$2:$F$208,0),MATCH('Selection Pane Data'!J$3,List!$F$2:$CB$2,0)),""),"")</f>
        <v/>
      </c>
      <c r="K29" s="13" t="str">
        <f>IFERROR(IF(K$4="Yes",INDEX(List!$F$2:$CB$208,MATCH('Selection Pane Data'!$C29,List!$F$2:$F$208,0),MATCH('Selection Pane Data'!K$3,List!$F$2:$CB$2,0)),""),"")</f>
        <v/>
      </c>
      <c r="L29" s="13" t="str">
        <f>IFERROR(IF(L$4="Yes",INDEX(List!$F$2:$CB$208,MATCH('Selection Pane Data'!$C29,List!$F$2:$F$208,0),MATCH('Selection Pane Data'!L$3,List!$F$2:$CB$2,0)),""),"")</f>
        <v/>
      </c>
      <c r="M29" s="13" t="str">
        <f>IFERROR(IF(M$4="Yes",INDEX(List!$F$2:$CB$208,MATCH('Selection Pane Data'!$C29,List!$F$2:$F$208,0),MATCH('Selection Pane Data'!M$3,List!$F$2:$CB$2,0)),""),"")</f>
        <v/>
      </c>
      <c r="N29" s="13" t="str">
        <f>IFERROR(IF(N$4="Yes",INDEX(List!$F$2:$CB$208,MATCH('Selection Pane Data'!$C29,List!$F$2:$F$208,0),MATCH('Selection Pane Data'!N$3,List!$F$2:$CB$2,0)),""),"")</f>
        <v/>
      </c>
      <c r="O29" s="13" t="str">
        <f>IFERROR(IF(O$4="Yes",INDEX(List!$F$2:$CB$208,MATCH('Selection Pane Data'!$C29,List!$F$2:$F$208,0),MATCH('Selection Pane Data'!O$3,List!$F$2:$CB$2,0)),""),"")</f>
        <v/>
      </c>
      <c r="P29" s="13" t="str">
        <f>IFERROR(IF(P$4="Yes",INDEX(List!$F$2:$CB$208,MATCH('Selection Pane Data'!$C29,List!$F$2:$F$208,0),MATCH('Selection Pane Data'!P$3,List!$F$2:$CB$2,0)),""),"")</f>
        <v/>
      </c>
      <c r="Q29" s="13" t="str">
        <f>IFERROR(IF(Q$4="Yes",INDEX(List!$F$2:$CB$208,MATCH('Selection Pane Data'!$C29,List!$F$2:$F$208,0),MATCH('Selection Pane Data'!Q$3,List!$F$2:$CB$2,0)),""),"")</f>
        <v/>
      </c>
      <c r="R29" s="13" t="str">
        <f>IFERROR(IF(R$4="Yes",INDEX(List!$F$2:$CB$208,MATCH('Selection Pane Data'!$C29,List!$F$2:$F$208,0),MATCH('Selection Pane Data'!R$3,List!$F$2:$CB$2,0)),""),"")</f>
        <v/>
      </c>
      <c r="S29" s="13" t="str">
        <f>IFERROR(IF(S$4="Yes",INDEX(List!$F$2:$CB$208,MATCH('Selection Pane Data'!$C29,List!$F$2:$F$208,0),MATCH('Selection Pane Data'!S$3,List!$F$2:$CB$2,0)),""),"")</f>
        <v/>
      </c>
      <c r="T29" s="13" t="str">
        <f>IFERROR(IF(T$4="Yes",INDEX(List!$F$2:$CB$208,MATCH('Selection Pane Data'!$C29,List!$F$2:$F$208,0),MATCH('Selection Pane Data'!T$3,List!$F$2:$CB$2,0)),""),"")</f>
        <v/>
      </c>
      <c r="U29" s="13" t="str">
        <f>IFERROR(IF(U$4="Yes",INDEX(List!$F$2:$CB$208,MATCH('Selection Pane Data'!$C29,List!$F$2:$F$208,0),MATCH('Selection Pane Data'!U$3,List!$F$2:$CB$2,0)),""),"")</f>
        <v/>
      </c>
      <c r="V29" s="13" t="str">
        <f>IFERROR(IF(V$4="Yes",INDEX(List!$F$2:$CB$208,MATCH('Selection Pane Data'!$C29,List!$F$2:$F$208,0),MATCH('Selection Pane Data'!V$3,List!$F$2:$CB$2,0)),""),"")</f>
        <v/>
      </c>
      <c r="W29" s="13" t="str">
        <f>IFERROR(IF(W$4="Yes",INDEX(List!$F$2:$CB$208,MATCH('Selection Pane Data'!$C29,List!$F$2:$F$208,0),MATCH('Selection Pane Data'!W$3,List!$F$2:$CB$2,0)),""),"")</f>
        <v/>
      </c>
      <c r="X29" s="13" t="str">
        <f>IFERROR(IF(X$4="Yes",INDEX(List!$F$2:$CB$208,MATCH('Selection Pane Data'!$C29,List!$F$2:$F$208,0),MATCH('Selection Pane Data'!X$3,List!$F$2:$CB$2,0)),""),"")</f>
        <v/>
      </c>
      <c r="Y29" s="13" t="str">
        <f>IFERROR(IF(Y$4="Yes",INDEX(List!$F$2:$CB$208,MATCH('Selection Pane Data'!$C29,List!$F$2:$F$208,0),MATCH('Selection Pane Data'!Y$3,List!$F$2:$CB$2,0)),""),"")</f>
        <v/>
      </c>
      <c r="Z29" s="13" t="str">
        <f>IFERROR(IF(Z$4="Yes",INDEX(List!$F$2:$CB$208,MATCH('Selection Pane Data'!$C29,List!$F$2:$F$208,0),MATCH('Selection Pane Data'!Z$3,List!$F$2:$CB$2,0)),""),"")</f>
        <v/>
      </c>
      <c r="AA29" s="13" t="str">
        <f>IFERROR(IF(AA$4="Yes",INDEX(List!$F$2:$CB$208,MATCH('Selection Pane Data'!$C29,List!$F$2:$F$208,0),MATCH('Selection Pane Data'!AA$3,List!$F$2:$CB$2,0)),""),"")</f>
        <v/>
      </c>
      <c r="AB29" s="13" t="str">
        <f>IFERROR(IF(AB$4="Yes",INDEX(List!$F$2:$CB$208,MATCH('Selection Pane Data'!$C29,List!$F$2:$F$208,0),MATCH('Selection Pane Data'!AB$3,List!$F$2:$CB$2,0)),""),"")</f>
        <v/>
      </c>
      <c r="AC29" s="13" t="str">
        <f>IFERROR(IF(AC$4="Yes",INDEX(List!$F$2:$CB$208,MATCH('Selection Pane Data'!$C29,List!$F$2:$F$208,0),MATCH('Selection Pane Data'!AC$3,List!$F$2:$CB$2,0)),""),"")</f>
        <v/>
      </c>
      <c r="AD29" s="13" t="str">
        <f>IFERROR(IF(AD$4="Yes",INDEX(List!$F$2:$CB$208,MATCH('Selection Pane Data'!$C29,List!$F$2:$F$208,0),MATCH('Selection Pane Data'!AD$3,List!$F$2:$CB$2,0)),""),"")</f>
        <v/>
      </c>
      <c r="AE29" s="13" t="str">
        <f>IFERROR(IF(AE$4="Yes",INDEX(List!$F$2:$CB$208,MATCH('Selection Pane Data'!$C29,List!$F$2:$F$208,0),MATCH('Selection Pane Data'!AE$3,List!$F$2:$CB$2,0)),""),"")</f>
        <v/>
      </c>
      <c r="AF29" s="13" t="str">
        <f>IFERROR(IF(AF$4="Yes",INDEX(List!$F$2:$CB$208,MATCH('Selection Pane Data'!$C29,List!$F$2:$F$208,0),MATCH('Selection Pane Data'!AF$3,List!$F$2:$CB$2,0)),""),"")</f>
        <v/>
      </c>
      <c r="AG29" s="13" t="str">
        <f>IFERROR(IF(AG$4="Yes",INDEX(List!$F$2:$CB$208,MATCH('Selection Pane Data'!$C29,List!$F$2:$F$208,0),MATCH('Selection Pane Data'!AG$3,List!$F$2:$CB$2,0)),""),"")</f>
        <v/>
      </c>
      <c r="AH29" s="13" t="str">
        <f>IFERROR(IF(AH$4="Yes",INDEX(List!$F$2:$CB$208,MATCH('Selection Pane Data'!$C29,List!$F$2:$F$208,0),MATCH('Selection Pane Data'!AH$3,List!$F$2:$CB$2,0)),""),"")</f>
        <v/>
      </c>
      <c r="AI29" s="13" t="str">
        <f>IFERROR(IF(AI$4="Yes",INDEX(List!$F$2:$CB$208,MATCH('Selection Pane Data'!$C29,List!$F$2:$F$208,0),MATCH('Selection Pane Data'!AI$3,List!$F$2:$CB$2,0)),""),"")</f>
        <v/>
      </c>
      <c r="AJ29" s="13" t="str">
        <f>IFERROR(IF(AJ$4="Yes",INDEX(List!$F$2:$CB$208,MATCH('Selection Pane Data'!$C29,List!$F$2:$F$208,0),MATCH('Selection Pane Data'!AJ$3,List!$F$2:$CB$2,0)),""),"")</f>
        <v/>
      </c>
      <c r="AK29" s="13" t="str">
        <f>IFERROR(IF(AK$4="Yes",INDEX(List!$F$2:$CB$208,MATCH('Selection Pane Data'!$C29,List!$F$2:$F$208,0),MATCH('Selection Pane Data'!AK$3,List!$F$2:$CB$2,0)),""),"")</f>
        <v/>
      </c>
      <c r="AL29" s="13" t="str">
        <f>IFERROR(IF(AL$4="Yes",INDEX(List!$F$2:$CB$208,MATCH('Selection Pane Data'!$C29,List!$F$2:$F$208,0),MATCH('Selection Pane Data'!AL$3,List!$F$2:$CB$2,0)),""),"")</f>
        <v/>
      </c>
      <c r="AM29" s="13" t="str">
        <f>IFERROR(IF(AM$4="Yes",INDEX(List!$F$2:$CB$208,MATCH('Selection Pane Data'!$C29,List!$F$2:$F$208,0),MATCH('Selection Pane Data'!AM$3,List!$F$2:$CB$2,0)),""),"")</f>
        <v/>
      </c>
      <c r="AN29" s="13" t="str">
        <f>IFERROR(IF(AN$4="Yes",INDEX(List!$F$2:$CB$208,MATCH('Selection Pane Data'!$C29,List!$F$2:$F$208,0),MATCH('Selection Pane Data'!AN$3,List!$F$2:$CB$2,0)),""),"")</f>
        <v/>
      </c>
      <c r="AO29" s="13" t="str">
        <f>IFERROR(IF(AO$4="Yes",INDEX(List!$F$2:$CB$208,MATCH('Selection Pane Data'!$C29,List!$F$2:$F$208,0),MATCH('Selection Pane Data'!AO$3,List!$F$2:$CB$2,0)),""),"")</f>
        <v/>
      </c>
      <c r="AP29" s="13" t="str">
        <f>IFERROR(IF(AP$4="Yes",INDEX(List!$F$2:$CB$208,MATCH('Selection Pane Data'!$C29,List!$F$2:$F$208,0),MATCH('Selection Pane Data'!AP$3,List!$F$2:$CB$2,0)),""),"")</f>
        <v/>
      </c>
      <c r="AQ29" s="13" t="str">
        <f>IFERROR(IF(AQ$4="Yes",INDEX(List!$F$2:$CB$208,MATCH('Selection Pane Data'!$C29,List!$F$2:$F$208,0),MATCH('Selection Pane Data'!AQ$3,List!$F$2:$CB$2,0)),""),"")</f>
        <v/>
      </c>
      <c r="AR29" s="13" t="str">
        <f>IFERROR(IF(AR$4="Yes",INDEX(List!$F$2:$CB$208,MATCH('Selection Pane Data'!$C29,List!$F$2:$F$208,0),MATCH('Selection Pane Data'!AR$3,List!$F$2:$CB$2,0)),""),"")</f>
        <v/>
      </c>
      <c r="AS29" s="13" t="str">
        <f>IFERROR(IF(AS$4="Yes",INDEX(List!$F$2:$CB$208,MATCH('Selection Pane Data'!$C29,List!$F$2:$F$208,0),MATCH('Selection Pane Data'!AS$3,List!$F$2:$CB$2,0)),""),"")</f>
        <v/>
      </c>
      <c r="AT29" s="13" t="str">
        <f>IFERROR(IF(AT$4="Yes",INDEX(List!$F$2:$CB$208,MATCH('Selection Pane Data'!$C29,List!$F$2:$F$208,0),MATCH('Selection Pane Data'!AT$3,List!$F$2:$CB$2,0)),""),"")</f>
        <v/>
      </c>
      <c r="AU29" s="13" t="str">
        <f>IFERROR(IF(AU$4="Yes",INDEX(List!$F$2:$CB$208,MATCH('Selection Pane Data'!$C29,List!$F$2:$F$208,0),MATCH('Selection Pane Data'!AU$3,List!$F$2:$CB$2,0)),""),"")</f>
        <v/>
      </c>
      <c r="AV29" s="13" t="str">
        <f>IFERROR(IF(AV$4="Yes",INDEX(List!$F$2:$CB$208,MATCH('Selection Pane Data'!$C29,List!$F$2:$F$208,0),MATCH('Selection Pane Data'!AV$3,List!$F$2:$CB$2,0)),""),"")</f>
        <v/>
      </c>
      <c r="AW29" s="13" t="str">
        <f>IFERROR(IF(AW$4="Yes",INDEX(List!$F$2:$CB$208,MATCH('Selection Pane Data'!$C29,List!$F$2:$F$208,0),MATCH('Selection Pane Data'!AW$3,List!$F$2:$CB$2,0)),""),"")</f>
        <v/>
      </c>
      <c r="AX29" s="13" t="str">
        <f>IFERROR(IF(AX$4="Yes",INDEX(List!$F$2:$CB$208,MATCH('Selection Pane Data'!$C29,List!$F$2:$F$208,0),MATCH('Selection Pane Data'!AX$3,List!$F$2:$CB$2,0)),""),"")</f>
        <v/>
      </c>
      <c r="AY29" s="13" t="str">
        <f>IFERROR(IF(AY$4="Yes",INDEX(List!$F$2:$CB$208,MATCH('Selection Pane Data'!$C29,List!$F$2:$F$208,0),MATCH('Selection Pane Data'!AY$3,List!$F$2:$CB$2,0)),""),"")</f>
        <v/>
      </c>
      <c r="AZ29" s="13" t="str">
        <f>IFERROR(IF(AZ$4="Yes",INDEX(List!$F$2:$CB$208,MATCH('Selection Pane Data'!$C29,List!$F$2:$F$208,0),MATCH('Selection Pane Data'!AZ$3,List!$F$2:$CB$2,0)),""),"")</f>
        <v/>
      </c>
      <c r="BA29" s="13" t="str">
        <f>IFERROR(IF(BA$4="Yes",INDEX(List!$F$2:$CB$208,MATCH('Selection Pane Data'!$C29,List!$F$2:$F$208,0),MATCH('Selection Pane Data'!BA$3,List!$F$2:$CB$2,0)),""),"")</f>
        <v/>
      </c>
      <c r="BB29" s="13" t="str">
        <f>IFERROR(IF(BB$4="Yes",INDEX(List!$F$2:$CB$208,MATCH('Selection Pane Data'!$C29,List!$F$2:$F$208,0),MATCH('Selection Pane Data'!BB$3,List!$F$2:$CB$2,0)),""),"")</f>
        <v/>
      </c>
      <c r="BC29" s="13" t="str">
        <f>IFERROR(IF(BC$4="Yes",INDEX(List!$F$2:$CB$208,MATCH('Selection Pane Data'!$C29,List!$F$2:$F$208,0),MATCH('Selection Pane Data'!BC$3,List!$F$2:$CB$2,0)),""),"")</f>
        <v/>
      </c>
      <c r="BD29" s="13" t="str">
        <f>IFERROR(IF(BD$4="Yes",INDEX(List!$F$2:$CB$208,MATCH('Selection Pane Data'!$C29,List!$F$2:$F$208,0),MATCH('Selection Pane Data'!BD$3,List!$F$2:$CB$2,0)),""),"")</f>
        <v/>
      </c>
      <c r="BE29" s="13" t="str">
        <f>IFERROR(IF(BE$4="Yes",INDEX(List!$F$2:$CB$208,MATCH('Selection Pane Data'!$C29,List!$F$2:$F$208,0),MATCH('Selection Pane Data'!BE$3,List!$F$2:$CB$2,0)),""),"")</f>
        <v/>
      </c>
      <c r="BF29" s="13" t="str">
        <f>IFERROR(IF(BF$4="Yes",INDEX(List!$F$2:$CB$208,MATCH('Selection Pane Data'!$C29,List!$F$2:$F$208,0),MATCH('Selection Pane Data'!BF$3,List!$F$2:$CB$2,0)),""),"")</f>
        <v/>
      </c>
      <c r="BG29" s="13" t="str">
        <f>IFERROR(IF(BG$4="Yes",INDEX(List!$F$2:$CB$208,MATCH('Selection Pane Data'!$C29,List!$F$2:$F$208,0),MATCH('Selection Pane Data'!BG$3,List!$F$2:$CB$2,0)),""),"")</f>
        <v/>
      </c>
      <c r="BH29" s="13" t="str">
        <f>IFERROR(IF(BH$4="Yes",INDEX(List!$F$2:$CB$208,MATCH('Selection Pane Data'!$C29,List!$F$2:$F$208,0),MATCH('Selection Pane Data'!BH$3,List!$F$2:$CB$2,0)),""),"")</f>
        <v/>
      </c>
      <c r="BI29" s="13" t="str">
        <f>IFERROR(IF(BI$4="Yes",INDEX(List!$F$2:$CB$208,MATCH('Selection Pane Data'!$C29,List!$F$2:$F$208,0),MATCH('Selection Pane Data'!BI$3,List!$F$2:$CB$2,0)),""),"")</f>
        <v/>
      </c>
      <c r="BJ29" s="13" t="str">
        <f>IFERROR(IF(BJ$4="Yes",INDEX(List!$F$2:$CB$208,MATCH('Selection Pane Data'!$C29,List!$F$2:$F$208,0),MATCH('Selection Pane Data'!BJ$3,List!$F$2:$CB$2,0)),""),"")</f>
        <v/>
      </c>
      <c r="BK29" s="13" t="str">
        <f>IFERROR(IF(BK$4="Yes",INDEX(List!$F$2:$CB$208,MATCH('Selection Pane Data'!$C29,List!$F$2:$F$208,0),MATCH('Selection Pane Data'!BK$3,List!$F$2:$CB$2,0)),""),"")</f>
        <v/>
      </c>
      <c r="BL29" s="13" t="str">
        <f>IFERROR(IF(BL$4="Yes",INDEX(List!$F$2:$CB$208,MATCH('Selection Pane Data'!$C29,List!$F$2:$F$208,0),MATCH('Selection Pane Data'!BL$3,List!$F$2:$CB$2,0)),""),"")</f>
        <v/>
      </c>
      <c r="BM29" s="13" t="str">
        <f>IFERROR(IF(BM$4="Yes",INDEX(List!$F$2:$CB$208,MATCH('Selection Pane Data'!$C29,List!$F$2:$F$208,0),MATCH('Selection Pane Data'!BM$3,List!$F$2:$CB$2,0)),""),"")</f>
        <v/>
      </c>
      <c r="BN29" s="13" t="str">
        <f>IFERROR(IF(BN$4="Yes",INDEX(List!$F$2:$CB$208,MATCH('Selection Pane Data'!$C29,List!$F$2:$F$208,0),MATCH('Selection Pane Data'!BN$3,List!$F$2:$CB$2,0)),""),"")</f>
        <v/>
      </c>
      <c r="BO29" s="13" t="str">
        <f>IFERROR(IF(BO$4="Yes",INDEX(List!$F$2:$CB$208,MATCH('Selection Pane Data'!$C29,List!$F$2:$F$208,0),MATCH('Selection Pane Data'!BO$3,List!$F$2:$CB$2,0)),""),"")</f>
        <v/>
      </c>
      <c r="BP29" s="13" t="str">
        <f>IFERROR(IF(BP$4="Yes",INDEX(List!$F$2:$CB$208,MATCH('Selection Pane Data'!$C29,List!$F$2:$F$208,0),MATCH('Selection Pane Data'!BP$3,List!$F$2:$CB$2,0)),""),"")</f>
        <v/>
      </c>
      <c r="BQ29" s="13" t="str">
        <f>IFERROR(IF(BQ$4="Yes",INDEX(List!$F$2:$CB$208,MATCH('Selection Pane Data'!$C29,List!$F$2:$F$208,0),MATCH('Selection Pane Data'!BQ$3,List!$F$2:$CB$2,0)),""),"")</f>
        <v/>
      </c>
      <c r="BR29" s="13" t="str">
        <f>IFERROR(IF(BR$4="Yes",INDEX(List!$F$2:$CB$208,MATCH('Selection Pane Data'!$C29,List!$F$2:$F$208,0),MATCH('Selection Pane Data'!BR$3,List!$F$2:$CB$2,0)),""),"")</f>
        <v/>
      </c>
      <c r="BS29" s="13" t="str">
        <f>IFERROR(IF(BS$4="Yes",INDEX(List!$F$2:$CB$208,MATCH('Selection Pane Data'!$C29,List!$F$2:$F$208,0),MATCH('Selection Pane Data'!BS$3,List!$F$2:$CB$2,0)),""),"")</f>
        <v/>
      </c>
      <c r="BT29" s="13" t="str">
        <f>IFERROR(IF(BT$4="Yes",INDEX(List!$F$2:$CB$208,MATCH('Selection Pane Data'!$C29,List!$F$2:$F$208,0),MATCH('Selection Pane Data'!BT$3,List!$F$2:$CB$2,0)),""),"")</f>
        <v/>
      </c>
      <c r="BU29" s="13" t="str">
        <f>IFERROR(IF(BU$4="Yes",INDEX(List!$F$2:$CB$208,MATCH('Selection Pane Data'!$C29,List!$F$2:$F$208,0),MATCH('Selection Pane Data'!BU$3,List!$F$2:$CB$2,0)),""),"")</f>
        <v/>
      </c>
      <c r="BV29" s="13" t="str">
        <f>IFERROR(IF(BV$4="Yes",INDEX(List!$F$2:$CB$208,MATCH('Selection Pane Data'!$C29,List!$F$2:$F$208,0),MATCH('Selection Pane Data'!BV$3,List!$F$2:$CB$2,0)),""),"")</f>
        <v/>
      </c>
      <c r="BW29" s="13" t="str">
        <f>IFERROR(IF(BW$4="Yes",INDEX(List!$F$2:$CB$208,MATCH('Selection Pane Data'!$C29,List!$F$2:$F$208,0),MATCH('Selection Pane Data'!BW$3,List!$F$2:$CB$2,0)),""),"")</f>
        <v/>
      </c>
      <c r="BX29" s="13" t="str">
        <f>IFERROR(IF(BX$4="Yes",INDEX(List!$F$2:$CB$208,MATCH('Selection Pane Data'!$C29,List!$F$2:$F$208,0),MATCH('Selection Pane Data'!BX$3,List!$F$2:$CB$2,0)),""),"")</f>
        <v/>
      </c>
      <c r="BY29" s="13" t="str">
        <f>IFERROR(IF(BY$4="Yes",INDEX(List!$F$2:$CB$208,MATCH('Selection Pane Data'!$C29,List!$F$2:$F$208,0),MATCH('Selection Pane Data'!BY$3,List!$F$2:$CB$2,0)),""),"")</f>
        <v/>
      </c>
      <c r="BZ29" s="13" t="str">
        <f>IFERROR(IF(BZ$4="Yes",INDEX(List!$F$2:$CB$208,MATCH('Selection Pane Data'!$C29,List!$F$2:$F$208,0),MATCH('Selection Pane Data'!BZ$3,List!$F$2:$CB$2,0)),""),"")</f>
        <v/>
      </c>
      <c r="CA29" s="13" t="str">
        <f>IFERROR(IF(CA$4="Yes",INDEX(List!$F$2:$CB$208,MATCH('Selection Pane Data'!$C29,List!$F$2:$F$208,0),MATCH('Selection Pane Data'!CA$3,List!$F$2:$CB$2,0)),""),"")</f>
        <v/>
      </c>
      <c r="CC29" s="29">
        <f t="shared" si="0"/>
        <v>0</v>
      </c>
      <c r="CD29" s="29">
        <f t="shared" si="1"/>
        <v>0</v>
      </c>
      <c r="CE29" s="29"/>
      <c r="CF29" s="29">
        <f>COUNTIF(List!I27:CB27,'Selection Pane Data'!CF$3)</f>
        <v>2</v>
      </c>
      <c r="CG29" s="29">
        <f>COUNTIF(List!J27:CC27,'Selection Pane Data'!CG$3)</f>
        <v>4</v>
      </c>
      <c r="CH29" s="29"/>
      <c r="CI29" s="29" t="str">
        <f t="shared" si="2"/>
        <v>Error</v>
      </c>
      <c r="CJ29" s="29" t="str">
        <f t="shared" si="3"/>
        <v>Error</v>
      </c>
    </row>
    <row r="30" spans="2:88" x14ac:dyDescent="0.45">
      <c r="B30" s="21"/>
      <c r="C30" s="120" t="s">
        <v>218</v>
      </c>
      <c r="D30" s="31">
        <f>List!G28</f>
        <v>0</v>
      </c>
      <c r="E30" s="31">
        <f>List!H28</f>
        <v>0</v>
      </c>
      <c r="F30" t="str">
        <f>INDEX('CMMC Levels'!$A$1:$F$188,MATCH('Selection Pane Data'!$C30,'CMMC Levels'!$A$1:$A$188,0),MATCH(Placemat!$F$4,'CMMC Levels'!$A$1:$F$1,0))</f>
        <v>N/A</v>
      </c>
      <c r="G30" s="75" t="str">
        <f>IF(F30="X",IF(COUNTIF(List!I28:CB28,"P")+COUNTIF(List!I28:CB28,"S")=0,"U",IF(COUNTIF('Selection Pane Data'!H30:CA30,"P")&gt;0,"P",IF(COUNTIF('Selection Pane Data'!H30:CA30,"S")&gt;0,"S","N"))),"NA")</f>
        <v>NA</v>
      </c>
      <c r="H30" s="13" t="str">
        <f>IFERROR(IF(H$4="Yes",INDEX(List!$F$2:$CB$208,MATCH('Selection Pane Data'!$C30,List!$F$2:$F$208,0),MATCH('Selection Pane Data'!H$3,List!$F$2:$CB$2,0)),""),"")</f>
        <v/>
      </c>
      <c r="I30" s="13" t="str">
        <f>IFERROR(IF(I$4="Yes",INDEX(List!$F$2:$CB$208,MATCH('Selection Pane Data'!$C30,List!$F$2:$F$208,0),MATCH('Selection Pane Data'!I$3,List!$F$2:$CB$2,0)),""),"")</f>
        <v/>
      </c>
      <c r="J30" s="13" t="str">
        <f>IFERROR(IF(J$4="Yes",INDEX(List!$F$2:$CB$208,MATCH('Selection Pane Data'!$C30,List!$F$2:$F$208,0),MATCH('Selection Pane Data'!J$3,List!$F$2:$CB$2,0)),""),"")</f>
        <v/>
      </c>
      <c r="K30" s="13" t="str">
        <f>IFERROR(IF(K$4="Yes",INDEX(List!$F$2:$CB$208,MATCH('Selection Pane Data'!$C30,List!$F$2:$F$208,0),MATCH('Selection Pane Data'!K$3,List!$F$2:$CB$2,0)),""),"")</f>
        <v/>
      </c>
      <c r="L30" s="13" t="str">
        <f>IFERROR(IF(L$4="Yes",INDEX(List!$F$2:$CB$208,MATCH('Selection Pane Data'!$C30,List!$F$2:$F$208,0),MATCH('Selection Pane Data'!L$3,List!$F$2:$CB$2,0)),""),"")</f>
        <v/>
      </c>
      <c r="M30" s="13" t="str">
        <f>IFERROR(IF(M$4="Yes",INDEX(List!$F$2:$CB$208,MATCH('Selection Pane Data'!$C30,List!$F$2:$F$208,0),MATCH('Selection Pane Data'!M$3,List!$F$2:$CB$2,0)),""),"")</f>
        <v/>
      </c>
      <c r="N30" s="13" t="str">
        <f>IFERROR(IF(N$4="Yes",INDEX(List!$F$2:$CB$208,MATCH('Selection Pane Data'!$C30,List!$F$2:$F$208,0),MATCH('Selection Pane Data'!N$3,List!$F$2:$CB$2,0)),""),"")</f>
        <v/>
      </c>
      <c r="O30" s="13" t="str">
        <f>IFERROR(IF(O$4="Yes",INDEX(List!$F$2:$CB$208,MATCH('Selection Pane Data'!$C30,List!$F$2:$F$208,0),MATCH('Selection Pane Data'!O$3,List!$F$2:$CB$2,0)),""),"")</f>
        <v/>
      </c>
      <c r="P30" s="13" t="str">
        <f>IFERROR(IF(P$4="Yes",INDEX(List!$F$2:$CB$208,MATCH('Selection Pane Data'!$C30,List!$F$2:$F$208,0),MATCH('Selection Pane Data'!P$3,List!$F$2:$CB$2,0)),""),"")</f>
        <v/>
      </c>
      <c r="Q30" s="13" t="str">
        <f>IFERROR(IF(Q$4="Yes",INDEX(List!$F$2:$CB$208,MATCH('Selection Pane Data'!$C30,List!$F$2:$F$208,0),MATCH('Selection Pane Data'!Q$3,List!$F$2:$CB$2,0)),""),"")</f>
        <v/>
      </c>
      <c r="R30" s="13" t="str">
        <f>IFERROR(IF(R$4="Yes",INDEX(List!$F$2:$CB$208,MATCH('Selection Pane Data'!$C30,List!$F$2:$F$208,0),MATCH('Selection Pane Data'!R$3,List!$F$2:$CB$2,0)),""),"")</f>
        <v/>
      </c>
      <c r="S30" s="13" t="str">
        <f>IFERROR(IF(S$4="Yes",INDEX(List!$F$2:$CB$208,MATCH('Selection Pane Data'!$C30,List!$F$2:$F$208,0),MATCH('Selection Pane Data'!S$3,List!$F$2:$CB$2,0)),""),"")</f>
        <v/>
      </c>
      <c r="T30" s="13" t="str">
        <f>IFERROR(IF(T$4="Yes",INDEX(List!$F$2:$CB$208,MATCH('Selection Pane Data'!$C30,List!$F$2:$F$208,0),MATCH('Selection Pane Data'!T$3,List!$F$2:$CB$2,0)),""),"")</f>
        <v/>
      </c>
      <c r="U30" s="13" t="str">
        <f>IFERROR(IF(U$4="Yes",INDEX(List!$F$2:$CB$208,MATCH('Selection Pane Data'!$C30,List!$F$2:$F$208,0),MATCH('Selection Pane Data'!U$3,List!$F$2:$CB$2,0)),""),"")</f>
        <v/>
      </c>
      <c r="V30" s="13" t="str">
        <f>IFERROR(IF(V$4="Yes",INDEX(List!$F$2:$CB$208,MATCH('Selection Pane Data'!$C30,List!$F$2:$F$208,0),MATCH('Selection Pane Data'!V$3,List!$F$2:$CB$2,0)),""),"")</f>
        <v/>
      </c>
      <c r="W30" s="13" t="str">
        <f>IFERROR(IF(W$4="Yes",INDEX(List!$F$2:$CB$208,MATCH('Selection Pane Data'!$C30,List!$F$2:$F$208,0),MATCH('Selection Pane Data'!W$3,List!$F$2:$CB$2,0)),""),"")</f>
        <v/>
      </c>
      <c r="X30" s="13" t="str">
        <f>IFERROR(IF(X$4="Yes",INDEX(List!$F$2:$CB$208,MATCH('Selection Pane Data'!$C30,List!$F$2:$F$208,0),MATCH('Selection Pane Data'!X$3,List!$F$2:$CB$2,0)),""),"")</f>
        <v/>
      </c>
      <c r="Y30" s="13" t="str">
        <f>IFERROR(IF(Y$4="Yes",INDEX(List!$F$2:$CB$208,MATCH('Selection Pane Data'!$C30,List!$F$2:$F$208,0),MATCH('Selection Pane Data'!Y$3,List!$F$2:$CB$2,0)),""),"")</f>
        <v/>
      </c>
      <c r="Z30" s="13" t="str">
        <f>IFERROR(IF(Z$4="Yes",INDEX(List!$F$2:$CB$208,MATCH('Selection Pane Data'!$C30,List!$F$2:$F$208,0),MATCH('Selection Pane Data'!Z$3,List!$F$2:$CB$2,0)),""),"")</f>
        <v/>
      </c>
      <c r="AA30" s="13" t="str">
        <f>IFERROR(IF(AA$4="Yes",INDEX(List!$F$2:$CB$208,MATCH('Selection Pane Data'!$C30,List!$F$2:$F$208,0),MATCH('Selection Pane Data'!AA$3,List!$F$2:$CB$2,0)),""),"")</f>
        <v/>
      </c>
      <c r="AB30" s="13" t="str">
        <f>IFERROR(IF(AB$4="Yes",INDEX(List!$F$2:$CB$208,MATCH('Selection Pane Data'!$C30,List!$F$2:$F$208,0),MATCH('Selection Pane Data'!AB$3,List!$F$2:$CB$2,0)),""),"")</f>
        <v/>
      </c>
      <c r="AC30" s="13" t="str">
        <f>IFERROR(IF(AC$4="Yes",INDEX(List!$F$2:$CB$208,MATCH('Selection Pane Data'!$C30,List!$F$2:$F$208,0),MATCH('Selection Pane Data'!AC$3,List!$F$2:$CB$2,0)),""),"")</f>
        <v/>
      </c>
      <c r="AD30" s="13" t="str">
        <f>IFERROR(IF(AD$4="Yes",INDEX(List!$F$2:$CB$208,MATCH('Selection Pane Data'!$C30,List!$F$2:$F$208,0),MATCH('Selection Pane Data'!AD$3,List!$F$2:$CB$2,0)),""),"")</f>
        <v/>
      </c>
      <c r="AE30" s="13" t="str">
        <f>IFERROR(IF(AE$4="Yes",INDEX(List!$F$2:$CB$208,MATCH('Selection Pane Data'!$C30,List!$F$2:$F$208,0),MATCH('Selection Pane Data'!AE$3,List!$F$2:$CB$2,0)),""),"")</f>
        <v/>
      </c>
      <c r="AF30" s="13" t="str">
        <f>IFERROR(IF(AF$4="Yes",INDEX(List!$F$2:$CB$208,MATCH('Selection Pane Data'!$C30,List!$F$2:$F$208,0),MATCH('Selection Pane Data'!AF$3,List!$F$2:$CB$2,0)),""),"")</f>
        <v/>
      </c>
      <c r="AG30" s="13" t="str">
        <f>IFERROR(IF(AG$4="Yes",INDEX(List!$F$2:$CB$208,MATCH('Selection Pane Data'!$C30,List!$F$2:$F$208,0),MATCH('Selection Pane Data'!AG$3,List!$F$2:$CB$2,0)),""),"")</f>
        <v/>
      </c>
      <c r="AH30" s="13" t="str">
        <f>IFERROR(IF(AH$4="Yes",INDEX(List!$F$2:$CB$208,MATCH('Selection Pane Data'!$C30,List!$F$2:$F$208,0),MATCH('Selection Pane Data'!AH$3,List!$F$2:$CB$2,0)),""),"")</f>
        <v/>
      </c>
      <c r="AI30" s="13" t="str">
        <f>IFERROR(IF(AI$4="Yes",INDEX(List!$F$2:$CB$208,MATCH('Selection Pane Data'!$C30,List!$F$2:$F$208,0),MATCH('Selection Pane Data'!AI$3,List!$F$2:$CB$2,0)),""),"")</f>
        <v/>
      </c>
      <c r="AJ30" s="13" t="str">
        <f>IFERROR(IF(AJ$4="Yes",INDEX(List!$F$2:$CB$208,MATCH('Selection Pane Data'!$C30,List!$F$2:$F$208,0),MATCH('Selection Pane Data'!AJ$3,List!$F$2:$CB$2,0)),""),"")</f>
        <v/>
      </c>
      <c r="AK30" s="13" t="str">
        <f>IFERROR(IF(AK$4="Yes",INDEX(List!$F$2:$CB$208,MATCH('Selection Pane Data'!$C30,List!$F$2:$F$208,0),MATCH('Selection Pane Data'!AK$3,List!$F$2:$CB$2,0)),""),"")</f>
        <v/>
      </c>
      <c r="AL30" s="13" t="str">
        <f>IFERROR(IF(AL$4="Yes",INDEX(List!$F$2:$CB$208,MATCH('Selection Pane Data'!$C30,List!$F$2:$F$208,0),MATCH('Selection Pane Data'!AL$3,List!$F$2:$CB$2,0)),""),"")</f>
        <v/>
      </c>
      <c r="AM30" s="13" t="str">
        <f>IFERROR(IF(AM$4="Yes",INDEX(List!$F$2:$CB$208,MATCH('Selection Pane Data'!$C30,List!$F$2:$F$208,0),MATCH('Selection Pane Data'!AM$3,List!$F$2:$CB$2,0)),""),"")</f>
        <v/>
      </c>
      <c r="AN30" s="13" t="str">
        <f>IFERROR(IF(AN$4="Yes",INDEX(List!$F$2:$CB$208,MATCH('Selection Pane Data'!$C30,List!$F$2:$F$208,0),MATCH('Selection Pane Data'!AN$3,List!$F$2:$CB$2,0)),""),"")</f>
        <v/>
      </c>
      <c r="AO30" s="13" t="str">
        <f>IFERROR(IF(AO$4="Yes",INDEX(List!$F$2:$CB$208,MATCH('Selection Pane Data'!$C30,List!$F$2:$F$208,0),MATCH('Selection Pane Data'!AO$3,List!$F$2:$CB$2,0)),""),"")</f>
        <v/>
      </c>
      <c r="AP30" s="13" t="str">
        <f>IFERROR(IF(AP$4="Yes",INDEX(List!$F$2:$CB$208,MATCH('Selection Pane Data'!$C30,List!$F$2:$F$208,0),MATCH('Selection Pane Data'!AP$3,List!$F$2:$CB$2,0)),""),"")</f>
        <v/>
      </c>
      <c r="AQ30" s="13" t="str">
        <f>IFERROR(IF(AQ$4="Yes",INDEX(List!$F$2:$CB$208,MATCH('Selection Pane Data'!$C30,List!$F$2:$F$208,0),MATCH('Selection Pane Data'!AQ$3,List!$F$2:$CB$2,0)),""),"")</f>
        <v/>
      </c>
      <c r="AR30" s="13" t="str">
        <f>IFERROR(IF(AR$4="Yes",INDEX(List!$F$2:$CB$208,MATCH('Selection Pane Data'!$C30,List!$F$2:$F$208,0),MATCH('Selection Pane Data'!AR$3,List!$F$2:$CB$2,0)),""),"")</f>
        <v/>
      </c>
      <c r="AS30" s="13" t="str">
        <f>IFERROR(IF(AS$4="Yes",INDEX(List!$F$2:$CB$208,MATCH('Selection Pane Data'!$C30,List!$F$2:$F$208,0),MATCH('Selection Pane Data'!AS$3,List!$F$2:$CB$2,0)),""),"")</f>
        <v/>
      </c>
      <c r="AT30" s="13" t="str">
        <f>IFERROR(IF(AT$4="Yes",INDEX(List!$F$2:$CB$208,MATCH('Selection Pane Data'!$C30,List!$F$2:$F$208,0),MATCH('Selection Pane Data'!AT$3,List!$F$2:$CB$2,0)),""),"")</f>
        <v/>
      </c>
      <c r="AU30" s="13" t="str">
        <f>IFERROR(IF(AU$4="Yes",INDEX(List!$F$2:$CB$208,MATCH('Selection Pane Data'!$C30,List!$F$2:$F$208,0),MATCH('Selection Pane Data'!AU$3,List!$F$2:$CB$2,0)),""),"")</f>
        <v/>
      </c>
      <c r="AV30" s="13" t="str">
        <f>IFERROR(IF(AV$4="Yes",INDEX(List!$F$2:$CB$208,MATCH('Selection Pane Data'!$C30,List!$F$2:$F$208,0),MATCH('Selection Pane Data'!AV$3,List!$F$2:$CB$2,0)),""),"")</f>
        <v/>
      </c>
      <c r="AW30" s="13" t="str">
        <f>IFERROR(IF(AW$4="Yes",INDEX(List!$F$2:$CB$208,MATCH('Selection Pane Data'!$C30,List!$F$2:$F$208,0),MATCH('Selection Pane Data'!AW$3,List!$F$2:$CB$2,0)),""),"")</f>
        <v/>
      </c>
      <c r="AX30" s="13" t="str">
        <f>IFERROR(IF(AX$4="Yes",INDEX(List!$F$2:$CB$208,MATCH('Selection Pane Data'!$C30,List!$F$2:$F$208,0),MATCH('Selection Pane Data'!AX$3,List!$F$2:$CB$2,0)),""),"")</f>
        <v/>
      </c>
      <c r="AY30" s="13" t="str">
        <f>IFERROR(IF(AY$4="Yes",INDEX(List!$F$2:$CB$208,MATCH('Selection Pane Data'!$C30,List!$F$2:$F$208,0),MATCH('Selection Pane Data'!AY$3,List!$F$2:$CB$2,0)),""),"")</f>
        <v/>
      </c>
      <c r="AZ30" s="13" t="str">
        <f>IFERROR(IF(AZ$4="Yes",INDEX(List!$F$2:$CB$208,MATCH('Selection Pane Data'!$C30,List!$F$2:$F$208,0),MATCH('Selection Pane Data'!AZ$3,List!$F$2:$CB$2,0)),""),"")</f>
        <v/>
      </c>
      <c r="BA30" s="13" t="str">
        <f>IFERROR(IF(BA$4="Yes",INDEX(List!$F$2:$CB$208,MATCH('Selection Pane Data'!$C30,List!$F$2:$F$208,0),MATCH('Selection Pane Data'!BA$3,List!$F$2:$CB$2,0)),""),"")</f>
        <v/>
      </c>
      <c r="BB30" s="13" t="str">
        <f>IFERROR(IF(BB$4="Yes",INDEX(List!$F$2:$CB$208,MATCH('Selection Pane Data'!$C30,List!$F$2:$F$208,0),MATCH('Selection Pane Data'!BB$3,List!$F$2:$CB$2,0)),""),"")</f>
        <v/>
      </c>
      <c r="BC30" s="13" t="str">
        <f>IFERROR(IF(BC$4="Yes",INDEX(List!$F$2:$CB$208,MATCH('Selection Pane Data'!$C30,List!$F$2:$F$208,0),MATCH('Selection Pane Data'!BC$3,List!$F$2:$CB$2,0)),""),"")</f>
        <v/>
      </c>
      <c r="BD30" s="13" t="str">
        <f>IFERROR(IF(BD$4="Yes",INDEX(List!$F$2:$CB$208,MATCH('Selection Pane Data'!$C30,List!$F$2:$F$208,0),MATCH('Selection Pane Data'!BD$3,List!$F$2:$CB$2,0)),""),"")</f>
        <v/>
      </c>
      <c r="BE30" s="13" t="str">
        <f>IFERROR(IF(BE$4="Yes",INDEX(List!$F$2:$CB$208,MATCH('Selection Pane Data'!$C30,List!$F$2:$F$208,0),MATCH('Selection Pane Data'!BE$3,List!$F$2:$CB$2,0)),""),"")</f>
        <v/>
      </c>
      <c r="BF30" s="13" t="str">
        <f>IFERROR(IF(BF$4="Yes",INDEX(List!$F$2:$CB$208,MATCH('Selection Pane Data'!$C30,List!$F$2:$F$208,0),MATCH('Selection Pane Data'!BF$3,List!$F$2:$CB$2,0)),""),"")</f>
        <v/>
      </c>
      <c r="BG30" s="13" t="str">
        <f>IFERROR(IF(BG$4="Yes",INDEX(List!$F$2:$CB$208,MATCH('Selection Pane Data'!$C30,List!$F$2:$F$208,0),MATCH('Selection Pane Data'!BG$3,List!$F$2:$CB$2,0)),""),"")</f>
        <v/>
      </c>
      <c r="BH30" s="13" t="str">
        <f>IFERROR(IF(BH$4="Yes",INDEX(List!$F$2:$CB$208,MATCH('Selection Pane Data'!$C30,List!$F$2:$F$208,0),MATCH('Selection Pane Data'!BH$3,List!$F$2:$CB$2,0)),""),"")</f>
        <v/>
      </c>
      <c r="BI30" s="13" t="str">
        <f>IFERROR(IF(BI$4="Yes",INDEX(List!$F$2:$CB$208,MATCH('Selection Pane Data'!$C30,List!$F$2:$F$208,0),MATCH('Selection Pane Data'!BI$3,List!$F$2:$CB$2,0)),""),"")</f>
        <v/>
      </c>
      <c r="BJ30" s="13" t="str">
        <f>IFERROR(IF(BJ$4="Yes",INDEX(List!$F$2:$CB$208,MATCH('Selection Pane Data'!$C30,List!$F$2:$F$208,0),MATCH('Selection Pane Data'!BJ$3,List!$F$2:$CB$2,0)),""),"")</f>
        <v/>
      </c>
      <c r="BK30" s="13" t="str">
        <f>IFERROR(IF(BK$4="Yes",INDEX(List!$F$2:$CB$208,MATCH('Selection Pane Data'!$C30,List!$F$2:$F$208,0),MATCH('Selection Pane Data'!BK$3,List!$F$2:$CB$2,0)),""),"")</f>
        <v/>
      </c>
      <c r="BL30" s="13" t="str">
        <f>IFERROR(IF(BL$4="Yes",INDEX(List!$F$2:$CB$208,MATCH('Selection Pane Data'!$C30,List!$F$2:$F$208,0),MATCH('Selection Pane Data'!BL$3,List!$F$2:$CB$2,0)),""),"")</f>
        <v/>
      </c>
      <c r="BM30" s="13" t="str">
        <f>IFERROR(IF(BM$4="Yes",INDEX(List!$F$2:$CB$208,MATCH('Selection Pane Data'!$C30,List!$F$2:$F$208,0),MATCH('Selection Pane Data'!BM$3,List!$F$2:$CB$2,0)),""),"")</f>
        <v/>
      </c>
      <c r="BN30" s="13" t="str">
        <f>IFERROR(IF(BN$4="Yes",INDEX(List!$F$2:$CB$208,MATCH('Selection Pane Data'!$C30,List!$F$2:$F$208,0),MATCH('Selection Pane Data'!BN$3,List!$F$2:$CB$2,0)),""),"")</f>
        <v/>
      </c>
      <c r="BO30" s="13" t="str">
        <f>IFERROR(IF(BO$4="Yes",INDEX(List!$F$2:$CB$208,MATCH('Selection Pane Data'!$C30,List!$F$2:$F$208,0),MATCH('Selection Pane Data'!BO$3,List!$F$2:$CB$2,0)),""),"")</f>
        <v/>
      </c>
      <c r="BP30" s="13" t="str">
        <f>IFERROR(IF(BP$4="Yes",INDEX(List!$F$2:$CB$208,MATCH('Selection Pane Data'!$C30,List!$F$2:$F$208,0),MATCH('Selection Pane Data'!BP$3,List!$F$2:$CB$2,0)),""),"")</f>
        <v/>
      </c>
      <c r="BQ30" s="13" t="str">
        <f>IFERROR(IF(BQ$4="Yes",INDEX(List!$F$2:$CB$208,MATCH('Selection Pane Data'!$C30,List!$F$2:$F$208,0),MATCH('Selection Pane Data'!BQ$3,List!$F$2:$CB$2,0)),""),"")</f>
        <v/>
      </c>
      <c r="BR30" s="13" t="str">
        <f>IFERROR(IF(BR$4="Yes",INDEX(List!$F$2:$CB$208,MATCH('Selection Pane Data'!$C30,List!$F$2:$F$208,0),MATCH('Selection Pane Data'!BR$3,List!$F$2:$CB$2,0)),""),"")</f>
        <v/>
      </c>
      <c r="BS30" s="13" t="str">
        <f>IFERROR(IF(BS$4="Yes",INDEX(List!$F$2:$CB$208,MATCH('Selection Pane Data'!$C30,List!$F$2:$F$208,0),MATCH('Selection Pane Data'!BS$3,List!$F$2:$CB$2,0)),""),"")</f>
        <v/>
      </c>
      <c r="BT30" s="13" t="str">
        <f>IFERROR(IF(BT$4="Yes",INDEX(List!$F$2:$CB$208,MATCH('Selection Pane Data'!$C30,List!$F$2:$F$208,0),MATCH('Selection Pane Data'!BT$3,List!$F$2:$CB$2,0)),""),"")</f>
        <v/>
      </c>
      <c r="BU30" s="13" t="str">
        <f>IFERROR(IF(BU$4="Yes",INDEX(List!$F$2:$CB$208,MATCH('Selection Pane Data'!$C30,List!$F$2:$F$208,0),MATCH('Selection Pane Data'!BU$3,List!$F$2:$CB$2,0)),""),"")</f>
        <v/>
      </c>
      <c r="BV30" s="13" t="str">
        <f>IFERROR(IF(BV$4="Yes",INDEX(List!$F$2:$CB$208,MATCH('Selection Pane Data'!$C30,List!$F$2:$F$208,0),MATCH('Selection Pane Data'!BV$3,List!$F$2:$CB$2,0)),""),"")</f>
        <v/>
      </c>
      <c r="BW30" s="13" t="str">
        <f>IFERROR(IF(BW$4="Yes",INDEX(List!$F$2:$CB$208,MATCH('Selection Pane Data'!$C30,List!$F$2:$F$208,0),MATCH('Selection Pane Data'!BW$3,List!$F$2:$CB$2,0)),""),"")</f>
        <v/>
      </c>
      <c r="BX30" s="13" t="str">
        <f>IFERROR(IF(BX$4="Yes",INDEX(List!$F$2:$CB$208,MATCH('Selection Pane Data'!$C30,List!$F$2:$F$208,0),MATCH('Selection Pane Data'!BX$3,List!$F$2:$CB$2,0)),""),"")</f>
        <v/>
      </c>
      <c r="BY30" s="13" t="str">
        <f>IFERROR(IF(BY$4="Yes",INDEX(List!$F$2:$CB$208,MATCH('Selection Pane Data'!$C30,List!$F$2:$F$208,0),MATCH('Selection Pane Data'!BY$3,List!$F$2:$CB$2,0)),""),"")</f>
        <v/>
      </c>
      <c r="BZ30" s="13" t="str">
        <f>IFERROR(IF(BZ$4="Yes",INDEX(List!$F$2:$CB$208,MATCH('Selection Pane Data'!$C30,List!$F$2:$F$208,0),MATCH('Selection Pane Data'!BZ$3,List!$F$2:$CB$2,0)),""),"")</f>
        <v/>
      </c>
      <c r="CA30" s="13" t="str">
        <f>IFERROR(IF(CA$4="Yes",INDEX(List!$F$2:$CB$208,MATCH('Selection Pane Data'!$C30,List!$F$2:$F$208,0),MATCH('Selection Pane Data'!CA$3,List!$F$2:$CB$2,0)),""),"")</f>
        <v/>
      </c>
      <c r="CC30" s="29">
        <f t="shared" si="0"/>
        <v>0</v>
      </c>
      <c r="CD30" s="29">
        <f t="shared" si="1"/>
        <v>0</v>
      </c>
      <c r="CE30" s="29"/>
      <c r="CF30" s="29">
        <f>COUNTIF(List!I28:CB28,'Selection Pane Data'!CF$3)</f>
        <v>4</v>
      </c>
      <c r="CG30" s="29">
        <f>COUNTIF(List!J28:CC28,'Selection Pane Data'!CG$3)</f>
        <v>6</v>
      </c>
      <c r="CH30" s="29"/>
      <c r="CI30" s="29" t="str">
        <f t="shared" si="2"/>
        <v>Error</v>
      </c>
      <c r="CJ30" s="29" t="str">
        <f t="shared" si="3"/>
        <v>Error</v>
      </c>
    </row>
    <row r="31" spans="2:88" x14ac:dyDescent="0.45">
      <c r="B31" s="21" t="s">
        <v>339</v>
      </c>
      <c r="C31" s="120" t="s">
        <v>52</v>
      </c>
      <c r="D31" s="31" t="str">
        <f>List!G29</f>
        <v>Customer Responsibility</v>
      </c>
      <c r="E31" s="31" t="str">
        <f>List!H29</f>
        <v>Shared Coverage</v>
      </c>
      <c r="F31" t="str">
        <f>INDEX('CMMC Levels'!$A$1:$F$188,MATCH('Selection Pane Data'!$C31,'CMMC Levels'!$A$1:$A$188,0),MATCH(Placemat!$F$4,'CMMC Levels'!$A$1:$F$1,0))</f>
        <v>X</v>
      </c>
      <c r="G31" s="75" t="str">
        <f>IF(F31="X",IF(COUNTIF(List!I29:CB29,"P")+COUNTIF(List!I29:CB29,"S")=0,"U",IF(COUNTIF('Selection Pane Data'!H31:CA31,"P")&gt;0,"P",IF(COUNTIF('Selection Pane Data'!H31:CA31,"S")&gt;0,"S","N"))),"NA")</f>
        <v>N</v>
      </c>
      <c r="H31" s="13" t="str">
        <f>IFERROR(IF(H$4="Yes",INDEX(List!$F$2:$CB$208,MATCH('Selection Pane Data'!$C31,List!$F$2:$F$208,0),MATCH('Selection Pane Data'!H$3,List!$F$2:$CB$2,0)),""),"")</f>
        <v/>
      </c>
      <c r="I31" s="13" t="str">
        <f>IFERROR(IF(I$4="Yes",INDEX(List!$F$2:$CB$208,MATCH('Selection Pane Data'!$C31,List!$F$2:$F$208,0),MATCH('Selection Pane Data'!I$3,List!$F$2:$CB$2,0)),""),"")</f>
        <v/>
      </c>
      <c r="J31" s="13">
        <f>IFERROR(IF(J$4="Yes",INDEX(List!$F$2:$CB$208,MATCH('Selection Pane Data'!$C31,List!$F$2:$F$208,0),MATCH('Selection Pane Data'!J$3,List!$F$2:$CB$2,0)),""),"")</f>
        <v>0</v>
      </c>
      <c r="K31" s="13" t="str">
        <f>IFERROR(IF(K$4="Yes",INDEX(List!$F$2:$CB$208,MATCH('Selection Pane Data'!$C31,List!$F$2:$F$208,0),MATCH('Selection Pane Data'!K$3,List!$F$2:$CB$2,0)),""),"")</f>
        <v/>
      </c>
      <c r="L31" s="13" t="str">
        <f>IFERROR(IF(L$4="Yes",INDEX(List!$F$2:$CB$208,MATCH('Selection Pane Data'!$C31,List!$F$2:$F$208,0),MATCH('Selection Pane Data'!L$3,List!$F$2:$CB$2,0)),""),"")</f>
        <v/>
      </c>
      <c r="M31" s="13" t="str">
        <f>IFERROR(IF(M$4="Yes",INDEX(List!$F$2:$CB$208,MATCH('Selection Pane Data'!$C31,List!$F$2:$F$208,0),MATCH('Selection Pane Data'!M$3,List!$F$2:$CB$2,0)),""),"")</f>
        <v/>
      </c>
      <c r="N31" s="13" t="str">
        <f>IFERROR(IF(N$4="Yes",INDEX(List!$F$2:$CB$208,MATCH('Selection Pane Data'!$C31,List!$F$2:$F$208,0),MATCH('Selection Pane Data'!N$3,List!$F$2:$CB$2,0)),""),"")</f>
        <v/>
      </c>
      <c r="O31" s="13" t="str">
        <f>IFERROR(IF(O$4="Yes",INDEX(List!$F$2:$CB$208,MATCH('Selection Pane Data'!$C31,List!$F$2:$F$208,0),MATCH('Selection Pane Data'!O$3,List!$F$2:$CB$2,0)),""),"")</f>
        <v/>
      </c>
      <c r="P31" s="13" t="str">
        <f>IFERROR(IF(P$4="Yes",INDEX(List!$F$2:$CB$208,MATCH('Selection Pane Data'!$C31,List!$F$2:$F$208,0),MATCH('Selection Pane Data'!P$3,List!$F$2:$CB$2,0)),""),"")</f>
        <v/>
      </c>
      <c r="Q31" s="13" t="str">
        <f>IFERROR(IF(Q$4="Yes",INDEX(List!$F$2:$CB$208,MATCH('Selection Pane Data'!$C31,List!$F$2:$F$208,0),MATCH('Selection Pane Data'!Q$3,List!$F$2:$CB$2,0)),""),"")</f>
        <v/>
      </c>
      <c r="R31" s="13" t="str">
        <f>IFERROR(IF(R$4="Yes",INDEX(List!$F$2:$CB$208,MATCH('Selection Pane Data'!$C31,List!$F$2:$F$208,0),MATCH('Selection Pane Data'!R$3,List!$F$2:$CB$2,0)),""),"")</f>
        <v/>
      </c>
      <c r="S31" s="13" t="str">
        <f>IFERROR(IF(S$4="Yes",INDEX(List!$F$2:$CB$208,MATCH('Selection Pane Data'!$C31,List!$F$2:$F$208,0),MATCH('Selection Pane Data'!S$3,List!$F$2:$CB$2,0)),""),"")</f>
        <v/>
      </c>
      <c r="T31" s="13" t="str">
        <f>IFERROR(IF(T$4="Yes",INDEX(List!$F$2:$CB$208,MATCH('Selection Pane Data'!$C31,List!$F$2:$F$208,0),MATCH('Selection Pane Data'!T$3,List!$F$2:$CB$2,0)),""),"")</f>
        <v/>
      </c>
      <c r="U31" s="13" t="str">
        <f>IFERROR(IF(U$4="Yes",INDEX(List!$F$2:$CB$208,MATCH('Selection Pane Data'!$C31,List!$F$2:$F$208,0),MATCH('Selection Pane Data'!U$3,List!$F$2:$CB$2,0)),""),"")</f>
        <v/>
      </c>
      <c r="V31" s="13" t="str">
        <f>IFERROR(IF(V$4="Yes",INDEX(List!$F$2:$CB$208,MATCH('Selection Pane Data'!$C31,List!$F$2:$F$208,0),MATCH('Selection Pane Data'!V$3,List!$F$2:$CB$2,0)),""),"")</f>
        <v/>
      </c>
      <c r="W31" s="13" t="str">
        <f>IFERROR(IF(W$4="Yes",INDEX(List!$F$2:$CB$208,MATCH('Selection Pane Data'!$C31,List!$F$2:$F$208,0),MATCH('Selection Pane Data'!W$3,List!$F$2:$CB$2,0)),""),"")</f>
        <v/>
      </c>
      <c r="X31" s="13" t="str">
        <f>IFERROR(IF(X$4="Yes",INDEX(List!$F$2:$CB$208,MATCH('Selection Pane Data'!$C31,List!$F$2:$F$208,0),MATCH('Selection Pane Data'!X$3,List!$F$2:$CB$2,0)),""),"")</f>
        <v/>
      </c>
      <c r="Y31" s="13" t="str">
        <f>IFERROR(IF(Y$4="Yes",INDEX(List!$F$2:$CB$208,MATCH('Selection Pane Data'!$C31,List!$F$2:$F$208,0),MATCH('Selection Pane Data'!Y$3,List!$F$2:$CB$2,0)),""),"")</f>
        <v/>
      </c>
      <c r="Z31" s="13" t="str">
        <f>IFERROR(IF(Z$4="Yes",INDEX(List!$F$2:$CB$208,MATCH('Selection Pane Data'!$C31,List!$F$2:$F$208,0),MATCH('Selection Pane Data'!Z$3,List!$F$2:$CB$2,0)),""),"")</f>
        <v/>
      </c>
      <c r="AA31" s="13" t="str">
        <f>IFERROR(IF(AA$4="Yes",INDEX(List!$F$2:$CB$208,MATCH('Selection Pane Data'!$C31,List!$F$2:$F$208,0),MATCH('Selection Pane Data'!AA$3,List!$F$2:$CB$2,0)),""),"")</f>
        <v/>
      </c>
      <c r="AB31" s="13">
        <f>IFERROR(IF(AB$4="Yes",INDEX(List!$F$2:$CB$208,MATCH('Selection Pane Data'!$C31,List!$F$2:$F$208,0),MATCH('Selection Pane Data'!AB$3,List!$F$2:$CB$2,0)),""),"")</f>
        <v>0</v>
      </c>
      <c r="AC31" s="13" t="str">
        <f>IFERROR(IF(AC$4="Yes",INDEX(List!$F$2:$CB$208,MATCH('Selection Pane Data'!$C31,List!$F$2:$F$208,0),MATCH('Selection Pane Data'!AC$3,List!$F$2:$CB$2,0)),""),"")</f>
        <v/>
      </c>
      <c r="AD31" s="13" t="str">
        <f>IFERROR(IF(AD$4="Yes",INDEX(List!$F$2:$CB$208,MATCH('Selection Pane Data'!$C31,List!$F$2:$F$208,0),MATCH('Selection Pane Data'!AD$3,List!$F$2:$CB$2,0)),""),"")</f>
        <v/>
      </c>
      <c r="AE31" s="13" t="str">
        <f>IFERROR(IF(AE$4="Yes",INDEX(List!$F$2:$CB$208,MATCH('Selection Pane Data'!$C31,List!$F$2:$F$208,0),MATCH('Selection Pane Data'!AE$3,List!$F$2:$CB$2,0)),""),"")</f>
        <v/>
      </c>
      <c r="AF31" s="13" t="str">
        <f>IFERROR(IF(AF$4="Yes",INDEX(List!$F$2:$CB$208,MATCH('Selection Pane Data'!$C31,List!$F$2:$F$208,0),MATCH('Selection Pane Data'!AF$3,List!$F$2:$CB$2,0)),""),"")</f>
        <v/>
      </c>
      <c r="AG31" s="13" t="str">
        <f>IFERROR(IF(AG$4="Yes",INDEX(List!$F$2:$CB$208,MATCH('Selection Pane Data'!$C31,List!$F$2:$F$208,0),MATCH('Selection Pane Data'!AG$3,List!$F$2:$CB$2,0)),""),"")</f>
        <v/>
      </c>
      <c r="AH31" s="13" t="str">
        <f>IFERROR(IF(AH$4="Yes",INDEX(List!$F$2:$CB$208,MATCH('Selection Pane Data'!$C31,List!$F$2:$F$208,0),MATCH('Selection Pane Data'!AH$3,List!$F$2:$CB$2,0)),""),"")</f>
        <v/>
      </c>
      <c r="AI31" s="13" t="str">
        <f>IFERROR(IF(AI$4="Yes",INDEX(List!$F$2:$CB$208,MATCH('Selection Pane Data'!$C31,List!$F$2:$F$208,0),MATCH('Selection Pane Data'!AI$3,List!$F$2:$CB$2,0)),""),"")</f>
        <v/>
      </c>
      <c r="AJ31" s="13" t="str">
        <f>IFERROR(IF(AJ$4="Yes",INDEX(List!$F$2:$CB$208,MATCH('Selection Pane Data'!$C31,List!$F$2:$F$208,0),MATCH('Selection Pane Data'!AJ$3,List!$F$2:$CB$2,0)),""),"")</f>
        <v/>
      </c>
      <c r="AK31" s="13" t="str">
        <f>IFERROR(IF(AK$4="Yes",INDEX(List!$F$2:$CB$208,MATCH('Selection Pane Data'!$C31,List!$F$2:$F$208,0),MATCH('Selection Pane Data'!AK$3,List!$F$2:$CB$2,0)),""),"")</f>
        <v/>
      </c>
      <c r="AL31" s="13" t="str">
        <f>IFERROR(IF(AL$4="Yes",INDEX(List!$F$2:$CB$208,MATCH('Selection Pane Data'!$C31,List!$F$2:$F$208,0),MATCH('Selection Pane Data'!AL$3,List!$F$2:$CB$2,0)),""),"")</f>
        <v/>
      </c>
      <c r="AM31" s="13" t="str">
        <f>IFERROR(IF(AM$4="Yes",INDEX(List!$F$2:$CB$208,MATCH('Selection Pane Data'!$C31,List!$F$2:$F$208,0),MATCH('Selection Pane Data'!AM$3,List!$F$2:$CB$2,0)),""),"")</f>
        <v/>
      </c>
      <c r="AN31" s="13" t="str">
        <f>IFERROR(IF(AN$4="Yes",INDEX(List!$F$2:$CB$208,MATCH('Selection Pane Data'!$C31,List!$F$2:$F$208,0),MATCH('Selection Pane Data'!AN$3,List!$F$2:$CB$2,0)),""),"")</f>
        <v/>
      </c>
      <c r="AO31" s="13" t="str">
        <f>IFERROR(IF(AO$4="Yes",INDEX(List!$F$2:$CB$208,MATCH('Selection Pane Data'!$C31,List!$F$2:$F$208,0),MATCH('Selection Pane Data'!AO$3,List!$F$2:$CB$2,0)),""),"")</f>
        <v/>
      </c>
      <c r="AP31" s="13" t="str">
        <f>IFERROR(IF(AP$4="Yes",INDEX(List!$F$2:$CB$208,MATCH('Selection Pane Data'!$C31,List!$F$2:$F$208,0),MATCH('Selection Pane Data'!AP$3,List!$F$2:$CB$2,0)),""),"")</f>
        <v/>
      </c>
      <c r="AQ31" s="13" t="str">
        <f>IFERROR(IF(AQ$4="Yes",INDEX(List!$F$2:$CB$208,MATCH('Selection Pane Data'!$C31,List!$F$2:$F$208,0),MATCH('Selection Pane Data'!AQ$3,List!$F$2:$CB$2,0)),""),"")</f>
        <v/>
      </c>
      <c r="AR31" s="13" t="str">
        <f>IFERROR(IF(AR$4="Yes",INDEX(List!$F$2:$CB$208,MATCH('Selection Pane Data'!$C31,List!$F$2:$F$208,0),MATCH('Selection Pane Data'!AR$3,List!$F$2:$CB$2,0)),""),"")</f>
        <v/>
      </c>
      <c r="AS31" s="13" t="str">
        <f>IFERROR(IF(AS$4="Yes",INDEX(List!$F$2:$CB$208,MATCH('Selection Pane Data'!$C31,List!$F$2:$F$208,0),MATCH('Selection Pane Data'!AS$3,List!$F$2:$CB$2,0)),""),"")</f>
        <v/>
      </c>
      <c r="AT31" s="13" t="str">
        <f>IFERROR(IF(AT$4="Yes",INDEX(List!$F$2:$CB$208,MATCH('Selection Pane Data'!$C31,List!$F$2:$F$208,0),MATCH('Selection Pane Data'!AT$3,List!$F$2:$CB$2,0)),""),"")</f>
        <v/>
      </c>
      <c r="AU31" s="13" t="str">
        <f>IFERROR(IF(AU$4="Yes",INDEX(List!$F$2:$CB$208,MATCH('Selection Pane Data'!$C31,List!$F$2:$F$208,0),MATCH('Selection Pane Data'!AU$3,List!$F$2:$CB$2,0)),""),"")</f>
        <v/>
      </c>
      <c r="AV31" s="13" t="str">
        <f>IFERROR(IF(AV$4="Yes",INDEX(List!$F$2:$CB$208,MATCH('Selection Pane Data'!$C31,List!$F$2:$F$208,0),MATCH('Selection Pane Data'!AV$3,List!$F$2:$CB$2,0)),""),"")</f>
        <v/>
      </c>
      <c r="AW31" s="13" t="str">
        <f>IFERROR(IF(AW$4="Yes",INDEX(List!$F$2:$CB$208,MATCH('Selection Pane Data'!$C31,List!$F$2:$F$208,0),MATCH('Selection Pane Data'!AW$3,List!$F$2:$CB$2,0)),""),"")</f>
        <v/>
      </c>
      <c r="AX31" s="13" t="str">
        <f>IFERROR(IF(AX$4="Yes",INDEX(List!$F$2:$CB$208,MATCH('Selection Pane Data'!$C31,List!$F$2:$F$208,0),MATCH('Selection Pane Data'!AX$3,List!$F$2:$CB$2,0)),""),"")</f>
        <v/>
      </c>
      <c r="AY31" s="13" t="str">
        <f>IFERROR(IF(AY$4="Yes",INDEX(List!$F$2:$CB$208,MATCH('Selection Pane Data'!$C31,List!$F$2:$F$208,0),MATCH('Selection Pane Data'!AY$3,List!$F$2:$CB$2,0)),""),"")</f>
        <v/>
      </c>
      <c r="AZ31" s="13" t="str">
        <f>IFERROR(IF(AZ$4="Yes",INDEX(List!$F$2:$CB$208,MATCH('Selection Pane Data'!$C31,List!$F$2:$F$208,0),MATCH('Selection Pane Data'!AZ$3,List!$F$2:$CB$2,0)),""),"")</f>
        <v/>
      </c>
      <c r="BA31" s="13" t="str">
        <f>IFERROR(IF(BA$4="Yes",INDEX(List!$F$2:$CB$208,MATCH('Selection Pane Data'!$C31,List!$F$2:$F$208,0),MATCH('Selection Pane Data'!BA$3,List!$F$2:$CB$2,0)),""),"")</f>
        <v/>
      </c>
      <c r="BB31" s="13" t="str">
        <f>IFERROR(IF(BB$4="Yes",INDEX(List!$F$2:$CB$208,MATCH('Selection Pane Data'!$C31,List!$F$2:$F$208,0),MATCH('Selection Pane Data'!BB$3,List!$F$2:$CB$2,0)),""),"")</f>
        <v/>
      </c>
      <c r="BC31" s="13" t="str">
        <f>IFERROR(IF(BC$4="Yes",INDEX(List!$F$2:$CB$208,MATCH('Selection Pane Data'!$C31,List!$F$2:$F$208,0),MATCH('Selection Pane Data'!BC$3,List!$F$2:$CB$2,0)),""),"")</f>
        <v/>
      </c>
      <c r="BD31" s="13" t="str">
        <f>IFERROR(IF(BD$4="Yes",INDEX(List!$F$2:$CB$208,MATCH('Selection Pane Data'!$C31,List!$F$2:$F$208,0),MATCH('Selection Pane Data'!BD$3,List!$F$2:$CB$2,0)),""),"")</f>
        <v/>
      </c>
      <c r="BE31" s="13" t="str">
        <f>IFERROR(IF(BE$4="Yes",INDEX(List!$F$2:$CB$208,MATCH('Selection Pane Data'!$C31,List!$F$2:$F$208,0),MATCH('Selection Pane Data'!BE$3,List!$F$2:$CB$2,0)),""),"")</f>
        <v/>
      </c>
      <c r="BF31" s="13" t="str">
        <f>IFERROR(IF(BF$4="Yes",INDEX(List!$F$2:$CB$208,MATCH('Selection Pane Data'!$C31,List!$F$2:$F$208,0),MATCH('Selection Pane Data'!BF$3,List!$F$2:$CB$2,0)),""),"")</f>
        <v/>
      </c>
      <c r="BG31" s="13" t="str">
        <f>IFERROR(IF(BG$4="Yes",INDEX(List!$F$2:$CB$208,MATCH('Selection Pane Data'!$C31,List!$F$2:$F$208,0),MATCH('Selection Pane Data'!BG$3,List!$F$2:$CB$2,0)),""),"")</f>
        <v/>
      </c>
      <c r="BH31" s="13" t="str">
        <f>IFERROR(IF(BH$4="Yes",INDEX(List!$F$2:$CB$208,MATCH('Selection Pane Data'!$C31,List!$F$2:$F$208,0),MATCH('Selection Pane Data'!BH$3,List!$F$2:$CB$2,0)),""),"")</f>
        <v/>
      </c>
      <c r="BI31" s="13" t="str">
        <f>IFERROR(IF(BI$4="Yes",INDEX(List!$F$2:$CB$208,MATCH('Selection Pane Data'!$C31,List!$F$2:$F$208,0),MATCH('Selection Pane Data'!BI$3,List!$F$2:$CB$2,0)),""),"")</f>
        <v/>
      </c>
      <c r="BJ31" s="13" t="str">
        <f>IFERROR(IF(BJ$4="Yes",INDEX(List!$F$2:$CB$208,MATCH('Selection Pane Data'!$C31,List!$F$2:$F$208,0),MATCH('Selection Pane Data'!BJ$3,List!$F$2:$CB$2,0)),""),"")</f>
        <v/>
      </c>
      <c r="BK31" s="13" t="str">
        <f>IFERROR(IF(BK$4="Yes",INDEX(List!$F$2:$CB$208,MATCH('Selection Pane Data'!$C31,List!$F$2:$F$208,0),MATCH('Selection Pane Data'!BK$3,List!$F$2:$CB$2,0)),""),"")</f>
        <v/>
      </c>
      <c r="BL31" s="13" t="str">
        <f>IFERROR(IF(BL$4="Yes",INDEX(List!$F$2:$CB$208,MATCH('Selection Pane Data'!$C31,List!$F$2:$F$208,0),MATCH('Selection Pane Data'!BL$3,List!$F$2:$CB$2,0)),""),"")</f>
        <v/>
      </c>
      <c r="BM31" s="13" t="str">
        <f>IFERROR(IF(BM$4="Yes",INDEX(List!$F$2:$CB$208,MATCH('Selection Pane Data'!$C31,List!$F$2:$F$208,0),MATCH('Selection Pane Data'!BM$3,List!$F$2:$CB$2,0)),""),"")</f>
        <v/>
      </c>
      <c r="BN31" s="13" t="str">
        <f>IFERROR(IF(BN$4="Yes",INDEX(List!$F$2:$CB$208,MATCH('Selection Pane Data'!$C31,List!$F$2:$F$208,0),MATCH('Selection Pane Data'!BN$3,List!$F$2:$CB$2,0)),""),"")</f>
        <v/>
      </c>
      <c r="BO31" s="13" t="str">
        <f>IFERROR(IF(BO$4="Yes",INDEX(List!$F$2:$CB$208,MATCH('Selection Pane Data'!$C31,List!$F$2:$F$208,0),MATCH('Selection Pane Data'!BO$3,List!$F$2:$CB$2,0)),""),"")</f>
        <v/>
      </c>
      <c r="BP31" s="13" t="str">
        <f>IFERROR(IF(BP$4="Yes",INDEX(List!$F$2:$CB$208,MATCH('Selection Pane Data'!$C31,List!$F$2:$F$208,0),MATCH('Selection Pane Data'!BP$3,List!$F$2:$CB$2,0)),""),"")</f>
        <v/>
      </c>
      <c r="BQ31" s="13" t="str">
        <f>IFERROR(IF(BQ$4="Yes",INDEX(List!$F$2:$CB$208,MATCH('Selection Pane Data'!$C31,List!$F$2:$F$208,0),MATCH('Selection Pane Data'!BQ$3,List!$F$2:$CB$2,0)),""),"")</f>
        <v/>
      </c>
      <c r="BR31" s="13" t="str">
        <f>IFERROR(IF(BR$4="Yes",INDEX(List!$F$2:$CB$208,MATCH('Selection Pane Data'!$C31,List!$F$2:$F$208,0),MATCH('Selection Pane Data'!BR$3,List!$F$2:$CB$2,0)),""),"")</f>
        <v/>
      </c>
      <c r="BS31" s="13" t="str">
        <f>IFERROR(IF(BS$4="Yes",INDEX(List!$F$2:$CB$208,MATCH('Selection Pane Data'!$C31,List!$F$2:$F$208,0),MATCH('Selection Pane Data'!BS$3,List!$F$2:$CB$2,0)),""),"")</f>
        <v/>
      </c>
      <c r="BT31" s="13" t="str">
        <f>IFERROR(IF(BT$4="Yes",INDEX(List!$F$2:$CB$208,MATCH('Selection Pane Data'!$C31,List!$F$2:$F$208,0),MATCH('Selection Pane Data'!BT$3,List!$F$2:$CB$2,0)),""),"")</f>
        <v/>
      </c>
      <c r="BU31" s="13" t="str">
        <f>IFERROR(IF(BU$4="Yes",INDEX(List!$F$2:$CB$208,MATCH('Selection Pane Data'!$C31,List!$F$2:$F$208,0),MATCH('Selection Pane Data'!BU$3,List!$F$2:$CB$2,0)),""),"")</f>
        <v/>
      </c>
      <c r="BV31" s="13" t="str">
        <f>IFERROR(IF(BV$4="Yes",INDEX(List!$F$2:$CB$208,MATCH('Selection Pane Data'!$C31,List!$F$2:$F$208,0),MATCH('Selection Pane Data'!BV$3,List!$F$2:$CB$2,0)),""),"")</f>
        <v/>
      </c>
      <c r="BW31" s="13" t="str">
        <f>IFERROR(IF(BW$4="Yes",INDEX(List!$F$2:$CB$208,MATCH('Selection Pane Data'!$C31,List!$F$2:$F$208,0),MATCH('Selection Pane Data'!BW$3,List!$F$2:$CB$2,0)),""),"")</f>
        <v/>
      </c>
      <c r="BX31" s="13" t="str">
        <f>IFERROR(IF(BX$4="Yes",INDEX(List!$F$2:$CB$208,MATCH('Selection Pane Data'!$C31,List!$F$2:$F$208,0),MATCH('Selection Pane Data'!BX$3,List!$F$2:$CB$2,0)),""),"")</f>
        <v/>
      </c>
      <c r="BY31" s="13" t="str">
        <f>IFERROR(IF(BY$4="Yes",INDEX(List!$F$2:$CB$208,MATCH('Selection Pane Data'!$C31,List!$F$2:$F$208,0),MATCH('Selection Pane Data'!BY$3,List!$F$2:$CB$2,0)),""),"")</f>
        <v/>
      </c>
      <c r="BZ31" s="13" t="str">
        <f>IFERROR(IF(BZ$4="Yes",INDEX(List!$F$2:$CB$208,MATCH('Selection Pane Data'!$C31,List!$F$2:$F$208,0),MATCH('Selection Pane Data'!BZ$3,List!$F$2:$CB$2,0)),""),"")</f>
        <v/>
      </c>
      <c r="CA31" s="13" t="str">
        <f>IFERROR(IF(CA$4="Yes",INDEX(List!$F$2:$CB$208,MATCH('Selection Pane Data'!$C31,List!$F$2:$F$208,0),MATCH('Selection Pane Data'!CA$3,List!$F$2:$CB$2,0)),""),"")</f>
        <v/>
      </c>
      <c r="CC31" s="29">
        <f t="shared" si="0"/>
        <v>0</v>
      </c>
      <c r="CD31" s="29">
        <f t="shared" si="1"/>
        <v>0</v>
      </c>
      <c r="CE31" s="29"/>
      <c r="CF31" s="29">
        <f>COUNTIF(List!I29:CB29,'Selection Pane Data'!CF$3)</f>
        <v>0</v>
      </c>
      <c r="CG31" s="29">
        <f>COUNTIF(List!J29:CC29,'Selection Pane Data'!CG$3)</f>
        <v>6</v>
      </c>
      <c r="CH31" s="29"/>
      <c r="CI31" s="29" t="str">
        <f t="shared" si="2"/>
        <v>Good</v>
      </c>
      <c r="CJ31" s="29" t="str">
        <f t="shared" si="3"/>
        <v>Error</v>
      </c>
    </row>
    <row r="32" spans="2:88" x14ac:dyDescent="0.45">
      <c r="B32" s="21" t="s">
        <v>340</v>
      </c>
      <c r="C32" s="120" t="s">
        <v>67</v>
      </c>
      <c r="D32" s="31" t="str">
        <f>List!G30</f>
        <v>Customer Responsibility</v>
      </c>
      <c r="E32" s="31" t="str">
        <f>List!H30</f>
        <v>Shared Coverage</v>
      </c>
      <c r="F32" t="str">
        <f>INDEX('CMMC Levels'!$A$1:$F$188,MATCH('Selection Pane Data'!$C32,'CMMC Levels'!$A$1:$A$188,0),MATCH(Placemat!$F$4,'CMMC Levels'!$A$1:$F$1,0))</f>
        <v>X</v>
      </c>
      <c r="G32" s="75" t="str">
        <f>IF(F32="X",IF(COUNTIF(List!I30:CB30,"P")+COUNTIF(List!I30:CB30,"S")=0,"U",IF(COUNTIF('Selection Pane Data'!H32:CA32,"P")&gt;0,"P",IF(COUNTIF('Selection Pane Data'!H32:CA32,"S")&gt;0,"S","N"))),"NA")</f>
        <v>N</v>
      </c>
      <c r="H32" s="13" t="str">
        <f>IFERROR(IF(H$4="Yes",INDEX(List!$F$2:$CB$208,MATCH('Selection Pane Data'!$C32,List!$F$2:$F$208,0),MATCH('Selection Pane Data'!H$3,List!$F$2:$CB$2,0)),""),"")</f>
        <v/>
      </c>
      <c r="I32" s="13" t="str">
        <f>IFERROR(IF(I$4="Yes",INDEX(List!$F$2:$CB$208,MATCH('Selection Pane Data'!$C32,List!$F$2:$F$208,0),MATCH('Selection Pane Data'!I$3,List!$F$2:$CB$2,0)),""),"")</f>
        <v/>
      </c>
      <c r="J32" s="13">
        <f>IFERROR(IF(J$4="Yes",INDEX(List!$F$2:$CB$208,MATCH('Selection Pane Data'!$C32,List!$F$2:$F$208,0),MATCH('Selection Pane Data'!J$3,List!$F$2:$CB$2,0)),""),"")</f>
        <v>0</v>
      </c>
      <c r="K32" s="13" t="str">
        <f>IFERROR(IF(K$4="Yes",INDEX(List!$F$2:$CB$208,MATCH('Selection Pane Data'!$C32,List!$F$2:$F$208,0),MATCH('Selection Pane Data'!K$3,List!$F$2:$CB$2,0)),""),"")</f>
        <v/>
      </c>
      <c r="L32" s="13" t="str">
        <f>IFERROR(IF(L$4="Yes",INDEX(List!$F$2:$CB$208,MATCH('Selection Pane Data'!$C32,List!$F$2:$F$208,0),MATCH('Selection Pane Data'!L$3,List!$F$2:$CB$2,0)),""),"")</f>
        <v/>
      </c>
      <c r="M32" s="13" t="str">
        <f>IFERROR(IF(M$4="Yes",INDEX(List!$F$2:$CB$208,MATCH('Selection Pane Data'!$C32,List!$F$2:$F$208,0),MATCH('Selection Pane Data'!M$3,List!$F$2:$CB$2,0)),""),"")</f>
        <v/>
      </c>
      <c r="N32" s="13" t="str">
        <f>IFERROR(IF(N$4="Yes",INDEX(List!$F$2:$CB$208,MATCH('Selection Pane Data'!$C32,List!$F$2:$F$208,0),MATCH('Selection Pane Data'!N$3,List!$F$2:$CB$2,0)),""),"")</f>
        <v/>
      </c>
      <c r="O32" s="13" t="str">
        <f>IFERROR(IF(O$4="Yes",INDEX(List!$F$2:$CB$208,MATCH('Selection Pane Data'!$C32,List!$F$2:$F$208,0),MATCH('Selection Pane Data'!O$3,List!$F$2:$CB$2,0)),""),"")</f>
        <v/>
      </c>
      <c r="P32" s="13" t="str">
        <f>IFERROR(IF(P$4="Yes",INDEX(List!$F$2:$CB$208,MATCH('Selection Pane Data'!$C32,List!$F$2:$F$208,0),MATCH('Selection Pane Data'!P$3,List!$F$2:$CB$2,0)),""),"")</f>
        <v/>
      </c>
      <c r="Q32" s="13" t="str">
        <f>IFERROR(IF(Q$4="Yes",INDEX(List!$F$2:$CB$208,MATCH('Selection Pane Data'!$C32,List!$F$2:$F$208,0),MATCH('Selection Pane Data'!Q$3,List!$F$2:$CB$2,0)),""),"")</f>
        <v/>
      </c>
      <c r="R32" s="13" t="str">
        <f>IFERROR(IF(R$4="Yes",INDEX(List!$F$2:$CB$208,MATCH('Selection Pane Data'!$C32,List!$F$2:$F$208,0),MATCH('Selection Pane Data'!R$3,List!$F$2:$CB$2,0)),""),"")</f>
        <v/>
      </c>
      <c r="S32" s="13" t="str">
        <f>IFERROR(IF(S$4="Yes",INDEX(List!$F$2:$CB$208,MATCH('Selection Pane Data'!$C32,List!$F$2:$F$208,0),MATCH('Selection Pane Data'!S$3,List!$F$2:$CB$2,0)),""),"")</f>
        <v/>
      </c>
      <c r="T32" s="13" t="str">
        <f>IFERROR(IF(T$4="Yes",INDEX(List!$F$2:$CB$208,MATCH('Selection Pane Data'!$C32,List!$F$2:$F$208,0),MATCH('Selection Pane Data'!T$3,List!$F$2:$CB$2,0)),""),"")</f>
        <v/>
      </c>
      <c r="U32" s="13" t="str">
        <f>IFERROR(IF(U$4="Yes",INDEX(List!$F$2:$CB$208,MATCH('Selection Pane Data'!$C32,List!$F$2:$F$208,0),MATCH('Selection Pane Data'!U$3,List!$F$2:$CB$2,0)),""),"")</f>
        <v/>
      </c>
      <c r="V32" s="13" t="str">
        <f>IFERROR(IF(V$4="Yes",INDEX(List!$F$2:$CB$208,MATCH('Selection Pane Data'!$C32,List!$F$2:$F$208,0),MATCH('Selection Pane Data'!V$3,List!$F$2:$CB$2,0)),""),"")</f>
        <v/>
      </c>
      <c r="W32" s="13" t="str">
        <f>IFERROR(IF(W$4="Yes",INDEX(List!$F$2:$CB$208,MATCH('Selection Pane Data'!$C32,List!$F$2:$F$208,0),MATCH('Selection Pane Data'!W$3,List!$F$2:$CB$2,0)),""),"")</f>
        <v/>
      </c>
      <c r="X32" s="13" t="str">
        <f>IFERROR(IF(X$4="Yes",INDEX(List!$F$2:$CB$208,MATCH('Selection Pane Data'!$C32,List!$F$2:$F$208,0),MATCH('Selection Pane Data'!X$3,List!$F$2:$CB$2,0)),""),"")</f>
        <v/>
      </c>
      <c r="Y32" s="13" t="str">
        <f>IFERROR(IF(Y$4="Yes",INDEX(List!$F$2:$CB$208,MATCH('Selection Pane Data'!$C32,List!$F$2:$F$208,0),MATCH('Selection Pane Data'!Y$3,List!$F$2:$CB$2,0)),""),"")</f>
        <v/>
      </c>
      <c r="Z32" s="13" t="str">
        <f>IFERROR(IF(Z$4="Yes",INDEX(List!$F$2:$CB$208,MATCH('Selection Pane Data'!$C32,List!$F$2:$F$208,0),MATCH('Selection Pane Data'!Z$3,List!$F$2:$CB$2,0)),""),"")</f>
        <v/>
      </c>
      <c r="AA32" s="13" t="str">
        <f>IFERROR(IF(AA$4="Yes",INDEX(List!$F$2:$CB$208,MATCH('Selection Pane Data'!$C32,List!$F$2:$F$208,0),MATCH('Selection Pane Data'!AA$3,List!$F$2:$CB$2,0)),""),"")</f>
        <v/>
      </c>
      <c r="AB32" s="13">
        <f>IFERROR(IF(AB$4="Yes",INDEX(List!$F$2:$CB$208,MATCH('Selection Pane Data'!$C32,List!$F$2:$F$208,0),MATCH('Selection Pane Data'!AB$3,List!$F$2:$CB$2,0)),""),"")</f>
        <v>0</v>
      </c>
      <c r="AC32" s="13" t="str">
        <f>IFERROR(IF(AC$4="Yes",INDEX(List!$F$2:$CB$208,MATCH('Selection Pane Data'!$C32,List!$F$2:$F$208,0),MATCH('Selection Pane Data'!AC$3,List!$F$2:$CB$2,0)),""),"")</f>
        <v/>
      </c>
      <c r="AD32" s="13" t="str">
        <f>IFERROR(IF(AD$4="Yes",INDEX(List!$F$2:$CB$208,MATCH('Selection Pane Data'!$C32,List!$F$2:$F$208,0),MATCH('Selection Pane Data'!AD$3,List!$F$2:$CB$2,0)),""),"")</f>
        <v/>
      </c>
      <c r="AE32" s="13" t="str">
        <f>IFERROR(IF(AE$4="Yes",INDEX(List!$F$2:$CB$208,MATCH('Selection Pane Data'!$C32,List!$F$2:$F$208,0),MATCH('Selection Pane Data'!AE$3,List!$F$2:$CB$2,0)),""),"")</f>
        <v/>
      </c>
      <c r="AF32" s="13" t="str">
        <f>IFERROR(IF(AF$4="Yes",INDEX(List!$F$2:$CB$208,MATCH('Selection Pane Data'!$C32,List!$F$2:$F$208,0),MATCH('Selection Pane Data'!AF$3,List!$F$2:$CB$2,0)),""),"")</f>
        <v/>
      </c>
      <c r="AG32" s="13" t="str">
        <f>IFERROR(IF(AG$4="Yes",INDEX(List!$F$2:$CB$208,MATCH('Selection Pane Data'!$C32,List!$F$2:$F$208,0),MATCH('Selection Pane Data'!AG$3,List!$F$2:$CB$2,0)),""),"")</f>
        <v/>
      </c>
      <c r="AH32" s="13" t="str">
        <f>IFERROR(IF(AH$4="Yes",INDEX(List!$F$2:$CB$208,MATCH('Selection Pane Data'!$C32,List!$F$2:$F$208,0),MATCH('Selection Pane Data'!AH$3,List!$F$2:$CB$2,0)),""),"")</f>
        <v/>
      </c>
      <c r="AI32" s="13" t="str">
        <f>IFERROR(IF(AI$4="Yes",INDEX(List!$F$2:$CB$208,MATCH('Selection Pane Data'!$C32,List!$F$2:$F$208,0),MATCH('Selection Pane Data'!AI$3,List!$F$2:$CB$2,0)),""),"")</f>
        <v/>
      </c>
      <c r="AJ32" s="13" t="str">
        <f>IFERROR(IF(AJ$4="Yes",INDEX(List!$F$2:$CB$208,MATCH('Selection Pane Data'!$C32,List!$F$2:$F$208,0),MATCH('Selection Pane Data'!AJ$3,List!$F$2:$CB$2,0)),""),"")</f>
        <v/>
      </c>
      <c r="AK32" s="13" t="str">
        <f>IFERROR(IF(AK$4="Yes",INDEX(List!$F$2:$CB$208,MATCH('Selection Pane Data'!$C32,List!$F$2:$F$208,0),MATCH('Selection Pane Data'!AK$3,List!$F$2:$CB$2,0)),""),"")</f>
        <v/>
      </c>
      <c r="AL32" s="13" t="str">
        <f>IFERROR(IF(AL$4="Yes",INDEX(List!$F$2:$CB$208,MATCH('Selection Pane Data'!$C32,List!$F$2:$F$208,0),MATCH('Selection Pane Data'!AL$3,List!$F$2:$CB$2,0)),""),"")</f>
        <v/>
      </c>
      <c r="AM32" s="13" t="str">
        <f>IFERROR(IF(AM$4="Yes",INDEX(List!$F$2:$CB$208,MATCH('Selection Pane Data'!$C32,List!$F$2:$F$208,0),MATCH('Selection Pane Data'!AM$3,List!$F$2:$CB$2,0)),""),"")</f>
        <v/>
      </c>
      <c r="AN32" s="13" t="str">
        <f>IFERROR(IF(AN$4="Yes",INDEX(List!$F$2:$CB$208,MATCH('Selection Pane Data'!$C32,List!$F$2:$F$208,0),MATCH('Selection Pane Data'!AN$3,List!$F$2:$CB$2,0)),""),"")</f>
        <v/>
      </c>
      <c r="AO32" s="13" t="str">
        <f>IFERROR(IF(AO$4="Yes",INDEX(List!$F$2:$CB$208,MATCH('Selection Pane Data'!$C32,List!$F$2:$F$208,0),MATCH('Selection Pane Data'!AO$3,List!$F$2:$CB$2,0)),""),"")</f>
        <v/>
      </c>
      <c r="AP32" s="13" t="str">
        <f>IFERROR(IF(AP$4="Yes",INDEX(List!$F$2:$CB$208,MATCH('Selection Pane Data'!$C32,List!$F$2:$F$208,0),MATCH('Selection Pane Data'!AP$3,List!$F$2:$CB$2,0)),""),"")</f>
        <v/>
      </c>
      <c r="AQ32" s="13" t="str">
        <f>IFERROR(IF(AQ$4="Yes",INDEX(List!$F$2:$CB$208,MATCH('Selection Pane Data'!$C32,List!$F$2:$F$208,0),MATCH('Selection Pane Data'!AQ$3,List!$F$2:$CB$2,0)),""),"")</f>
        <v/>
      </c>
      <c r="AR32" s="13" t="str">
        <f>IFERROR(IF(AR$4="Yes",INDEX(List!$F$2:$CB$208,MATCH('Selection Pane Data'!$C32,List!$F$2:$F$208,0),MATCH('Selection Pane Data'!AR$3,List!$F$2:$CB$2,0)),""),"")</f>
        <v/>
      </c>
      <c r="AS32" s="13" t="str">
        <f>IFERROR(IF(AS$4="Yes",INDEX(List!$F$2:$CB$208,MATCH('Selection Pane Data'!$C32,List!$F$2:$F$208,0),MATCH('Selection Pane Data'!AS$3,List!$F$2:$CB$2,0)),""),"")</f>
        <v/>
      </c>
      <c r="AT32" s="13" t="str">
        <f>IFERROR(IF(AT$4="Yes",INDEX(List!$F$2:$CB$208,MATCH('Selection Pane Data'!$C32,List!$F$2:$F$208,0),MATCH('Selection Pane Data'!AT$3,List!$F$2:$CB$2,0)),""),"")</f>
        <v/>
      </c>
      <c r="AU32" s="13" t="str">
        <f>IFERROR(IF(AU$4="Yes",INDEX(List!$F$2:$CB$208,MATCH('Selection Pane Data'!$C32,List!$F$2:$F$208,0),MATCH('Selection Pane Data'!AU$3,List!$F$2:$CB$2,0)),""),"")</f>
        <v/>
      </c>
      <c r="AV32" s="13" t="str">
        <f>IFERROR(IF(AV$4="Yes",INDEX(List!$F$2:$CB$208,MATCH('Selection Pane Data'!$C32,List!$F$2:$F$208,0),MATCH('Selection Pane Data'!AV$3,List!$F$2:$CB$2,0)),""),"")</f>
        <v/>
      </c>
      <c r="AW32" s="13" t="str">
        <f>IFERROR(IF(AW$4="Yes",INDEX(List!$F$2:$CB$208,MATCH('Selection Pane Data'!$C32,List!$F$2:$F$208,0),MATCH('Selection Pane Data'!AW$3,List!$F$2:$CB$2,0)),""),"")</f>
        <v/>
      </c>
      <c r="AX32" s="13" t="str">
        <f>IFERROR(IF(AX$4="Yes",INDEX(List!$F$2:$CB$208,MATCH('Selection Pane Data'!$C32,List!$F$2:$F$208,0),MATCH('Selection Pane Data'!AX$3,List!$F$2:$CB$2,0)),""),"")</f>
        <v/>
      </c>
      <c r="AY32" s="13" t="str">
        <f>IFERROR(IF(AY$4="Yes",INDEX(List!$F$2:$CB$208,MATCH('Selection Pane Data'!$C32,List!$F$2:$F$208,0),MATCH('Selection Pane Data'!AY$3,List!$F$2:$CB$2,0)),""),"")</f>
        <v/>
      </c>
      <c r="AZ32" s="13" t="str">
        <f>IFERROR(IF(AZ$4="Yes",INDEX(List!$F$2:$CB$208,MATCH('Selection Pane Data'!$C32,List!$F$2:$F$208,0),MATCH('Selection Pane Data'!AZ$3,List!$F$2:$CB$2,0)),""),"")</f>
        <v/>
      </c>
      <c r="BA32" s="13" t="str">
        <f>IFERROR(IF(BA$4="Yes",INDEX(List!$F$2:$CB$208,MATCH('Selection Pane Data'!$C32,List!$F$2:$F$208,0),MATCH('Selection Pane Data'!BA$3,List!$F$2:$CB$2,0)),""),"")</f>
        <v/>
      </c>
      <c r="BB32" s="13" t="str">
        <f>IFERROR(IF(BB$4="Yes",INDEX(List!$F$2:$CB$208,MATCH('Selection Pane Data'!$C32,List!$F$2:$F$208,0),MATCH('Selection Pane Data'!BB$3,List!$F$2:$CB$2,0)),""),"")</f>
        <v/>
      </c>
      <c r="BC32" s="13" t="str">
        <f>IFERROR(IF(BC$4="Yes",INDEX(List!$F$2:$CB$208,MATCH('Selection Pane Data'!$C32,List!$F$2:$F$208,0),MATCH('Selection Pane Data'!BC$3,List!$F$2:$CB$2,0)),""),"")</f>
        <v/>
      </c>
      <c r="BD32" s="13" t="str">
        <f>IFERROR(IF(BD$4="Yes",INDEX(List!$F$2:$CB$208,MATCH('Selection Pane Data'!$C32,List!$F$2:$F$208,0),MATCH('Selection Pane Data'!BD$3,List!$F$2:$CB$2,0)),""),"")</f>
        <v/>
      </c>
      <c r="BE32" s="13" t="str">
        <f>IFERROR(IF(BE$4="Yes",INDEX(List!$F$2:$CB$208,MATCH('Selection Pane Data'!$C32,List!$F$2:$F$208,0),MATCH('Selection Pane Data'!BE$3,List!$F$2:$CB$2,0)),""),"")</f>
        <v/>
      </c>
      <c r="BF32" s="13" t="str">
        <f>IFERROR(IF(BF$4="Yes",INDEX(List!$F$2:$CB$208,MATCH('Selection Pane Data'!$C32,List!$F$2:$F$208,0),MATCH('Selection Pane Data'!BF$3,List!$F$2:$CB$2,0)),""),"")</f>
        <v/>
      </c>
      <c r="BG32" s="13" t="str">
        <f>IFERROR(IF(BG$4="Yes",INDEX(List!$F$2:$CB$208,MATCH('Selection Pane Data'!$C32,List!$F$2:$F$208,0),MATCH('Selection Pane Data'!BG$3,List!$F$2:$CB$2,0)),""),"")</f>
        <v/>
      </c>
      <c r="BH32" s="13" t="str">
        <f>IFERROR(IF(BH$4="Yes",INDEX(List!$F$2:$CB$208,MATCH('Selection Pane Data'!$C32,List!$F$2:$F$208,0),MATCH('Selection Pane Data'!BH$3,List!$F$2:$CB$2,0)),""),"")</f>
        <v/>
      </c>
      <c r="BI32" s="13" t="str">
        <f>IFERROR(IF(BI$4="Yes",INDEX(List!$F$2:$CB$208,MATCH('Selection Pane Data'!$C32,List!$F$2:$F$208,0),MATCH('Selection Pane Data'!BI$3,List!$F$2:$CB$2,0)),""),"")</f>
        <v/>
      </c>
      <c r="BJ32" s="13" t="str">
        <f>IFERROR(IF(BJ$4="Yes",INDEX(List!$F$2:$CB$208,MATCH('Selection Pane Data'!$C32,List!$F$2:$F$208,0),MATCH('Selection Pane Data'!BJ$3,List!$F$2:$CB$2,0)),""),"")</f>
        <v/>
      </c>
      <c r="BK32" s="13" t="str">
        <f>IFERROR(IF(BK$4="Yes",INDEX(List!$F$2:$CB$208,MATCH('Selection Pane Data'!$C32,List!$F$2:$F$208,0),MATCH('Selection Pane Data'!BK$3,List!$F$2:$CB$2,0)),""),"")</f>
        <v/>
      </c>
      <c r="BL32" s="13" t="str">
        <f>IFERROR(IF(BL$4="Yes",INDEX(List!$F$2:$CB$208,MATCH('Selection Pane Data'!$C32,List!$F$2:$F$208,0),MATCH('Selection Pane Data'!BL$3,List!$F$2:$CB$2,0)),""),"")</f>
        <v/>
      </c>
      <c r="BM32" s="13" t="str">
        <f>IFERROR(IF(BM$4="Yes",INDEX(List!$F$2:$CB$208,MATCH('Selection Pane Data'!$C32,List!$F$2:$F$208,0),MATCH('Selection Pane Data'!BM$3,List!$F$2:$CB$2,0)),""),"")</f>
        <v/>
      </c>
      <c r="BN32" s="13" t="str">
        <f>IFERROR(IF(BN$4="Yes",INDEX(List!$F$2:$CB$208,MATCH('Selection Pane Data'!$C32,List!$F$2:$F$208,0),MATCH('Selection Pane Data'!BN$3,List!$F$2:$CB$2,0)),""),"")</f>
        <v/>
      </c>
      <c r="BO32" s="13" t="str">
        <f>IFERROR(IF(BO$4="Yes",INDEX(List!$F$2:$CB$208,MATCH('Selection Pane Data'!$C32,List!$F$2:$F$208,0),MATCH('Selection Pane Data'!BO$3,List!$F$2:$CB$2,0)),""),"")</f>
        <v/>
      </c>
      <c r="BP32" s="13" t="str">
        <f>IFERROR(IF(BP$4="Yes",INDEX(List!$F$2:$CB$208,MATCH('Selection Pane Data'!$C32,List!$F$2:$F$208,0),MATCH('Selection Pane Data'!BP$3,List!$F$2:$CB$2,0)),""),"")</f>
        <v/>
      </c>
      <c r="BQ32" s="13" t="str">
        <f>IFERROR(IF(BQ$4="Yes",INDEX(List!$F$2:$CB$208,MATCH('Selection Pane Data'!$C32,List!$F$2:$F$208,0),MATCH('Selection Pane Data'!BQ$3,List!$F$2:$CB$2,0)),""),"")</f>
        <v/>
      </c>
      <c r="BR32" s="13" t="str">
        <f>IFERROR(IF(BR$4="Yes",INDEX(List!$F$2:$CB$208,MATCH('Selection Pane Data'!$C32,List!$F$2:$F$208,0),MATCH('Selection Pane Data'!BR$3,List!$F$2:$CB$2,0)),""),"")</f>
        <v/>
      </c>
      <c r="BS32" s="13" t="str">
        <f>IFERROR(IF(BS$4="Yes",INDEX(List!$F$2:$CB$208,MATCH('Selection Pane Data'!$C32,List!$F$2:$F$208,0),MATCH('Selection Pane Data'!BS$3,List!$F$2:$CB$2,0)),""),"")</f>
        <v/>
      </c>
      <c r="BT32" s="13" t="str">
        <f>IFERROR(IF(BT$4="Yes",INDEX(List!$F$2:$CB$208,MATCH('Selection Pane Data'!$C32,List!$F$2:$F$208,0),MATCH('Selection Pane Data'!BT$3,List!$F$2:$CB$2,0)),""),"")</f>
        <v/>
      </c>
      <c r="BU32" s="13" t="str">
        <f>IFERROR(IF(BU$4="Yes",INDEX(List!$F$2:$CB$208,MATCH('Selection Pane Data'!$C32,List!$F$2:$F$208,0),MATCH('Selection Pane Data'!BU$3,List!$F$2:$CB$2,0)),""),"")</f>
        <v/>
      </c>
      <c r="BV32" s="13" t="str">
        <f>IFERROR(IF(BV$4="Yes",INDEX(List!$F$2:$CB$208,MATCH('Selection Pane Data'!$C32,List!$F$2:$F$208,0),MATCH('Selection Pane Data'!BV$3,List!$F$2:$CB$2,0)),""),"")</f>
        <v/>
      </c>
      <c r="BW32" s="13" t="str">
        <f>IFERROR(IF(BW$4="Yes",INDEX(List!$F$2:$CB$208,MATCH('Selection Pane Data'!$C32,List!$F$2:$F$208,0),MATCH('Selection Pane Data'!BW$3,List!$F$2:$CB$2,0)),""),"")</f>
        <v/>
      </c>
      <c r="BX32" s="13" t="str">
        <f>IFERROR(IF(BX$4="Yes",INDEX(List!$F$2:$CB$208,MATCH('Selection Pane Data'!$C32,List!$F$2:$F$208,0),MATCH('Selection Pane Data'!BX$3,List!$F$2:$CB$2,0)),""),"")</f>
        <v/>
      </c>
      <c r="BY32" s="13" t="str">
        <f>IFERROR(IF(BY$4="Yes",INDEX(List!$F$2:$CB$208,MATCH('Selection Pane Data'!$C32,List!$F$2:$F$208,0),MATCH('Selection Pane Data'!BY$3,List!$F$2:$CB$2,0)),""),"")</f>
        <v/>
      </c>
      <c r="BZ32" s="13" t="str">
        <f>IFERROR(IF(BZ$4="Yes",INDEX(List!$F$2:$CB$208,MATCH('Selection Pane Data'!$C32,List!$F$2:$F$208,0),MATCH('Selection Pane Data'!BZ$3,List!$F$2:$CB$2,0)),""),"")</f>
        <v/>
      </c>
      <c r="CA32" s="13" t="str">
        <f>IFERROR(IF(CA$4="Yes",INDEX(List!$F$2:$CB$208,MATCH('Selection Pane Data'!$C32,List!$F$2:$F$208,0),MATCH('Selection Pane Data'!CA$3,List!$F$2:$CB$2,0)),""),"")</f>
        <v/>
      </c>
      <c r="CC32" s="29">
        <f t="shared" si="0"/>
        <v>0</v>
      </c>
      <c r="CD32" s="29">
        <f t="shared" si="1"/>
        <v>0</v>
      </c>
      <c r="CE32" s="29"/>
      <c r="CF32" s="29">
        <f>COUNTIF(List!I30:CB30,'Selection Pane Data'!CF$3)</f>
        <v>0</v>
      </c>
      <c r="CG32" s="29">
        <f>COUNTIF(List!J30:CC30,'Selection Pane Data'!CG$3)</f>
        <v>3</v>
      </c>
      <c r="CH32" s="29"/>
      <c r="CI32" s="29" t="str">
        <f t="shared" si="2"/>
        <v>Good</v>
      </c>
      <c r="CJ32" s="29" t="str">
        <f t="shared" si="3"/>
        <v>Error</v>
      </c>
    </row>
    <row r="33" spans="2:88" x14ac:dyDescent="0.45">
      <c r="B33" s="21" t="s">
        <v>341</v>
      </c>
      <c r="C33" s="120" t="s">
        <v>82</v>
      </c>
      <c r="D33" s="31" t="str">
        <f>List!G31</f>
        <v>Customer Responsibility</v>
      </c>
      <c r="E33" s="31" t="str">
        <f>List!H31</f>
        <v>Shared Coverage</v>
      </c>
      <c r="F33" t="str">
        <f>INDEX('CMMC Levels'!$A$1:$F$188,MATCH('Selection Pane Data'!$C33,'CMMC Levels'!$A$1:$A$188,0),MATCH(Placemat!$F$4,'CMMC Levels'!$A$1:$F$1,0))</f>
        <v>X</v>
      </c>
      <c r="G33" s="75" t="str">
        <f>IF(F33="X",IF(COUNTIF(List!I31:CB31,"P")+COUNTIF(List!I31:CB31,"S")=0,"U",IF(COUNTIF('Selection Pane Data'!H33:CA33,"P")&gt;0,"P",IF(COUNTIF('Selection Pane Data'!H33:CA33,"S")&gt;0,"S","N"))),"NA")</f>
        <v>N</v>
      </c>
      <c r="H33" s="13" t="str">
        <f>IFERROR(IF(H$4="Yes",INDEX(List!$F$2:$CB$208,MATCH('Selection Pane Data'!$C33,List!$F$2:$F$208,0),MATCH('Selection Pane Data'!H$3,List!$F$2:$CB$2,0)),""),"")</f>
        <v/>
      </c>
      <c r="I33" s="13" t="str">
        <f>IFERROR(IF(I$4="Yes",INDEX(List!$F$2:$CB$208,MATCH('Selection Pane Data'!$C33,List!$F$2:$F$208,0),MATCH('Selection Pane Data'!I$3,List!$F$2:$CB$2,0)),""),"")</f>
        <v/>
      </c>
      <c r="J33" s="13">
        <f>IFERROR(IF(J$4="Yes",INDEX(List!$F$2:$CB$208,MATCH('Selection Pane Data'!$C33,List!$F$2:$F$208,0),MATCH('Selection Pane Data'!J$3,List!$F$2:$CB$2,0)),""),"")</f>
        <v>0</v>
      </c>
      <c r="K33" s="13" t="str">
        <f>IFERROR(IF(K$4="Yes",INDEX(List!$F$2:$CB$208,MATCH('Selection Pane Data'!$C33,List!$F$2:$F$208,0),MATCH('Selection Pane Data'!K$3,List!$F$2:$CB$2,0)),""),"")</f>
        <v/>
      </c>
      <c r="L33" s="13" t="str">
        <f>IFERROR(IF(L$4="Yes",INDEX(List!$F$2:$CB$208,MATCH('Selection Pane Data'!$C33,List!$F$2:$F$208,0),MATCH('Selection Pane Data'!L$3,List!$F$2:$CB$2,0)),""),"")</f>
        <v/>
      </c>
      <c r="M33" s="13" t="str">
        <f>IFERROR(IF(M$4="Yes",INDEX(List!$F$2:$CB$208,MATCH('Selection Pane Data'!$C33,List!$F$2:$F$208,0),MATCH('Selection Pane Data'!M$3,List!$F$2:$CB$2,0)),""),"")</f>
        <v/>
      </c>
      <c r="N33" s="13" t="str">
        <f>IFERROR(IF(N$4="Yes",INDEX(List!$F$2:$CB$208,MATCH('Selection Pane Data'!$C33,List!$F$2:$F$208,0),MATCH('Selection Pane Data'!N$3,List!$F$2:$CB$2,0)),""),"")</f>
        <v/>
      </c>
      <c r="O33" s="13" t="str">
        <f>IFERROR(IF(O$4="Yes",INDEX(List!$F$2:$CB$208,MATCH('Selection Pane Data'!$C33,List!$F$2:$F$208,0),MATCH('Selection Pane Data'!O$3,List!$F$2:$CB$2,0)),""),"")</f>
        <v/>
      </c>
      <c r="P33" s="13" t="str">
        <f>IFERROR(IF(P$4="Yes",INDEX(List!$F$2:$CB$208,MATCH('Selection Pane Data'!$C33,List!$F$2:$F$208,0),MATCH('Selection Pane Data'!P$3,List!$F$2:$CB$2,0)),""),"")</f>
        <v/>
      </c>
      <c r="Q33" s="13" t="str">
        <f>IFERROR(IF(Q$4="Yes",INDEX(List!$F$2:$CB$208,MATCH('Selection Pane Data'!$C33,List!$F$2:$F$208,0),MATCH('Selection Pane Data'!Q$3,List!$F$2:$CB$2,0)),""),"")</f>
        <v/>
      </c>
      <c r="R33" s="13" t="str">
        <f>IFERROR(IF(R$4="Yes",INDEX(List!$F$2:$CB$208,MATCH('Selection Pane Data'!$C33,List!$F$2:$F$208,0),MATCH('Selection Pane Data'!R$3,List!$F$2:$CB$2,0)),""),"")</f>
        <v/>
      </c>
      <c r="S33" s="13" t="str">
        <f>IFERROR(IF(S$4="Yes",INDEX(List!$F$2:$CB$208,MATCH('Selection Pane Data'!$C33,List!$F$2:$F$208,0),MATCH('Selection Pane Data'!S$3,List!$F$2:$CB$2,0)),""),"")</f>
        <v/>
      </c>
      <c r="T33" s="13" t="str">
        <f>IFERROR(IF(T$4="Yes",INDEX(List!$F$2:$CB$208,MATCH('Selection Pane Data'!$C33,List!$F$2:$F$208,0),MATCH('Selection Pane Data'!T$3,List!$F$2:$CB$2,0)),""),"")</f>
        <v/>
      </c>
      <c r="U33" s="13" t="str">
        <f>IFERROR(IF(U$4="Yes",INDEX(List!$F$2:$CB$208,MATCH('Selection Pane Data'!$C33,List!$F$2:$F$208,0),MATCH('Selection Pane Data'!U$3,List!$F$2:$CB$2,0)),""),"")</f>
        <v/>
      </c>
      <c r="V33" s="13" t="str">
        <f>IFERROR(IF(V$4="Yes",INDEX(List!$F$2:$CB$208,MATCH('Selection Pane Data'!$C33,List!$F$2:$F$208,0),MATCH('Selection Pane Data'!V$3,List!$F$2:$CB$2,0)),""),"")</f>
        <v/>
      </c>
      <c r="W33" s="13" t="str">
        <f>IFERROR(IF(W$4="Yes",INDEX(List!$F$2:$CB$208,MATCH('Selection Pane Data'!$C33,List!$F$2:$F$208,0),MATCH('Selection Pane Data'!W$3,List!$F$2:$CB$2,0)),""),"")</f>
        <v/>
      </c>
      <c r="X33" s="13" t="str">
        <f>IFERROR(IF(X$4="Yes",INDEX(List!$F$2:$CB$208,MATCH('Selection Pane Data'!$C33,List!$F$2:$F$208,0),MATCH('Selection Pane Data'!X$3,List!$F$2:$CB$2,0)),""),"")</f>
        <v/>
      </c>
      <c r="Y33" s="13" t="str">
        <f>IFERROR(IF(Y$4="Yes",INDEX(List!$F$2:$CB$208,MATCH('Selection Pane Data'!$C33,List!$F$2:$F$208,0),MATCH('Selection Pane Data'!Y$3,List!$F$2:$CB$2,0)),""),"")</f>
        <v/>
      </c>
      <c r="Z33" s="13" t="str">
        <f>IFERROR(IF(Z$4="Yes",INDEX(List!$F$2:$CB$208,MATCH('Selection Pane Data'!$C33,List!$F$2:$F$208,0),MATCH('Selection Pane Data'!Z$3,List!$F$2:$CB$2,0)),""),"")</f>
        <v/>
      </c>
      <c r="AA33" s="13" t="str">
        <f>IFERROR(IF(AA$4="Yes",INDEX(List!$F$2:$CB$208,MATCH('Selection Pane Data'!$C33,List!$F$2:$F$208,0),MATCH('Selection Pane Data'!AA$3,List!$F$2:$CB$2,0)),""),"")</f>
        <v/>
      </c>
      <c r="AB33" s="13">
        <f>IFERROR(IF(AB$4="Yes",INDEX(List!$F$2:$CB$208,MATCH('Selection Pane Data'!$C33,List!$F$2:$F$208,0),MATCH('Selection Pane Data'!AB$3,List!$F$2:$CB$2,0)),""),"")</f>
        <v>0</v>
      </c>
      <c r="AC33" s="13" t="str">
        <f>IFERROR(IF(AC$4="Yes",INDEX(List!$F$2:$CB$208,MATCH('Selection Pane Data'!$C33,List!$F$2:$F$208,0),MATCH('Selection Pane Data'!AC$3,List!$F$2:$CB$2,0)),""),"")</f>
        <v/>
      </c>
      <c r="AD33" s="13" t="str">
        <f>IFERROR(IF(AD$4="Yes",INDEX(List!$F$2:$CB$208,MATCH('Selection Pane Data'!$C33,List!$F$2:$F$208,0),MATCH('Selection Pane Data'!AD$3,List!$F$2:$CB$2,0)),""),"")</f>
        <v/>
      </c>
      <c r="AE33" s="13" t="str">
        <f>IFERROR(IF(AE$4="Yes",INDEX(List!$F$2:$CB$208,MATCH('Selection Pane Data'!$C33,List!$F$2:$F$208,0),MATCH('Selection Pane Data'!AE$3,List!$F$2:$CB$2,0)),""),"")</f>
        <v/>
      </c>
      <c r="AF33" s="13" t="str">
        <f>IFERROR(IF(AF$4="Yes",INDEX(List!$F$2:$CB$208,MATCH('Selection Pane Data'!$C33,List!$F$2:$F$208,0),MATCH('Selection Pane Data'!AF$3,List!$F$2:$CB$2,0)),""),"")</f>
        <v/>
      </c>
      <c r="AG33" s="13" t="str">
        <f>IFERROR(IF(AG$4="Yes",INDEX(List!$F$2:$CB$208,MATCH('Selection Pane Data'!$C33,List!$F$2:$F$208,0),MATCH('Selection Pane Data'!AG$3,List!$F$2:$CB$2,0)),""),"")</f>
        <v/>
      </c>
      <c r="AH33" s="13" t="str">
        <f>IFERROR(IF(AH$4="Yes",INDEX(List!$F$2:$CB$208,MATCH('Selection Pane Data'!$C33,List!$F$2:$F$208,0),MATCH('Selection Pane Data'!AH$3,List!$F$2:$CB$2,0)),""),"")</f>
        <v/>
      </c>
      <c r="AI33" s="13" t="str">
        <f>IFERROR(IF(AI$4="Yes",INDEX(List!$F$2:$CB$208,MATCH('Selection Pane Data'!$C33,List!$F$2:$F$208,0),MATCH('Selection Pane Data'!AI$3,List!$F$2:$CB$2,0)),""),"")</f>
        <v/>
      </c>
      <c r="AJ33" s="13" t="str">
        <f>IFERROR(IF(AJ$4="Yes",INDEX(List!$F$2:$CB$208,MATCH('Selection Pane Data'!$C33,List!$F$2:$F$208,0),MATCH('Selection Pane Data'!AJ$3,List!$F$2:$CB$2,0)),""),"")</f>
        <v/>
      </c>
      <c r="AK33" s="13" t="str">
        <f>IFERROR(IF(AK$4="Yes",INDEX(List!$F$2:$CB$208,MATCH('Selection Pane Data'!$C33,List!$F$2:$F$208,0),MATCH('Selection Pane Data'!AK$3,List!$F$2:$CB$2,0)),""),"")</f>
        <v/>
      </c>
      <c r="AL33" s="13" t="str">
        <f>IFERROR(IF(AL$4="Yes",INDEX(List!$F$2:$CB$208,MATCH('Selection Pane Data'!$C33,List!$F$2:$F$208,0),MATCH('Selection Pane Data'!AL$3,List!$F$2:$CB$2,0)),""),"")</f>
        <v/>
      </c>
      <c r="AM33" s="13" t="str">
        <f>IFERROR(IF(AM$4="Yes",INDEX(List!$F$2:$CB$208,MATCH('Selection Pane Data'!$C33,List!$F$2:$F$208,0),MATCH('Selection Pane Data'!AM$3,List!$F$2:$CB$2,0)),""),"")</f>
        <v/>
      </c>
      <c r="AN33" s="13" t="str">
        <f>IFERROR(IF(AN$4="Yes",INDEX(List!$F$2:$CB$208,MATCH('Selection Pane Data'!$C33,List!$F$2:$F$208,0),MATCH('Selection Pane Data'!AN$3,List!$F$2:$CB$2,0)),""),"")</f>
        <v/>
      </c>
      <c r="AO33" s="13" t="str">
        <f>IFERROR(IF(AO$4="Yes",INDEX(List!$F$2:$CB$208,MATCH('Selection Pane Data'!$C33,List!$F$2:$F$208,0),MATCH('Selection Pane Data'!AO$3,List!$F$2:$CB$2,0)),""),"")</f>
        <v/>
      </c>
      <c r="AP33" s="13" t="str">
        <f>IFERROR(IF(AP$4="Yes",INDEX(List!$F$2:$CB$208,MATCH('Selection Pane Data'!$C33,List!$F$2:$F$208,0),MATCH('Selection Pane Data'!AP$3,List!$F$2:$CB$2,0)),""),"")</f>
        <v/>
      </c>
      <c r="AQ33" s="13" t="str">
        <f>IFERROR(IF(AQ$4="Yes",INDEX(List!$F$2:$CB$208,MATCH('Selection Pane Data'!$C33,List!$F$2:$F$208,0),MATCH('Selection Pane Data'!AQ$3,List!$F$2:$CB$2,0)),""),"")</f>
        <v/>
      </c>
      <c r="AR33" s="13" t="str">
        <f>IFERROR(IF(AR$4="Yes",INDEX(List!$F$2:$CB$208,MATCH('Selection Pane Data'!$C33,List!$F$2:$F$208,0),MATCH('Selection Pane Data'!AR$3,List!$F$2:$CB$2,0)),""),"")</f>
        <v/>
      </c>
      <c r="AS33" s="13" t="str">
        <f>IFERROR(IF(AS$4="Yes",INDEX(List!$F$2:$CB$208,MATCH('Selection Pane Data'!$C33,List!$F$2:$F$208,0),MATCH('Selection Pane Data'!AS$3,List!$F$2:$CB$2,0)),""),"")</f>
        <v/>
      </c>
      <c r="AT33" s="13" t="str">
        <f>IFERROR(IF(AT$4="Yes",INDEX(List!$F$2:$CB$208,MATCH('Selection Pane Data'!$C33,List!$F$2:$F$208,0),MATCH('Selection Pane Data'!AT$3,List!$F$2:$CB$2,0)),""),"")</f>
        <v/>
      </c>
      <c r="AU33" s="13" t="str">
        <f>IFERROR(IF(AU$4="Yes",INDEX(List!$F$2:$CB$208,MATCH('Selection Pane Data'!$C33,List!$F$2:$F$208,0),MATCH('Selection Pane Data'!AU$3,List!$F$2:$CB$2,0)),""),"")</f>
        <v/>
      </c>
      <c r="AV33" s="13" t="str">
        <f>IFERROR(IF(AV$4="Yes",INDEX(List!$F$2:$CB$208,MATCH('Selection Pane Data'!$C33,List!$F$2:$F$208,0),MATCH('Selection Pane Data'!AV$3,List!$F$2:$CB$2,0)),""),"")</f>
        <v/>
      </c>
      <c r="AW33" s="13" t="str">
        <f>IFERROR(IF(AW$4="Yes",INDEX(List!$F$2:$CB$208,MATCH('Selection Pane Data'!$C33,List!$F$2:$F$208,0),MATCH('Selection Pane Data'!AW$3,List!$F$2:$CB$2,0)),""),"")</f>
        <v/>
      </c>
      <c r="AX33" s="13" t="str">
        <f>IFERROR(IF(AX$4="Yes",INDEX(List!$F$2:$CB$208,MATCH('Selection Pane Data'!$C33,List!$F$2:$F$208,0),MATCH('Selection Pane Data'!AX$3,List!$F$2:$CB$2,0)),""),"")</f>
        <v/>
      </c>
      <c r="AY33" s="13" t="str">
        <f>IFERROR(IF(AY$4="Yes",INDEX(List!$F$2:$CB$208,MATCH('Selection Pane Data'!$C33,List!$F$2:$F$208,0),MATCH('Selection Pane Data'!AY$3,List!$F$2:$CB$2,0)),""),"")</f>
        <v/>
      </c>
      <c r="AZ33" s="13" t="str">
        <f>IFERROR(IF(AZ$4="Yes",INDEX(List!$F$2:$CB$208,MATCH('Selection Pane Data'!$C33,List!$F$2:$F$208,0),MATCH('Selection Pane Data'!AZ$3,List!$F$2:$CB$2,0)),""),"")</f>
        <v/>
      </c>
      <c r="BA33" s="13" t="str">
        <f>IFERROR(IF(BA$4="Yes",INDEX(List!$F$2:$CB$208,MATCH('Selection Pane Data'!$C33,List!$F$2:$F$208,0),MATCH('Selection Pane Data'!BA$3,List!$F$2:$CB$2,0)),""),"")</f>
        <v/>
      </c>
      <c r="BB33" s="13" t="str">
        <f>IFERROR(IF(BB$4="Yes",INDEX(List!$F$2:$CB$208,MATCH('Selection Pane Data'!$C33,List!$F$2:$F$208,0),MATCH('Selection Pane Data'!BB$3,List!$F$2:$CB$2,0)),""),"")</f>
        <v/>
      </c>
      <c r="BC33" s="13" t="str">
        <f>IFERROR(IF(BC$4="Yes",INDEX(List!$F$2:$CB$208,MATCH('Selection Pane Data'!$C33,List!$F$2:$F$208,0),MATCH('Selection Pane Data'!BC$3,List!$F$2:$CB$2,0)),""),"")</f>
        <v/>
      </c>
      <c r="BD33" s="13" t="str">
        <f>IFERROR(IF(BD$4="Yes",INDEX(List!$F$2:$CB$208,MATCH('Selection Pane Data'!$C33,List!$F$2:$F$208,0),MATCH('Selection Pane Data'!BD$3,List!$F$2:$CB$2,0)),""),"")</f>
        <v/>
      </c>
      <c r="BE33" s="13" t="str">
        <f>IFERROR(IF(BE$4="Yes",INDEX(List!$F$2:$CB$208,MATCH('Selection Pane Data'!$C33,List!$F$2:$F$208,0),MATCH('Selection Pane Data'!BE$3,List!$F$2:$CB$2,0)),""),"")</f>
        <v/>
      </c>
      <c r="BF33" s="13" t="str">
        <f>IFERROR(IF(BF$4="Yes",INDEX(List!$F$2:$CB$208,MATCH('Selection Pane Data'!$C33,List!$F$2:$F$208,0),MATCH('Selection Pane Data'!BF$3,List!$F$2:$CB$2,0)),""),"")</f>
        <v/>
      </c>
      <c r="BG33" s="13" t="str">
        <f>IFERROR(IF(BG$4="Yes",INDEX(List!$F$2:$CB$208,MATCH('Selection Pane Data'!$C33,List!$F$2:$F$208,0),MATCH('Selection Pane Data'!BG$3,List!$F$2:$CB$2,0)),""),"")</f>
        <v/>
      </c>
      <c r="BH33" s="13" t="str">
        <f>IFERROR(IF(BH$4="Yes",INDEX(List!$F$2:$CB$208,MATCH('Selection Pane Data'!$C33,List!$F$2:$F$208,0),MATCH('Selection Pane Data'!BH$3,List!$F$2:$CB$2,0)),""),"")</f>
        <v/>
      </c>
      <c r="BI33" s="13" t="str">
        <f>IFERROR(IF(BI$4="Yes",INDEX(List!$F$2:$CB$208,MATCH('Selection Pane Data'!$C33,List!$F$2:$F$208,0),MATCH('Selection Pane Data'!BI$3,List!$F$2:$CB$2,0)),""),"")</f>
        <v/>
      </c>
      <c r="BJ33" s="13" t="str">
        <f>IFERROR(IF(BJ$4="Yes",INDEX(List!$F$2:$CB$208,MATCH('Selection Pane Data'!$C33,List!$F$2:$F$208,0),MATCH('Selection Pane Data'!BJ$3,List!$F$2:$CB$2,0)),""),"")</f>
        <v/>
      </c>
      <c r="BK33" s="13" t="str">
        <f>IFERROR(IF(BK$4="Yes",INDEX(List!$F$2:$CB$208,MATCH('Selection Pane Data'!$C33,List!$F$2:$F$208,0),MATCH('Selection Pane Data'!BK$3,List!$F$2:$CB$2,0)),""),"")</f>
        <v/>
      </c>
      <c r="BL33" s="13" t="str">
        <f>IFERROR(IF(BL$4="Yes",INDEX(List!$F$2:$CB$208,MATCH('Selection Pane Data'!$C33,List!$F$2:$F$208,0),MATCH('Selection Pane Data'!BL$3,List!$F$2:$CB$2,0)),""),"")</f>
        <v/>
      </c>
      <c r="BM33" s="13" t="str">
        <f>IFERROR(IF(BM$4="Yes",INDEX(List!$F$2:$CB$208,MATCH('Selection Pane Data'!$C33,List!$F$2:$F$208,0),MATCH('Selection Pane Data'!BM$3,List!$F$2:$CB$2,0)),""),"")</f>
        <v/>
      </c>
      <c r="BN33" s="13" t="str">
        <f>IFERROR(IF(BN$4="Yes",INDEX(List!$F$2:$CB$208,MATCH('Selection Pane Data'!$C33,List!$F$2:$F$208,0),MATCH('Selection Pane Data'!BN$3,List!$F$2:$CB$2,0)),""),"")</f>
        <v/>
      </c>
      <c r="BO33" s="13" t="str">
        <f>IFERROR(IF(BO$4="Yes",INDEX(List!$F$2:$CB$208,MATCH('Selection Pane Data'!$C33,List!$F$2:$F$208,0),MATCH('Selection Pane Data'!BO$3,List!$F$2:$CB$2,0)),""),"")</f>
        <v/>
      </c>
      <c r="BP33" s="13" t="str">
        <f>IFERROR(IF(BP$4="Yes",INDEX(List!$F$2:$CB$208,MATCH('Selection Pane Data'!$C33,List!$F$2:$F$208,0),MATCH('Selection Pane Data'!BP$3,List!$F$2:$CB$2,0)),""),"")</f>
        <v/>
      </c>
      <c r="BQ33" s="13" t="str">
        <f>IFERROR(IF(BQ$4="Yes",INDEX(List!$F$2:$CB$208,MATCH('Selection Pane Data'!$C33,List!$F$2:$F$208,0),MATCH('Selection Pane Data'!BQ$3,List!$F$2:$CB$2,0)),""),"")</f>
        <v/>
      </c>
      <c r="BR33" s="13" t="str">
        <f>IFERROR(IF(BR$4="Yes",INDEX(List!$F$2:$CB$208,MATCH('Selection Pane Data'!$C33,List!$F$2:$F$208,0),MATCH('Selection Pane Data'!BR$3,List!$F$2:$CB$2,0)),""),"")</f>
        <v/>
      </c>
      <c r="BS33" s="13" t="str">
        <f>IFERROR(IF(BS$4="Yes",INDEX(List!$F$2:$CB$208,MATCH('Selection Pane Data'!$C33,List!$F$2:$F$208,0),MATCH('Selection Pane Data'!BS$3,List!$F$2:$CB$2,0)),""),"")</f>
        <v/>
      </c>
      <c r="BT33" s="13" t="str">
        <f>IFERROR(IF(BT$4="Yes",INDEX(List!$F$2:$CB$208,MATCH('Selection Pane Data'!$C33,List!$F$2:$F$208,0),MATCH('Selection Pane Data'!BT$3,List!$F$2:$CB$2,0)),""),"")</f>
        <v/>
      </c>
      <c r="BU33" s="13" t="str">
        <f>IFERROR(IF(BU$4="Yes",INDEX(List!$F$2:$CB$208,MATCH('Selection Pane Data'!$C33,List!$F$2:$F$208,0),MATCH('Selection Pane Data'!BU$3,List!$F$2:$CB$2,0)),""),"")</f>
        <v/>
      </c>
      <c r="BV33" s="13" t="str">
        <f>IFERROR(IF(BV$4="Yes",INDEX(List!$F$2:$CB$208,MATCH('Selection Pane Data'!$C33,List!$F$2:$F$208,0),MATCH('Selection Pane Data'!BV$3,List!$F$2:$CB$2,0)),""),"")</f>
        <v/>
      </c>
      <c r="BW33" s="13" t="str">
        <f>IFERROR(IF(BW$4="Yes",INDEX(List!$F$2:$CB$208,MATCH('Selection Pane Data'!$C33,List!$F$2:$F$208,0),MATCH('Selection Pane Data'!BW$3,List!$F$2:$CB$2,0)),""),"")</f>
        <v/>
      </c>
      <c r="BX33" s="13" t="str">
        <f>IFERROR(IF(BX$4="Yes",INDEX(List!$F$2:$CB$208,MATCH('Selection Pane Data'!$C33,List!$F$2:$F$208,0),MATCH('Selection Pane Data'!BX$3,List!$F$2:$CB$2,0)),""),"")</f>
        <v/>
      </c>
      <c r="BY33" s="13" t="str">
        <f>IFERROR(IF(BY$4="Yes",INDEX(List!$F$2:$CB$208,MATCH('Selection Pane Data'!$C33,List!$F$2:$F$208,0),MATCH('Selection Pane Data'!BY$3,List!$F$2:$CB$2,0)),""),"")</f>
        <v/>
      </c>
      <c r="BZ33" s="13" t="str">
        <f>IFERROR(IF(BZ$4="Yes",INDEX(List!$F$2:$CB$208,MATCH('Selection Pane Data'!$C33,List!$F$2:$F$208,0),MATCH('Selection Pane Data'!BZ$3,List!$F$2:$CB$2,0)),""),"")</f>
        <v/>
      </c>
      <c r="CA33" s="13" t="str">
        <f>IFERROR(IF(CA$4="Yes",INDEX(List!$F$2:$CB$208,MATCH('Selection Pane Data'!$C33,List!$F$2:$F$208,0),MATCH('Selection Pane Data'!CA$3,List!$F$2:$CB$2,0)),""),"")</f>
        <v/>
      </c>
      <c r="CC33" s="29">
        <f t="shared" si="0"/>
        <v>0</v>
      </c>
      <c r="CD33" s="29">
        <f t="shared" si="1"/>
        <v>0</v>
      </c>
      <c r="CE33" s="29"/>
      <c r="CF33" s="29">
        <f>COUNTIF(List!I31:CB31,'Selection Pane Data'!CF$3)</f>
        <v>0</v>
      </c>
      <c r="CG33" s="29">
        <f>COUNTIF(List!J31:CC31,'Selection Pane Data'!CG$3)</f>
        <v>3</v>
      </c>
      <c r="CH33" s="29"/>
      <c r="CI33" s="29" t="str">
        <f t="shared" si="2"/>
        <v>Good</v>
      </c>
      <c r="CJ33" s="29" t="str">
        <f t="shared" si="3"/>
        <v>Error</v>
      </c>
    </row>
    <row r="34" spans="2:88" x14ac:dyDescent="0.45">
      <c r="B34" s="21" t="s">
        <v>342</v>
      </c>
      <c r="C34" s="120" t="s">
        <v>717</v>
      </c>
      <c r="D34" s="31" t="str">
        <f>List!G32</f>
        <v>Not Applicable</v>
      </c>
      <c r="E34" s="31" t="str">
        <f>List!H32</f>
        <v>Not Applicable</v>
      </c>
      <c r="F34" t="e">
        <f>INDEX('CMMC Levels'!$A$1:$F$188,MATCH('Selection Pane Data'!$C34,'CMMC Levels'!$A$1:$A$188,0),MATCH(Placemat!$F$4,'CMMC Levels'!$A$1:$F$1,0))</f>
        <v>#N/A</v>
      </c>
      <c r="G34" s="75" t="e">
        <f>IF(F34="X",IF(COUNTIF(List!I32:CB32,"P")+COUNTIF(List!I32:CB32,"S")=0,"U",IF(COUNTIF('Selection Pane Data'!H34:CA34,"P")&gt;0,"P",IF(COUNTIF('Selection Pane Data'!H34:CA34,"S")&gt;0,"S","N"))),"NA")</f>
        <v>#N/A</v>
      </c>
      <c r="H34" s="13" t="str">
        <f>IFERROR(IF(H$4="Yes",INDEX(List!$F$2:$CB$208,MATCH('Selection Pane Data'!$C34,List!$F$2:$F$208,0),MATCH('Selection Pane Data'!H$3,List!$F$2:$CB$2,0)),""),"")</f>
        <v/>
      </c>
      <c r="I34" s="13" t="str">
        <f>IFERROR(IF(I$4="Yes",INDEX(List!$F$2:$CB$208,MATCH('Selection Pane Data'!$C34,List!$F$2:$F$208,0),MATCH('Selection Pane Data'!I$3,List!$F$2:$CB$2,0)),""),"")</f>
        <v/>
      </c>
      <c r="J34" s="13">
        <f>IFERROR(IF(J$4="Yes",INDEX(List!$F$2:$CB$208,MATCH('Selection Pane Data'!$C34,List!$F$2:$F$208,0),MATCH('Selection Pane Data'!J$3,List!$F$2:$CB$2,0)),""),"")</f>
        <v>0</v>
      </c>
      <c r="K34" s="13" t="str">
        <f>IFERROR(IF(K$4="Yes",INDEX(List!$F$2:$CB$208,MATCH('Selection Pane Data'!$C34,List!$F$2:$F$208,0),MATCH('Selection Pane Data'!K$3,List!$F$2:$CB$2,0)),""),"")</f>
        <v/>
      </c>
      <c r="L34" s="13" t="str">
        <f>IFERROR(IF(L$4="Yes",INDEX(List!$F$2:$CB$208,MATCH('Selection Pane Data'!$C34,List!$F$2:$F$208,0),MATCH('Selection Pane Data'!L$3,List!$F$2:$CB$2,0)),""),"")</f>
        <v/>
      </c>
      <c r="M34" s="13" t="str">
        <f>IFERROR(IF(M$4="Yes",INDEX(List!$F$2:$CB$208,MATCH('Selection Pane Data'!$C34,List!$F$2:$F$208,0),MATCH('Selection Pane Data'!M$3,List!$F$2:$CB$2,0)),""),"")</f>
        <v/>
      </c>
      <c r="N34" s="13" t="str">
        <f>IFERROR(IF(N$4="Yes",INDEX(List!$F$2:$CB$208,MATCH('Selection Pane Data'!$C34,List!$F$2:$F$208,0),MATCH('Selection Pane Data'!N$3,List!$F$2:$CB$2,0)),""),"")</f>
        <v/>
      </c>
      <c r="O34" s="13" t="str">
        <f>IFERROR(IF(O$4="Yes",INDEX(List!$F$2:$CB$208,MATCH('Selection Pane Data'!$C34,List!$F$2:$F$208,0),MATCH('Selection Pane Data'!O$3,List!$F$2:$CB$2,0)),""),"")</f>
        <v/>
      </c>
      <c r="P34" s="13" t="str">
        <f>IFERROR(IF(P$4="Yes",INDEX(List!$F$2:$CB$208,MATCH('Selection Pane Data'!$C34,List!$F$2:$F$208,0),MATCH('Selection Pane Data'!P$3,List!$F$2:$CB$2,0)),""),"")</f>
        <v/>
      </c>
      <c r="Q34" s="13" t="str">
        <f>IFERROR(IF(Q$4="Yes",INDEX(List!$F$2:$CB$208,MATCH('Selection Pane Data'!$C34,List!$F$2:$F$208,0),MATCH('Selection Pane Data'!Q$3,List!$F$2:$CB$2,0)),""),"")</f>
        <v/>
      </c>
      <c r="R34" s="13" t="str">
        <f>IFERROR(IF(R$4="Yes",INDEX(List!$F$2:$CB$208,MATCH('Selection Pane Data'!$C34,List!$F$2:$F$208,0),MATCH('Selection Pane Data'!R$3,List!$F$2:$CB$2,0)),""),"")</f>
        <v/>
      </c>
      <c r="S34" s="13" t="str">
        <f>IFERROR(IF(S$4="Yes",INDEX(List!$F$2:$CB$208,MATCH('Selection Pane Data'!$C34,List!$F$2:$F$208,0),MATCH('Selection Pane Data'!S$3,List!$F$2:$CB$2,0)),""),"")</f>
        <v/>
      </c>
      <c r="T34" s="13" t="str">
        <f>IFERROR(IF(T$4="Yes",INDEX(List!$F$2:$CB$208,MATCH('Selection Pane Data'!$C34,List!$F$2:$F$208,0),MATCH('Selection Pane Data'!T$3,List!$F$2:$CB$2,0)),""),"")</f>
        <v/>
      </c>
      <c r="U34" s="13" t="str">
        <f>IFERROR(IF(U$4="Yes",INDEX(List!$F$2:$CB$208,MATCH('Selection Pane Data'!$C34,List!$F$2:$F$208,0),MATCH('Selection Pane Data'!U$3,List!$F$2:$CB$2,0)),""),"")</f>
        <v/>
      </c>
      <c r="V34" s="13" t="str">
        <f>IFERROR(IF(V$4="Yes",INDEX(List!$F$2:$CB$208,MATCH('Selection Pane Data'!$C34,List!$F$2:$F$208,0),MATCH('Selection Pane Data'!V$3,List!$F$2:$CB$2,0)),""),"")</f>
        <v/>
      </c>
      <c r="W34" s="13" t="str">
        <f>IFERROR(IF(W$4="Yes",INDEX(List!$F$2:$CB$208,MATCH('Selection Pane Data'!$C34,List!$F$2:$F$208,0),MATCH('Selection Pane Data'!W$3,List!$F$2:$CB$2,0)),""),"")</f>
        <v/>
      </c>
      <c r="X34" s="13" t="str">
        <f>IFERROR(IF(X$4="Yes",INDEX(List!$F$2:$CB$208,MATCH('Selection Pane Data'!$C34,List!$F$2:$F$208,0),MATCH('Selection Pane Data'!X$3,List!$F$2:$CB$2,0)),""),"")</f>
        <v/>
      </c>
      <c r="Y34" s="13" t="str">
        <f>IFERROR(IF(Y$4="Yes",INDEX(List!$F$2:$CB$208,MATCH('Selection Pane Data'!$C34,List!$F$2:$F$208,0),MATCH('Selection Pane Data'!Y$3,List!$F$2:$CB$2,0)),""),"")</f>
        <v/>
      </c>
      <c r="Z34" s="13" t="str">
        <f>IFERROR(IF(Z$4="Yes",INDEX(List!$F$2:$CB$208,MATCH('Selection Pane Data'!$C34,List!$F$2:$F$208,0),MATCH('Selection Pane Data'!Z$3,List!$F$2:$CB$2,0)),""),"")</f>
        <v/>
      </c>
      <c r="AA34" s="13" t="str">
        <f>IFERROR(IF(AA$4="Yes",INDEX(List!$F$2:$CB$208,MATCH('Selection Pane Data'!$C34,List!$F$2:$F$208,0),MATCH('Selection Pane Data'!AA$3,List!$F$2:$CB$2,0)),""),"")</f>
        <v/>
      </c>
      <c r="AB34" s="13">
        <f>IFERROR(IF(AB$4="Yes",INDEX(List!$F$2:$CB$208,MATCH('Selection Pane Data'!$C34,List!$F$2:$F$208,0),MATCH('Selection Pane Data'!AB$3,List!$F$2:$CB$2,0)),""),"")</f>
        <v>0</v>
      </c>
      <c r="AC34" s="13" t="str">
        <f>IFERROR(IF(AC$4="Yes",INDEX(List!$F$2:$CB$208,MATCH('Selection Pane Data'!$C34,List!$F$2:$F$208,0),MATCH('Selection Pane Data'!AC$3,List!$F$2:$CB$2,0)),""),"")</f>
        <v/>
      </c>
      <c r="AD34" s="13" t="str">
        <f>IFERROR(IF(AD$4="Yes",INDEX(List!$F$2:$CB$208,MATCH('Selection Pane Data'!$C34,List!$F$2:$F$208,0),MATCH('Selection Pane Data'!AD$3,List!$F$2:$CB$2,0)),""),"")</f>
        <v/>
      </c>
      <c r="AE34" s="13" t="str">
        <f>IFERROR(IF(AE$4="Yes",INDEX(List!$F$2:$CB$208,MATCH('Selection Pane Data'!$C34,List!$F$2:$F$208,0),MATCH('Selection Pane Data'!AE$3,List!$F$2:$CB$2,0)),""),"")</f>
        <v/>
      </c>
      <c r="AF34" s="13" t="str">
        <f>IFERROR(IF(AF$4="Yes",INDEX(List!$F$2:$CB$208,MATCH('Selection Pane Data'!$C34,List!$F$2:$F$208,0),MATCH('Selection Pane Data'!AF$3,List!$F$2:$CB$2,0)),""),"")</f>
        <v/>
      </c>
      <c r="AG34" s="13" t="str">
        <f>IFERROR(IF(AG$4="Yes",INDEX(List!$F$2:$CB$208,MATCH('Selection Pane Data'!$C34,List!$F$2:$F$208,0),MATCH('Selection Pane Data'!AG$3,List!$F$2:$CB$2,0)),""),"")</f>
        <v/>
      </c>
      <c r="AH34" s="13" t="str">
        <f>IFERROR(IF(AH$4="Yes",INDEX(List!$F$2:$CB$208,MATCH('Selection Pane Data'!$C34,List!$F$2:$F$208,0),MATCH('Selection Pane Data'!AH$3,List!$F$2:$CB$2,0)),""),"")</f>
        <v/>
      </c>
      <c r="AI34" s="13" t="str">
        <f>IFERROR(IF(AI$4="Yes",INDEX(List!$F$2:$CB$208,MATCH('Selection Pane Data'!$C34,List!$F$2:$F$208,0),MATCH('Selection Pane Data'!AI$3,List!$F$2:$CB$2,0)),""),"")</f>
        <v/>
      </c>
      <c r="AJ34" s="13" t="str">
        <f>IFERROR(IF(AJ$4="Yes",INDEX(List!$F$2:$CB$208,MATCH('Selection Pane Data'!$C34,List!$F$2:$F$208,0),MATCH('Selection Pane Data'!AJ$3,List!$F$2:$CB$2,0)),""),"")</f>
        <v/>
      </c>
      <c r="AK34" s="13" t="str">
        <f>IFERROR(IF(AK$4="Yes",INDEX(List!$F$2:$CB$208,MATCH('Selection Pane Data'!$C34,List!$F$2:$F$208,0),MATCH('Selection Pane Data'!AK$3,List!$F$2:$CB$2,0)),""),"")</f>
        <v/>
      </c>
      <c r="AL34" s="13" t="str">
        <f>IFERROR(IF(AL$4="Yes",INDEX(List!$F$2:$CB$208,MATCH('Selection Pane Data'!$C34,List!$F$2:$F$208,0),MATCH('Selection Pane Data'!AL$3,List!$F$2:$CB$2,0)),""),"")</f>
        <v/>
      </c>
      <c r="AM34" s="13" t="str">
        <f>IFERROR(IF(AM$4="Yes",INDEX(List!$F$2:$CB$208,MATCH('Selection Pane Data'!$C34,List!$F$2:$F$208,0),MATCH('Selection Pane Data'!AM$3,List!$F$2:$CB$2,0)),""),"")</f>
        <v/>
      </c>
      <c r="AN34" s="13" t="str">
        <f>IFERROR(IF(AN$4="Yes",INDEX(List!$F$2:$CB$208,MATCH('Selection Pane Data'!$C34,List!$F$2:$F$208,0),MATCH('Selection Pane Data'!AN$3,List!$F$2:$CB$2,0)),""),"")</f>
        <v/>
      </c>
      <c r="AO34" s="13" t="str">
        <f>IFERROR(IF(AO$4="Yes",INDEX(List!$F$2:$CB$208,MATCH('Selection Pane Data'!$C34,List!$F$2:$F$208,0),MATCH('Selection Pane Data'!AO$3,List!$F$2:$CB$2,0)),""),"")</f>
        <v/>
      </c>
      <c r="AP34" s="13" t="str">
        <f>IFERROR(IF(AP$4="Yes",INDEX(List!$F$2:$CB$208,MATCH('Selection Pane Data'!$C34,List!$F$2:$F$208,0),MATCH('Selection Pane Data'!AP$3,List!$F$2:$CB$2,0)),""),"")</f>
        <v/>
      </c>
      <c r="AQ34" s="13" t="str">
        <f>IFERROR(IF(AQ$4="Yes",INDEX(List!$F$2:$CB$208,MATCH('Selection Pane Data'!$C34,List!$F$2:$F$208,0),MATCH('Selection Pane Data'!AQ$3,List!$F$2:$CB$2,0)),""),"")</f>
        <v/>
      </c>
      <c r="AR34" s="13" t="str">
        <f>IFERROR(IF(AR$4="Yes",INDEX(List!$F$2:$CB$208,MATCH('Selection Pane Data'!$C34,List!$F$2:$F$208,0),MATCH('Selection Pane Data'!AR$3,List!$F$2:$CB$2,0)),""),"")</f>
        <v/>
      </c>
      <c r="AS34" s="13" t="str">
        <f>IFERROR(IF(AS$4="Yes",INDEX(List!$F$2:$CB$208,MATCH('Selection Pane Data'!$C34,List!$F$2:$F$208,0),MATCH('Selection Pane Data'!AS$3,List!$F$2:$CB$2,0)),""),"")</f>
        <v/>
      </c>
      <c r="AT34" s="13" t="str">
        <f>IFERROR(IF(AT$4="Yes",INDEX(List!$F$2:$CB$208,MATCH('Selection Pane Data'!$C34,List!$F$2:$F$208,0),MATCH('Selection Pane Data'!AT$3,List!$F$2:$CB$2,0)),""),"")</f>
        <v/>
      </c>
      <c r="AU34" s="13" t="str">
        <f>IFERROR(IF(AU$4="Yes",INDEX(List!$F$2:$CB$208,MATCH('Selection Pane Data'!$C34,List!$F$2:$F$208,0),MATCH('Selection Pane Data'!AU$3,List!$F$2:$CB$2,0)),""),"")</f>
        <v/>
      </c>
      <c r="AV34" s="13" t="str">
        <f>IFERROR(IF(AV$4="Yes",INDEX(List!$F$2:$CB$208,MATCH('Selection Pane Data'!$C34,List!$F$2:$F$208,0),MATCH('Selection Pane Data'!AV$3,List!$F$2:$CB$2,0)),""),"")</f>
        <v/>
      </c>
      <c r="AW34" s="13" t="str">
        <f>IFERROR(IF(AW$4="Yes",INDEX(List!$F$2:$CB$208,MATCH('Selection Pane Data'!$C34,List!$F$2:$F$208,0),MATCH('Selection Pane Data'!AW$3,List!$F$2:$CB$2,0)),""),"")</f>
        <v/>
      </c>
      <c r="AX34" s="13" t="str">
        <f>IFERROR(IF(AX$4="Yes",INDEX(List!$F$2:$CB$208,MATCH('Selection Pane Data'!$C34,List!$F$2:$F$208,0),MATCH('Selection Pane Data'!AX$3,List!$F$2:$CB$2,0)),""),"")</f>
        <v/>
      </c>
      <c r="AY34" s="13" t="str">
        <f>IFERROR(IF(AY$4="Yes",INDEX(List!$F$2:$CB$208,MATCH('Selection Pane Data'!$C34,List!$F$2:$F$208,0),MATCH('Selection Pane Data'!AY$3,List!$F$2:$CB$2,0)),""),"")</f>
        <v/>
      </c>
      <c r="AZ34" s="13" t="str">
        <f>IFERROR(IF(AZ$4="Yes",INDEX(List!$F$2:$CB$208,MATCH('Selection Pane Data'!$C34,List!$F$2:$F$208,0),MATCH('Selection Pane Data'!AZ$3,List!$F$2:$CB$2,0)),""),"")</f>
        <v/>
      </c>
      <c r="BA34" s="13" t="str">
        <f>IFERROR(IF(BA$4="Yes",INDEX(List!$F$2:$CB$208,MATCH('Selection Pane Data'!$C34,List!$F$2:$F$208,0),MATCH('Selection Pane Data'!BA$3,List!$F$2:$CB$2,0)),""),"")</f>
        <v/>
      </c>
      <c r="BB34" s="13" t="str">
        <f>IFERROR(IF(BB$4="Yes",INDEX(List!$F$2:$CB$208,MATCH('Selection Pane Data'!$C34,List!$F$2:$F$208,0),MATCH('Selection Pane Data'!BB$3,List!$F$2:$CB$2,0)),""),"")</f>
        <v/>
      </c>
      <c r="BC34" s="13" t="str">
        <f>IFERROR(IF(BC$4="Yes",INDEX(List!$F$2:$CB$208,MATCH('Selection Pane Data'!$C34,List!$F$2:$F$208,0),MATCH('Selection Pane Data'!BC$3,List!$F$2:$CB$2,0)),""),"")</f>
        <v/>
      </c>
      <c r="BD34" s="13" t="str">
        <f>IFERROR(IF(BD$4="Yes",INDEX(List!$F$2:$CB$208,MATCH('Selection Pane Data'!$C34,List!$F$2:$F$208,0),MATCH('Selection Pane Data'!BD$3,List!$F$2:$CB$2,0)),""),"")</f>
        <v/>
      </c>
      <c r="BE34" s="13" t="str">
        <f>IFERROR(IF(BE$4="Yes",INDEX(List!$F$2:$CB$208,MATCH('Selection Pane Data'!$C34,List!$F$2:$F$208,0),MATCH('Selection Pane Data'!BE$3,List!$F$2:$CB$2,0)),""),"")</f>
        <v/>
      </c>
      <c r="BF34" s="13" t="str">
        <f>IFERROR(IF(BF$4="Yes",INDEX(List!$F$2:$CB$208,MATCH('Selection Pane Data'!$C34,List!$F$2:$F$208,0),MATCH('Selection Pane Data'!BF$3,List!$F$2:$CB$2,0)),""),"")</f>
        <v/>
      </c>
      <c r="BG34" s="13" t="str">
        <f>IFERROR(IF(BG$4="Yes",INDEX(List!$F$2:$CB$208,MATCH('Selection Pane Data'!$C34,List!$F$2:$F$208,0),MATCH('Selection Pane Data'!BG$3,List!$F$2:$CB$2,0)),""),"")</f>
        <v/>
      </c>
      <c r="BH34" s="13" t="str">
        <f>IFERROR(IF(BH$4="Yes",INDEX(List!$F$2:$CB$208,MATCH('Selection Pane Data'!$C34,List!$F$2:$F$208,0),MATCH('Selection Pane Data'!BH$3,List!$F$2:$CB$2,0)),""),"")</f>
        <v/>
      </c>
      <c r="BI34" s="13" t="str">
        <f>IFERROR(IF(BI$4="Yes",INDEX(List!$F$2:$CB$208,MATCH('Selection Pane Data'!$C34,List!$F$2:$F$208,0),MATCH('Selection Pane Data'!BI$3,List!$F$2:$CB$2,0)),""),"")</f>
        <v/>
      </c>
      <c r="BJ34" s="13" t="str">
        <f>IFERROR(IF(BJ$4="Yes",INDEX(List!$F$2:$CB$208,MATCH('Selection Pane Data'!$C34,List!$F$2:$F$208,0),MATCH('Selection Pane Data'!BJ$3,List!$F$2:$CB$2,0)),""),"")</f>
        <v/>
      </c>
      <c r="BK34" s="13" t="str">
        <f>IFERROR(IF(BK$4="Yes",INDEX(List!$F$2:$CB$208,MATCH('Selection Pane Data'!$C34,List!$F$2:$F$208,0),MATCH('Selection Pane Data'!BK$3,List!$F$2:$CB$2,0)),""),"")</f>
        <v/>
      </c>
      <c r="BL34" s="13" t="str">
        <f>IFERROR(IF(BL$4="Yes",INDEX(List!$F$2:$CB$208,MATCH('Selection Pane Data'!$C34,List!$F$2:$F$208,0),MATCH('Selection Pane Data'!BL$3,List!$F$2:$CB$2,0)),""),"")</f>
        <v/>
      </c>
      <c r="BM34" s="13" t="str">
        <f>IFERROR(IF(BM$4="Yes",INDEX(List!$F$2:$CB$208,MATCH('Selection Pane Data'!$C34,List!$F$2:$F$208,0),MATCH('Selection Pane Data'!BM$3,List!$F$2:$CB$2,0)),""),"")</f>
        <v/>
      </c>
      <c r="BN34" s="13" t="str">
        <f>IFERROR(IF(BN$4="Yes",INDEX(List!$F$2:$CB$208,MATCH('Selection Pane Data'!$C34,List!$F$2:$F$208,0),MATCH('Selection Pane Data'!BN$3,List!$F$2:$CB$2,0)),""),"")</f>
        <v/>
      </c>
      <c r="BO34" s="13" t="str">
        <f>IFERROR(IF(BO$4="Yes",INDEX(List!$F$2:$CB$208,MATCH('Selection Pane Data'!$C34,List!$F$2:$F$208,0),MATCH('Selection Pane Data'!BO$3,List!$F$2:$CB$2,0)),""),"")</f>
        <v/>
      </c>
      <c r="BP34" s="13" t="str">
        <f>IFERROR(IF(BP$4="Yes",INDEX(List!$F$2:$CB$208,MATCH('Selection Pane Data'!$C34,List!$F$2:$F$208,0),MATCH('Selection Pane Data'!BP$3,List!$F$2:$CB$2,0)),""),"")</f>
        <v/>
      </c>
      <c r="BQ34" s="13" t="str">
        <f>IFERROR(IF(BQ$4="Yes",INDEX(List!$F$2:$CB$208,MATCH('Selection Pane Data'!$C34,List!$F$2:$F$208,0),MATCH('Selection Pane Data'!BQ$3,List!$F$2:$CB$2,0)),""),"")</f>
        <v/>
      </c>
      <c r="BR34" s="13" t="str">
        <f>IFERROR(IF(BR$4="Yes",INDEX(List!$F$2:$CB$208,MATCH('Selection Pane Data'!$C34,List!$F$2:$F$208,0),MATCH('Selection Pane Data'!BR$3,List!$F$2:$CB$2,0)),""),"")</f>
        <v/>
      </c>
      <c r="BS34" s="13" t="str">
        <f>IFERROR(IF(BS$4="Yes",INDEX(List!$F$2:$CB$208,MATCH('Selection Pane Data'!$C34,List!$F$2:$F$208,0),MATCH('Selection Pane Data'!BS$3,List!$F$2:$CB$2,0)),""),"")</f>
        <v/>
      </c>
      <c r="BT34" s="13" t="str">
        <f>IFERROR(IF(BT$4="Yes",INDEX(List!$F$2:$CB$208,MATCH('Selection Pane Data'!$C34,List!$F$2:$F$208,0),MATCH('Selection Pane Data'!BT$3,List!$F$2:$CB$2,0)),""),"")</f>
        <v/>
      </c>
      <c r="BU34" s="13" t="str">
        <f>IFERROR(IF(BU$4="Yes",INDEX(List!$F$2:$CB$208,MATCH('Selection Pane Data'!$C34,List!$F$2:$F$208,0),MATCH('Selection Pane Data'!BU$3,List!$F$2:$CB$2,0)),""),"")</f>
        <v/>
      </c>
      <c r="BV34" s="13" t="str">
        <f>IFERROR(IF(BV$4="Yes",INDEX(List!$F$2:$CB$208,MATCH('Selection Pane Data'!$C34,List!$F$2:$F$208,0),MATCH('Selection Pane Data'!BV$3,List!$F$2:$CB$2,0)),""),"")</f>
        <v/>
      </c>
      <c r="BW34" s="13" t="str">
        <f>IFERROR(IF(BW$4="Yes",INDEX(List!$F$2:$CB$208,MATCH('Selection Pane Data'!$C34,List!$F$2:$F$208,0),MATCH('Selection Pane Data'!BW$3,List!$F$2:$CB$2,0)),""),"")</f>
        <v/>
      </c>
      <c r="BX34" s="13" t="str">
        <f>IFERROR(IF(BX$4="Yes",INDEX(List!$F$2:$CB$208,MATCH('Selection Pane Data'!$C34,List!$F$2:$F$208,0),MATCH('Selection Pane Data'!BX$3,List!$F$2:$CB$2,0)),""),"")</f>
        <v/>
      </c>
      <c r="BY34" s="13" t="str">
        <f>IFERROR(IF(BY$4="Yes",INDEX(List!$F$2:$CB$208,MATCH('Selection Pane Data'!$C34,List!$F$2:$F$208,0),MATCH('Selection Pane Data'!BY$3,List!$F$2:$CB$2,0)),""),"")</f>
        <v/>
      </c>
      <c r="BZ34" s="13" t="str">
        <f>IFERROR(IF(BZ$4="Yes",INDEX(List!$F$2:$CB$208,MATCH('Selection Pane Data'!$C34,List!$F$2:$F$208,0),MATCH('Selection Pane Data'!BZ$3,List!$F$2:$CB$2,0)),""),"")</f>
        <v/>
      </c>
      <c r="CA34" s="13" t="str">
        <f>IFERROR(IF(CA$4="Yes",INDEX(List!$F$2:$CB$208,MATCH('Selection Pane Data'!$C34,List!$F$2:$F$208,0),MATCH('Selection Pane Data'!CA$3,List!$F$2:$CB$2,0)),""),"")</f>
        <v/>
      </c>
      <c r="CC34" s="29">
        <f t="shared" si="0"/>
        <v>0</v>
      </c>
      <c r="CD34" s="29">
        <f t="shared" si="1"/>
        <v>0</v>
      </c>
      <c r="CE34" s="29"/>
      <c r="CF34" s="29">
        <f>COUNTIF(List!I32:CB32,'Selection Pane Data'!CF$3)</f>
        <v>0</v>
      </c>
      <c r="CG34" s="29">
        <f>COUNTIF(List!J32:CC32,'Selection Pane Data'!CG$3)</f>
        <v>0</v>
      </c>
      <c r="CH34" s="29"/>
      <c r="CI34" s="29" t="str">
        <f t="shared" si="2"/>
        <v>Good</v>
      </c>
      <c r="CJ34" s="29" t="str">
        <f t="shared" si="3"/>
        <v>Good</v>
      </c>
    </row>
    <row r="35" spans="2:88" x14ac:dyDescent="0.45">
      <c r="B35" s="21" t="s">
        <v>343</v>
      </c>
      <c r="C35" s="120" t="s">
        <v>720</v>
      </c>
      <c r="D35" s="31" t="str">
        <f>List!G33</f>
        <v>Not Applicable</v>
      </c>
      <c r="E35" s="31" t="str">
        <f>List!H33</f>
        <v>Not Applicable</v>
      </c>
      <c r="F35" t="e">
        <f>INDEX('CMMC Levels'!$A$1:$F$188,MATCH('Selection Pane Data'!$C35,'CMMC Levels'!$A$1:$A$188,0),MATCH(Placemat!$F$4,'CMMC Levels'!$A$1:$F$1,0))</f>
        <v>#N/A</v>
      </c>
      <c r="G35" s="75" t="e">
        <f>IF(F35="X",IF(COUNTIF(List!I33:CB33,"P")+COUNTIF(List!I33:CB33,"S")=0,"U",IF(COUNTIF('Selection Pane Data'!H35:CA35,"P")&gt;0,"P",IF(COUNTIF('Selection Pane Data'!H35:CA35,"S")&gt;0,"S","N"))),"NA")</f>
        <v>#N/A</v>
      </c>
      <c r="H35" s="13" t="str">
        <f>IFERROR(IF(H$4="Yes",INDEX(List!$F$2:$CB$208,MATCH('Selection Pane Data'!$C35,List!$F$2:$F$208,0),MATCH('Selection Pane Data'!H$3,List!$F$2:$CB$2,0)),""),"")</f>
        <v/>
      </c>
      <c r="I35" s="13" t="str">
        <f>IFERROR(IF(I$4="Yes",INDEX(List!$F$2:$CB$208,MATCH('Selection Pane Data'!$C35,List!$F$2:$F$208,0),MATCH('Selection Pane Data'!I$3,List!$F$2:$CB$2,0)),""),"")</f>
        <v/>
      </c>
      <c r="J35" s="13">
        <f>IFERROR(IF(J$4="Yes",INDEX(List!$F$2:$CB$208,MATCH('Selection Pane Data'!$C35,List!$F$2:$F$208,0),MATCH('Selection Pane Data'!J$3,List!$F$2:$CB$2,0)),""),"")</f>
        <v>0</v>
      </c>
      <c r="K35" s="13" t="str">
        <f>IFERROR(IF(K$4="Yes",INDEX(List!$F$2:$CB$208,MATCH('Selection Pane Data'!$C35,List!$F$2:$F$208,0),MATCH('Selection Pane Data'!K$3,List!$F$2:$CB$2,0)),""),"")</f>
        <v/>
      </c>
      <c r="L35" s="13" t="str">
        <f>IFERROR(IF(L$4="Yes",INDEX(List!$F$2:$CB$208,MATCH('Selection Pane Data'!$C35,List!$F$2:$F$208,0),MATCH('Selection Pane Data'!L$3,List!$F$2:$CB$2,0)),""),"")</f>
        <v/>
      </c>
      <c r="M35" s="13" t="str">
        <f>IFERROR(IF(M$4="Yes",INDEX(List!$F$2:$CB$208,MATCH('Selection Pane Data'!$C35,List!$F$2:$F$208,0),MATCH('Selection Pane Data'!M$3,List!$F$2:$CB$2,0)),""),"")</f>
        <v/>
      </c>
      <c r="N35" s="13" t="str">
        <f>IFERROR(IF(N$4="Yes",INDEX(List!$F$2:$CB$208,MATCH('Selection Pane Data'!$C35,List!$F$2:$F$208,0),MATCH('Selection Pane Data'!N$3,List!$F$2:$CB$2,0)),""),"")</f>
        <v/>
      </c>
      <c r="O35" s="13" t="str">
        <f>IFERROR(IF(O$4="Yes",INDEX(List!$F$2:$CB$208,MATCH('Selection Pane Data'!$C35,List!$F$2:$F$208,0),MATCH('Selection Pane Data'!O$3,List!$F$2:$CB$2,0)),""),"")</f>
        <v/>
      </c>
      <c r="P35" s="13" t="str">
        <f>IFERROR(IF(P$4="Yes",INDEX(List!$F$2:$CB$208,MATCH('Selection Pane Data'!$C35,List!$F$2:$F$208,0),MATCH('Selection Pane Data'!P$3,List!$F$2:$CB$2,0)),""),"")</f>
        <v/>
      </c>
      <c r="Q35" s="13" t="str">
        <f>IFERROR(IF(Q$4="Yes",INDEX(List!$F$2:$CB$208,MATCH('Selection Pane Data'!$C35,List!$F$2:$F$208,0),MATCH('Selection Pane Data'!Q$3,List!$F$2:$CB$2,0)),""),"")</f>
        <v/>
      </c>
      <c r="R35" s="13" t="str">
        <f>IFERROR(IF(R$4="Yes",INDEX(List!$F$2:$CB$208,MATCH('Selection Pane Data'!$C35,List!$F$2:$F$208,0),MATCH('Selection Pane Data'!R$3,List!$F$2:$CB$2,0)),""),"")</f>
        <v/>
      </c>
      <c r="S35" s="13" t="str">
        <f>IFERROR(IF(S$4="Yes",INDEX(List!$F$2:$CB$208,MATCH('Selection Pane Data'!$C35,List!$F$2:$F$208,0),MATCH('Selection Pane Data'!S$3,List!$F$2:$CB$2,0)),""),"")</f>
        <v/>
      </c>
      <c r="T35" s="13" t="str">
        <f>IFERROR(IF(T$4="Yes",INDEX(List!$F$2:$CB$208,MATCH('Selection Pane Data'!$C35,List!$F$2:$F$208,0),MATCH('Selection Pane Data'!T$3,List!$F$2:$CB$2,0)),""),"")</f>
        <v/>
      </c>
      <c r="U35" s="13" t="str">
        <f>IFERROR(IF(U$4="Yes",INDEX(List!$F$2:$CB$208,MATCH('Selection Pane Data'!$C35,List!$F$2:$F$208,0),MATCH('Selection Pane Data'!U$3,List!$F$2:$CB$2,0)),""),"")</f>
        <v/>
      </c>
      <c r="V35" s="13" t="str">
        <f>IFERROR(IF(V$4="Yes",INDEX(List!$F$2:$CB$208,MATCH('Selection Pane Data'!$C35,List!$F$2:$F$208,0),MATCH('Selection Pane Data'!V$3,List!$F$2:$CB$2,0)),""),"")</f>
        <v/>
      </c>
      <c r="W35" s="13" t="str">
        <f>IFERROR(IF(W$4="Yes",INDEX(List!$F$2:$CB$208,MATCH('Selection Pane Data'!$C35,List!$F$2:$F$208,0),MATCH('Selection Pane Data'!W$3,List!$F$2:$CB$2,0)),""),"")</f>
        <v/>
      </c>
      <c r="X35" s="13" t="str">
        <f>IFERROR(IF(X$4="Yes",INDEX(List!$F$2:$CB$208,MATCH('Selection Pane Data'!$C35,List!$F$2:$F$208,0),MATCH('Selection Pane Data'!X$3,List!$F$2:$CB$2,0)),""),"")</f>
        <v/>
      </c>
      <c r="Y35" s="13" t="str">
        <f>IFERROR(IF(Y$4="Yes",INDEX(List!$F$2:$CB$208,MATCH('Selection Pane Data'!$C35,List!$F$2:$F$208,0),MATCH('Selection Pane Data'!Y$3,List!$F$2:$CB$2,0)),""),"")</f>
        <v/>
      </c>
      <c r="Z35" s="13" t="str">
        <f>IFERROR(IF(Z$4="Yes",INDEX(List!$F$2:$CB$208,MATCH('Selection Pane Data'!$C35,List!$F$2:$F$208,0),MATCH('Selection Pane Data'!Z$3,List!$F$2:$CB$2,0)),""),"")</f>
        <v/>
      </c>
      <c r="AA35" s="13" t="str">
        <f>IFERROR(IF(AA$4="Yes",INDEX(List!$F$2:$CB$208,MATCH('Selection Pane Data'!$C35,List!$F$2:$F$208,0),MATCH('Selection Pane Data'!AA$3,List!$F$2:$CB$2,0)),""),"")</f>
        <v/>
      </c>
      <c r="AB35" s="13">
        <f>IFERROR(IF(AB$4="Yes",INDEX(List!$F$2:$CB$208,MATCH('Selection Pane Data'!$C35,List!$F$2:$F$208,0),MATCH('Selection Pane Data'!AB$3,List!$F$2:$CB$2,0)),""),"")</f>
        <v>0</v>
      </c>
      <c r="AC35" s="13" t="str">
        <f>IFERROR(IF(AC$4="Yes",INDEX(List!$F$2:$CB$208,MATCH('Selection Pane Data'!$C35,List!$F$2:$F$208,0),MATCH('Selection Pane Data'!AC$3,List!$F$2:$CB$2,0)),""),"")</f>
        <v/>
      </c>
      <c r="AD35" s="13" t="str">
        <f>IFERROR(IF(AD$4="Yes",INDEX(List!$F$2:$CB$208,MATCH('Selection Pane Data'!$C35,List!$F$2:$F$208,0),MATCH('Selection Pane Data'!AD$3,List!$F$2:$CB$2,0)),""),"")</f>
        <v/>
      </c>
      <c r="AE35" s="13" t="str">
        <f>IFERROR(IF(AE$4="Yes",INDEX(List!$F$2:$CB$208,MATCH('Selection Pane Data'!$C35,List!$F$2:$F$208,0),MATCH('Selection Pane Data'!AE$3,List!$F$2:$CB$2,0)),""),"")</f>
        <v/>
      </c>
      <c r="AF35" s="13" t="str">
        <f>IFERROR(IF(AF$4="Yes",INDEX(List!$F$2:$CB$208,MATCH('Selection Pane Data'!$C35,List!$F$2:$F$208,0),MATCH('Selection Pane Data'!AF$3,List!$F$2:$CB$2,0)),""),"")</f>
        <v/>
      </c>
      <c r="AG35" s="13" t="str">
        <f>IFERROR(IF(AG$4="Yes",INDEX(List!$F$2:$CB$208,MATCH('Selection Pane Data'!$C35,List!$F$2:$F$208,0),MATCH('Selection Pane Data'!AG$3,List!$F$2:$CB$2,0)),""),"")</f>
        <v/>
      </c>
      <c r="AH35" s="13" t="str">
        <f>IFERROR(IF(AH$4="Yes",INDEX(List!$F$2:$CB$208,MATCH('Selection Pane Data'!$C35,List!$F$2:$F$208,0),MATCH('Selection Pane Data'!AH$3,List!$F$2:$CB$2,0)),""),"")</f>
        <v/>
      </c>
      <c r="AI35" s="13" t="str">
        <f>IFERROR(IF(AI$4="Yes",INDEX(List!$F$2:$CB$208,MATCH('Selection Pane Data'!$C35,List!$F$2:$F$208,0),MATCH('Selection Pane Data'!AI$3,List!$F$2:$CB$2,0)),""),"")</f>
        <v/>
      </c>
      <c r="AJ35" s="13" t="str">
        <f>IFERROR(IF(AJ$4="Yes",INDEX(List!$F$2:$CB$208,MATCH('Selection Pane Data'!$C35,List!$F$2:$F$208,0),MATCH('Selection Pane Data'!AJ$3,List!$F$2:$CB$2,0)),""),"")</f>
        <v/>
      </c>
      <c r="AK35" s="13" t="str">
        <f>IFERROR(IF(AK$4="Yes",INDEX(List!$F$2:$CB$208,MATCH('Selection Pane Data'!$C35,List!$F$2:$F$208,0),MATCH('Selection Pane Data'!AK$3,List!$F$2:$CB$2,0)),""),"")</f>
        <v/>
      </c>
      <c r="AL35" s="13" t="str">
        <f>IFERROR(IF(AL$4="Yes",INDEX(List!$F$2:$CB$208,MATCH('Selection Pane Data'!$C35,List!$F$2:$F$208,0),MATCH('Selection Pane Data'!AL$3,List!$F$2:$CB$2,0)),""),"")</f>
        <v/>
      </c>
      <c r="AM35" s="13" t="str">
        <f>IFERROR(IF(AM$4="Yes",INDEX(List!$F$2:$CB$208,MATCH('Selection Pane Data'!$C35,List!$F$2:$F$208,0),MATCH('Selection Pane Data'!AM$3,List!$F$2:$CB$2,0)),""),"")</f>
        <v/>
      </c>
      <c r="AN35" s="13" t="str">
        <f>IFERROR(IF(AN$4="Yes",INDEX(List!$F$2:$CB$208,MATCH('Selection Pane Data'!$C35,List!$F$2:$F$208,0),MATCH('Selection Pane Data'!AN$3,List!$F$2:$CB$2,0)),""),"")</f>
        <v/>
      </c>
      <c r="AO35" s="13" t="str">
        <f>IFERROR(IF(AO$4="Yes",INDEX(List!$F$2:$CB$208,MATCH('Selection Pane Data'!$C35,List!$F$2:$F$208,0),MATCH('Selection Pane Data'!AO$3,List!$F$2:$CB$2,0)),""),"")</f>
        <v/>
      </c>
      <c r="AP35" s="13" t="str">
        <f>IFERROR(IF(AP$4="Yes",INDEX(List!$F$2:$CB$208,MATCH('Selection Pane Data'!$C35,List!$F$2:$F$208,0),MATCH('Selection Pane Data'!AP$3,List!$F$2:$CB$2,0)),""),"")</f>
        <v/>
      </c>
      <c r="AQ35" s="13" t="str">
        <f>IFERROR(IF(AQ$4="Yes",INDEX(List!$F$2:$CB$208,MATCH('Selection Pane Data'!$C35,List!$F$2:$F$208,0),MATCH('Selection Pane Data'!AQ$3,List!$F$2:$CB$2,0)),""),"")</f>
        <v/>
      </c>
      <c r="AR35" s="13" t="str">
        <f>IFERROR(IF(AR$4="Yes",INDEX(List!$F$2:$CB$208,MATCH('Selection Pane Data'!$C35,List!$F$2:$F$208,0),MATCH('Selection Pane Data'!AR$3,List!$F$2:$CB$2,0)),""),"")</f>
        <v/>
      </c>
      <c r="AS35" s="13" t="str">
        <f>IFERROR(IF(AS$4="Yes",INDEX(List!$F$2:$CB$208,MATCH('Selection Pane Data'!$C35,List!$F$2:$F$208,0),MATCH('Selection Pane Data'!AS$3,List!$F$2:$CB$2,0)),""),"")</f>
        <v/>
      </c>
      <c r="AT35" s="13" t="str">
        <f>IFERROR(IF(AT$4="Yes",INDEX(List!$F$2:$CB$208,MATCH('Selection Pane Data'!$C35,List!$F$2:$F$208,0),MATCH('Selection Pane Data'!AT$3,List!$F$2:$CB$2,0)),""),"")</f>
        <v/>
      </c>
      <c r="AU35" s="13" t="str">
        <f>IFERROR(IF(AU$4="Yes",INDEX(List!$F$2:$CB$208,MATCH('Selection Pane Data'!$C35,List!$F$2:$F$208,0),MATCH('Selection Pane Data'!AU$3,List!$F$2:$CB$2,0)),""),"")</f>
        <v/>
      </c>
      <c r="AV35" s="13" t="str">
        <f>IFERROR(IF(AV$4="Yes",INDEX(List!$F$2:$CB$208,MATCH('Selection Pane Data'!$C35,List!$F$2:$F$208,0),MATCH('Selection Pane Data'!AV$3,List!$F$2:$CB$2,0)),""),"")</f>
        <v/>
      </c>
      <c r="AW35" s="13" t="str">
        <f>IFERROR(IF(AW$4="Yes",INDEX(List!$F$2:$CB$208,MATCH('Selection Pane Data'!$C35,List!$F$2:$F$208,0),MATCH('Selection Pane Data'!AW$3,List!$F$2:$CB$2,0)),""),"")</f>
        <v/>
      </c>
      <c r="AX35" s="13" t="str">
        <f>IFERROR(IF(AX$4="Yes",INDEX(List!$F$2:$CB$208,MATCH('Selection Pane Data'!$C35,List!$F$2:$F$208,0),MATCH('Selection Pane Data'!AX$3,List!$F$2:$CB$2,0)),""),"")</f>
        <v/>
      </c>
      <c r="AY35" s="13" t="str">
        <f>IFERROR(IF(AY$4="Yes",INDEX(List!$F$2:$CB$208,MATCH('Selection Pane Data'!$C35,List!$F$2:$F$208,0),MATCH('Selection Pane Data'!AY$3,List!$F$2:$CB$2,0)),""),"")</f>
        <v/>
      </c>
      <c r="AZ35" s="13" t="str">
        <f>IFERROR(IF(AZ$4="Yes",INDEX(List!$F$2:$CB$208,MATCH('Selection Pane Data'!$C35,List!$F$2:$F$208,0),MATCH('Selection Pane Data'!AZ$3,List!$F$2:$CB$2,0)),""),"")</f>
        <v/>
      </c>
      <c r="BA35" s="13" t="str">
        <f>IFERROR(IF(BA$4="Yes",INDEX(List!$F$2:$CB$208,MATCH('Selection Pane Data'!$C35,List!$F$2:$F$208,0),MATCH('Selection Pane Data'!BA$3,List!$F$2:$CB$2,0)),""),"")</f>
        <v/>
      </c>
      <c r="BB35" s="13" t="str">
        <f>IFERROR(IF(BB$4="Yes",INDEX(List!$F$2:$CB$208,MATCH('Selection Pane Data'!$C35,List!$F$2:$F$208,0),MATCH('Selection Pane Data'!BB$3,List!$F$2:$CB$2,0)),""),"")</f>
        <v/>
      </c>
      <c r="BC35" s="13" t="str">
        <f>IFERROR(IF(BC$4="Yes",INDEX(List!$F$2:$CB$208,MATCH('Selection Pane Data'!$C35,List!$F$2:$F$208,0),MATCH('Selection Pane Data'!BC$3,List!$F$2:$CB$2,0)),""),"")</f>
        <v/>
      </c>
      <c r="BD35" s="13" t="str">
        <f>IFERROR(IF(BD$4="Yes",INDEX(List!$F$2:$CB$208,MATCH('Selection Pane Data'!$C35,List!$F$2:$F$208,0),MATCH('Selection Pane Data'!BD$3,List!$F$2:$CB$2,0)),""),"")</f>
        <v/>
      </c>
      <c r="BE35" s="13" t="str">
        <f>IFERROR(IF(BE$4="Yes",INDEX(List!$F$2:$CB$208,MATCH('Selection Pane Data'!$C35,List!$F$2:$F$208,0),MATCH('Selection Pane Data'!BE$3,List!$F$2:$CB$2,0)),""),"")</f>
        <v/>
      </c>
      <c r="BF35" s="13" t="str">
        <f>IFERROR(IF(BF$4="Yes",INDEX(List!$F$2:$CB$208,MATCH('Selection Pane Data'!$C35,List!$F$2:$F$208,0),MATCH('Selection Pane Data'!BF$3,List!$F$2:$CB$2,0)),""),"")</f>
        <v/>
      </c>
      <c r="BG35" s="13" t="str">
        <f>IFERROR(IF(BG$4="Yes",INDEX(List!$F$2:$CB$208,MATCH('Selection Pane Data'!$C35,List!$F$2:$F$208,0),MATCH('Selection Pane Data'!BG$3,List!$F$2:$CB$2,0)),""),"")</f>
        <v/>
      </c>
      <c r="BH35" s="13" t="str">
        <f>IFERROR(IF(BH$4="Yes",INDEX(List!$F$2:$CB$208,MATCH('Selection Pane Data'!$C35,List!$F$2:$F$208,0),MATCH('Selection Pane Data'!BH$3,List!$F$2:$CB$2,0)),""),"")</f>
        <v/>
      </c>
      <c r="BI35" s="13" t="str">
        <f>IFERROR(IF(BI$4="Yes",INDEX(List!$F$2:$CB$208,MATCH('Selection Pane Data'!$C35,List!$F$2:$F$208,0),MATCH('Selection Pane Data'!BI$3,List!$F$2:$CB$2,0)),""),"")</f>
        <v/>
      </c>
      <c r="BJ35" s="13" t="str">
        <f>IFERROR(IF(BJ$4="Yes",INDEX(List!$F$2:$CB$208,MATCH('Selection Pane Data'!$C35,List!$F$2:$F$208,0),MATCH('Selection Pane Data'!BJ$3,List!$F$2:$CB$2,0)),""),"")</f>
        <v/>
      </c>
      <c r="BK35" s="13" t="str">
        <f>IFERROR(IF(BK$4="Yes",INDEX(List!$F$2:$CB$208,MATCH('Selection Pane Data'!$C35,List!$F$2:$F$208,0),MATCH('Selection Pane Data'!BK$3,List!$F$2:$CB$2,0)),""),"")</f>
        <v/>
      </c>
      <c r="BL35" s="13" t="str">
        <f>IFERROR(IF(BL$4="Yes",INDEX(List!$F$2:$CB$208,MATCH('Selection Pane Data'!$C35,List!$F$2:$F$208,0),MATCH('Selection Pane Data'!BL$3,List!$F$2:$CB$2,0)),""),"")</f>
        <v/>
      </c>
      <c r="BM35" s="13" t="str">
        <f>IFERROR(IF(BM$4="Yes",INDEX(List!$F$2:$CB$208,MATCH('Selection Pane Data'!$C35,List!$F$2:$F$208,0),MATCH('Selection Pane Data'!BM$3,List!$F$2:$CB$2,0)),""),"")</f>
        <v/>
      </c>
      <c r="BN35" s="13" t="str">
        <f>IFERROR(IF(BN$4="Yes",INDEX(List!$F$2:$CB$208,MATCH('Selection Pane Data'!$C35,List!$F$2:$F$208,0),MATCH('Selection Pane Data'!BN$3,List!$F$2:$CB$2,0)),""),"")</f>
        <v/>
      </c>
      <c r="BO35" s="13" t="str">
        <f>IFERROR(IF(BO$4="Yes",INDEX(List!$F$2:$CB$208,MATCH('Selection Pane Data'!$C35,List!$F$2:$F$208,0),MATCH('Selection Pane Data'!BO$3,List!$F$2:$CB$2,0)),""),"")</f>
        <v/>
      </c>
      <c r="BP35" s="13" t="str">
        <f>IFERROR(IF(BP$4="Yes",INDEX(List!$F$2:$CB$208,MATCH('Selection Pane Data'!$C35,List!$F$2:$F$208,0),MATCH('Selection Pane Data'!BP$3,List!$F$2:$CB$2,0)),""),"")</f>
        <v/>
      </c>
      <c r="BQ35" s="13" t="str">
        <f>IFERROR(IF(BQ$4="Yes",INDEX(List!$F$2:$CB$208,MATCH('Selection Pane Data'!$C35,List!$F$2:$F$208,0),MATCH('Selection Pane Data'!BQ$3,List!$F$2:$CB$2,0)),""),"")</f>
        <v/>
      </c>
      <c r="BR35" s="13" t="str">
        <f>IFERROR(IF(BR$4="Yes",INDEX(List!$F$2:$CB$208,MATCH('Selection Pane Data'!$C35,List!$F$2:$F$208,0),MATCH('Selection Pane Data'!BR$3,List!$F$2:$CB$2,0)),""),"")</f>
        <v/>
      </c>
      <c r="BS35" s="13" t="str">
        <f>IFERROR(IF(BS$4="Yes",INDEX(List!$F$2:$CB$208,MATCH('Selection Pane Data'!$C35,List!$F$2:$F$208,0),MATCH('Selection Pane Data'!BS$3,List!$F$2:$CB$2,0)),""),"")</f>
        <v/>
      </c>
      <c r="BT35" s="13" t="str">
        <f>IFERROR(IF(BT$4="Yes",INDEX(List!$F$2:$CB$208,MATCH('Selection Pane Data'!$C35,List!$F$2:$F$208,0),MATCH('Selection Pane Data'!BT$3,List!$F$2:$CB$2,0)),""),"")</f>
        <v/>
      </c>
      <c r="BU35" s="13" t="str">
        <f>IFERROR(IF(BU$4="Yes",INDEX(List!$F$2:$CB$208,MATCH('Selection Pane Data'!$C35,List!$F$2:$F$208,0),MATCH('Selection Pane Data'!BU$3,List!$F$2:$CB$2,0)),""),"")</f>
        <v/>
      </c>
      <c r="BV35" s="13" t="str">
        <f>IFERROR(IF(BV$4="Yes",INDEX(List!$F$2:$CB$208,MATCH('Selection Pane Data'!$C35,List!$F$2:$F$208,0),MATCH('Selection Pane Data'!BV$3,List!$F$2:$CB$2,0)),""),"")</f>
        <v/>
      </c>
      <c r="BW35" s="13" t="str">
        <f>IFERROR(IF(BW$4="Yes",INDEX(List!$F$2:$CB$208,MATCH('Selection Pane Data'!$C35,List!$F$2:$F$208,0),MATCH('Selection Pane Data'!BW$3,List!$F$2:$CB$2,0)),""),"")</f>
        <v/>
      </c>
      <c r="BX35" s="13" t="str">
        <f>IFERROR(IF(BX$4="Yes",INDEX(List!$F$2:$CB$208,MATCH('Selection Pane Data'!$C35,List!$F$2:$F$208,0),MATCH('Selection Pane Data'!BX$3,List!$F$2:$CB$2,0)),""),"")</f>
        <v/>
      </c>
      <c r="BY35" s="13" t="str">
        <f>IFERROR(IF(BY$4="Yes",INDEX(List!$F$2:$CB$208,MATCH('Selection Pane Data'!$C35,List!$F$2:$F$208,0),MATCH('Selection Pane Data'!BY$3,List!$F$2:$CB$2,0)),""),"")</f>
        <v/>
      </c>
      <c r="BZ35" s="13" t="str">
        <f>IFERROR(IF(BZ$4="Yes",INDEX(List!$F$2:$CB$208,MATCH('Selection Pane Data'!$C35,List!$F$2:$F$208,0),MATCH('Selection Pane Data'!BZ$3,List!$F$2:$CB$2,0)),""),"")</f>
        <v/>
      </c>
      <c r="CA35" s="13" t="str">
        <f>IFERROR(IF(CA$4="Yes",INDEX(List!$F$2:$CB$208,MATCH('Selection Pane Data'!$C35,List!$F$2:$F$208,0),MATCH('Selection Pane Data'!CA$3,List!$F$2:$CB$2,0)),""),"")</f>
        <v/>
      </c>
      <c r="CC35" s="29">
        <f t="shared" si="0"/>
        <v>0</v>
      </c>
      <c r="CD35" s="29">
        <f t="shared" si="1"/>
        <v>0</v>
      </c>
      <c r="CE35" s="29"/>
      <c r="CF35" s="29">
        <f>COUNTIF(List!I33:CB33,'Selection Pane Data'!CF$3)</f>
        <v>0</v>
      </c>
      <c r="CG35" s="29">
        <f>COUNTIF(List!J33:CC33,'Selection Pane Data'!CG$3)</f>
        <v>0</v>
      </c>
      <c r="CH35" s="29"/>
      <c r="CI35" s="29" t="str">
        <f t="shared" si="2"/>
        <v>Good</v>
      </c>
      <c r="CJ35" s="29" t="str">
        <f t="shared" si="3"/>
        <v>Good</v>
      </c>
    </row>
    <row r="36" spans="2:88" x14ac:dyDescent="0.45">
      <c r="B36" s="21"/>
      <c r="C36" s="120" t="s">
        <v>97</v>
      </c>
      <c r="D36" s="31">
        <f>List!G34</f>
        <v>0</v>
      </c>
      <c r="E36" s="31">
        <f>List!H34</f>
        <v>0</v>
      </c>
      <c r="F36" t="str">
        <f>INDEX('CMMC Levels'!$A$1:$F$188,MATCH('Selection Pane Data'!$C36,'CMMC Levels'!$A$1:$A$188,0),MATCH(Placemat!$F$4,'CMMC Levels'!$A$1:$F$1,0))</f>
        <v>N/A</v>
      </c>
      <c r="G36" s="75" t="str">
        <f>IF(F36="X",IF(COUNTIF(List!I34:CB34,"P")+COUNTIF(List!I34:CB34,"S")=0,"U",IF(COUNTIF('Selection Pane Data'!H36:CA36,"P")&gt;0,"P",IF(COUNTIF('Selection Pane Data'!H36:CA36,"S")&gt;0,"S","N"))),"NA")</f>
        <v>NA</v>
      </c>
      <c r="H36" s="13" t="str">
        <f>IFERROR(IF(H$4="Yes",INDEX(List!$F$2:$CB$208,MATCH('Selection Pane Data'!$C36,List!$F$2:$F$208,0),MATCH('Selection Pane Data'!H$3,List!$F$2:$CB$2,0)),""),"")</f>
        <v/>
      </c>
      <c r="I36" s="13" t="str">
        <f>IFERROR(IF(I$4="Yes",INDEX(List!$F$2:$CB$208,MATCH('Selection Pane Data'!$C36,List!$F$2:$F$208,0),MATCH('Selection Pane Data'!I$3,List!$F$2:$CB$2,0)),""),"")</f>
        <v/>
      </c>
      <c r="J36" s="13" t="str">
        <f>IFERROR(IF(J$4="Yes",INDEX(List!$F$2:$CB$208,MATCH('Selection Pane Data'!$C36,List!$F$2:$F$208,0),MATCH('Selection Pane Data'!J$3,List!$F$2:$CB$2,0)),""),"")</f>
        <v/>
      </c>
      <c r="K36" s="13" t="str">
        <f>IFERROR(IF(K$4="Yes",INDEX(List!$F$2:$CB$208,MATCH('Selection Pane Data'!$C36,List!$F$2:$F$208,0),MATCH('Selection Pane Data'!K$3,List!$F$2:$CB$2,0)),""),"")</f>
        <v/>
      </c>
      <c r="L36" s="13" t="str">
        <f>IFERROR(IF(L$4="Yes",INDEX(List!$F$2:$CB$208,MATCH('Selection Pane Data'!$C36,List!$F$2:$F$208,0),MATCH('Selection Pane Data'!L$3,List!$F$2:$CB$2,0)),""),"")</f>
        <v/>
      </c>
      <c r="M36" s="13" t="str">
        <f>IFERROR(IF(M$4="Yes",INDEX(List!$F$2:$CB$208,MATCH('Selection Pane Data'!$C36,List!$F$2:$F$208,0),MATCH('Selection Pane Data'!M$3,List!$F$2:$CB$2,0)),""),"")</f>
        <v/>
      </c>
      <c r="N36" s="13" t="str">
        <f>IFERROR(IF(N$4="Yes",INDEX(List!$F$2:$CB$208,MATCH('Selection Pane Data'!$C36,List!$F$2:$F$208,0),MATCH('Selection Pane Data'!N$3,List!$F$2:$CB$2,0)),""),"")</f>
        <v/>
      </c>
      <c r="O36" s="13" t="str">
        <f>IFERROR(IF(O$4="Yes",INDEX(List!$F$2:$CB$208,MATCH('Selection Pane Data'!$C36,List!$F$2:$F$208,0),MATCH('Selection Pane Data'!O$3,List!$F$2:$CB$2,0)),""),"")</f>
        <v/>
      </c>
      <c r="P36" s="13" t="str">
        <f>IFERROR(IF(P$4="Yes",INDEX(List!$F$2:$CB$208,MATCH('Selection Pane Data'!$C36,List!$F$2:$F$208,0),MATCH('Selection Pane Data'!P$3,List!$F$2:$CB$2,0)),""),"")</f>
        <v/>
      </c>
      <c r="Q36" s="13" t="str">
        <f>IFERROR(IF(Q$4="Yes",INDEX(List!$F$2:$CB$208,MATCH('Selection Pane Data'!$C36,List!$F$2:$F$208,0),MATCH('Selection Pane Data'!Q$3,List!$F$2:$CB$2,0)),""),"")</f>
        <v/>
      </c>
      <c r="R36" s="13" t="str">
        <f>IFERROR(IF(R$4="Yes",INDEX(List!$F$2:$CB$208,MATCH('Selection Pane Data'!$C36,List!$F$2:$F$208,0),MATCH('Selection Pane Data'!R$3,List!$F$2:$CB$2,0)),""),"")</f>
        <v/>
      </c>
      <c r="S36" s="13" t="str">
        <f>IFERROR(IF(S$4="Yes",INDEX(List!$F$2:$CB$208,MATCH('Selection Pane Data'!$C36,List!$F$2:$F$208,0),MATCH('Selection Pane Data'!S$3,List!$F$2:$CB$2,0)),""),"")</f>
        <v/>
      </c>
      <c r="T36" s="13" t="str">
        <f>IFERROR(IF(T$4="Yes",INDEX(List!$F$2:$CB$208,MATCH('Selection Pane Data'!$C36,List!$F$2:$F$208,0),MATCH('Selection Pane Data'!T$3,List!$F$2:$CB$2,0)),""),"")</f>
        <v/>
      </c>
      <c r="U36" s="13" t="str">
        <f>IFERROR(IF(U$4="Yes",INDEX(List!$F$2:$CB$208,MATCH('Selection Pane Data'!$C36,List!$F$2:$F$208,0),MATCH('Selection Pane Data'!U$3,List!$F$2:$CB$2,0)),""),"")</f>
        <v/>
      </c>
      <c r="V36" s="13" t="str">
        <f>IFERROR(IF(V$4="Yes",INDEX(List!$F$2:$CB$208,MATCH('Selection Pane Data'!$C36,List!$F$2:$F$208,0),MATCH('Selection Pane Data'!V$3,List!$F$2:$CB$2,0)),""),"")</f>
        <v/>
      </c>
      <c r="W36" s="13" t="str">
        <f>IFERROR(IF(W$4="Yes",INDEX(List!$F$2:$CB$208,MATCH('Selection Pane Data'!$C36,List!$F$2:$F$208,0),MATCH('Selection Pane Data'!W$3,List!$F$2:$CB$2,0)),""),"")</f>
        <v/>
      </c>
      <c r="X36" s="13" t="str">
        <f>IFERROR(IF(X$4="Yes",INDEX(List!$F$2:$CB$208,MATCH('Selection Pane Data'!$C36,List!$F$2:$F$208,0),MATCH('Selection Pane Data'!X$3,List!$F$2:$CB$2,0)),""),"")</f>
        <v/>
      </c>
      <c r="Y36" s="13" t="str">
        <f>IFERROR(IF(Y$4="Yes",INDEX(List!$F$2:$CB$208,MATCH('Selection Pane Data'!$C36,List!$F$2:$F$208,0),MATCH('Selection Pane Data'!Y$3,List!$F$2:$CB$2,0)),""),"")</f>
        <v/>
      </c>
      <c r="Z36" s="13" t="str">
        <f>IFERROR(IF(Z$4="Yes",INDEX(List!$F$2:$CB$208,MATCH('Selection Pane Data'!$C36,List!$F$2:$F$208,0),MATCH('Selection Pane Data'!Z$3,List!$F$2:$CB$2,0)),""),"")</f>
        <v/>
      </c>
      <c r="AA36" s="13" t="str">
        <f>IFERROR(IF(AA$4="Yes",INDEX(List!$F$2:$CB$208,MATCH('Selection Pane Data'!$C36,List!$F$2:$F$208,0),MATCH('Selection Pane Data'!AA$3,List!$F$2:$CB$2,0)),""),"")</f>
        <v/>
      </c>
      <c r="AB36" s="13" t="str">
        <f>IFERROR(IF(AB$4="Yes",INDEX(List!$F$2:$CB$208,MATCH('Selection Pane Data'!$C36,List!$F$2:$F$208,0),MATCH('Selection Pane Data'!AB$3,List!$F$2:$CB$2,0)),""),"")</f>
        <v/>
      </c>
      <c r="AC36" s="13" t="str">
        <f>IFERROR(IF(AC$4="Yes",INDEX(List!$F$2:$CB$208,MATCH('Selection Pane Data'!$C36,List!$F$2:$F$208,0),MATCH('Selection Pane Data'!AC$3,List!$F$2:$CB$2,0)),""),"")</f>
        <v/>
      </c>
      <c r="AD36" s="13" t="str">
        <f>IFERROR(IF(AD$4="Yes",INDEX(List!$F$2:$CB$208,MATCH('Selection Pane Data'!$C36,List!$F$2:$F$208,0),MATCH('Selection Pane Data'!AD$3,List!$F$2:$CB$2,0)),""),"")</f>
        <v/>
      </c>
      <c r="AE36" s="13" t="str">
        <f>IFERROR(IF(AE$4="Yes",INDEX(List!$F$2:$CB$208,MATCH('Selection Pane Data'!$C36,List!$F$2:$F$208,0),MATCH('Selection Pane Data'!AE$3,List!$F$2:$CB$2,0)),""),"")</f>
        <v/>
      </c>
      <c r="AF36" s="13" t="str">
        <f>IFERROR(IF(AF$4="Yes",INDEX(List!$F$2:$CB$208,MATCH('Selection Pane Data'!$C36,List!$F$2:$F$208,0),MATCH('Selection Pane Data'!AF$3,List!$F$2:$CB$2,0)),""),"")</f>
        <v/>
      </c>
      <c r="AG36" s="13" t="str">
        <f>IFERROR(IF(AG$4="Yes",INDEX(List!$F$2:$CB$208,MATCH('Selection Pane Data'!$C36,List!$F$2:$F$208,0),MATCH('Selection Pane Data'!AG$3,List!$F$2:$CB$2,0)),""),"")</f>
        <v/>
      </c>
      <c r="AH36" s="13" t="str">
        <f>IFERROR(IF(AH$4="Yes",INDEX(List!$F$2:$CB$208,MATCH('Selection Pane Data'!$C36,List!$F$2:$F$208,0),MATCH('Selection Pane Data'!AH$3,List!$F$2:$CB$2,0)),""),"")</f>
        <v/>
      </c>
      <c r="AI36" s="13" t="str">
        <f>IFERROR(IF(AI$4="Yes",INDEX(List!$F$2:$CB$208,MATCH('Selection Pane Data'!$C36,List!$F$2:$F$208,0),MATCH('Selection Pane Data'!AI$3,List!$F$2:$CB$2,0)),""),"")</f>
        <v/>
      </c>
      <c r="AJ36" s="13" t="str">
        <f>IFERROR(IF(AJ$4="Yes",INDEX(List!$F$2:$CB$208,MATCH('Selection Pane Data'!$C36,List!$F$2:$F$208,0),MATCH('Selection Pane Data'!AJ$3,List!$F$2:$CB$2,0)),""),"")</f>
        <v/>
      </c>
      <c r="AK36" s="13" t="str">
        <f>IFERROR(IF(AK$4="Yes",INDEX(List!$F$2:$CB$208,MATCH('Selection Pane Data'!$C36,List!$F$2:$F$208,0),MATCH('Selection Pane Data'!AK$3,List!$F$2:$CB$2,0)),""),"")</f>
        <v/>
      </c>
      <c r="AL36" s="13" t="str">
        <f>IFERROR(IF(AL$4="Yes",INDEX(List!$F$2:$CB$208,MATCH('Selection Pane Data'!$C36,List!$F$2:$F$208,0),MATCH('Selection Pane Data'!AL$3,List!$F$2:$CB$2,0)),""),"")</f>
        <v/>
      </c>
      <c r="AM36" s="13" t="str">
        <f>IFERROR(IF(AM$4="Yes",INDEX(List!$F$2:$CB$208,MATCH('Selection Pane Data'!$C36,List!$F$2:$F$208,0),MATCH('Selection Pane Data'!AM$3,List!$F$2:$CB$2,0)),""),"")</f>
        <v/>
      </c>
      <c r="AN36" s="13" t="str">
        <f>IFERROR(IF(AN$4="Yes",INDEX(List!$F$2:$CB$208,MATCH('Selection Pane Data'!$C36,List!$F$2:$F$208,0),MATCH('Selection Pane Data'!AN$3,List!$F$2:$CB$2,0)),""),"")</f>
        <v/>
      </c>
      <c r="AO36" s="13" t="str">
        <f>IFERROR(IF(AO$4="Yes",INDEX(List!$F$2:$CB$208,MATCH('Selection Pane Data'!$C36,List!$F$2:$F$208,0),MATCH('Selection Pane Data'!AO$3,List!$F$2:$CB$2,0)),""),"")</f>
        <v/>
      </c>
      <c r="AP36" s="13" t="str">
        <f>IFERROR(IF(AP$4="Yes",INDEX(List!$F$2:$CB$208,MATCH('Selection Pane Data'!$C36,List!$F$2:$F$208,0),MATCH('Selection Pane Data'!AP$3,List!$F$2:$CB$2,0)),""),"")</f>
        <v/>
      </c>
      <c r="AQ36" s="13" t="str">
        <f>IFERROR(IF(AQ$4="Yes",INDEX(List!$F$2:$CB$208,MATCH('Selection Pane Data'!$C36,List!$F$2:$F$208,0),MATCH('Selection Pane Data'!AQ$3,List!$F$2:$CB$2,0)),""),"")</f>
        <v/>
      </c>
      <c r="AR36" s="13" t="str">
        <f>IFERROR(IF(AR$4="Yes",INDEX(List!$F$2:$CB$208,MATCH('Selection Pane Data'!$C36,List!$F$2:$F$208,0),MATCH('Selection Pane Data'!AR$3,List!$F$2:$CB$2,0)),""),"")</f>
        <v/>
      </c>
      <c r="AS36" s="13" t="str">
        <f>IFERROR(IF(AS$4="Yes",INDEX(List!$F$2:$CB$208,MATCH('Selection Pane Data'!$C36,List!$F$2:$F$208,0),MATCH('Selection Pane Data'!AS$3,List!$F$2:$CB$2,0)),""),"")</f>
        <v/>
      </c>
      <c r="AT36" s="13" t="str">
        <f>IFERROR(IF(AT$4="Yes",INDEX(List!$F$2:$CB$208,MATCH('Selection Pane Data'!$C36,List!$F$2:$F$208,0),MATCH('Selection Pane Data'!AT$3,List!$F$2:$CB$2,0)),""),"")</f>
        <v/>
      </c>
      <c r="AU36" s="13" t="str">
        <f>IFERROR(IF(AU$4="Yes",INDEX(List!$F$2:$CB$208,MATCH('Selection Pane Data'!$C36,List!$F$2:$F$208,0),MATCH('Selection Pane Data'!AU$3,List!$F$2:$CB$2,0)),""),"")</f>
        <v/>
      </c>
      <c r="AV36" s="13" t="str">
        <f>IFERROR(IF(AV$4="Yes",INDEX(List!$F$2:$CB$208,MATCH('Selection Pane Data'!$C36,List!$F$2:$F$208,0),MATCH('Selection Pane Data'!AV$3,List!$F$2:$CB$2,0)),""),"")</f>
        <v/>
      </c>
      <c r="AW36" s="13" t="str">
        <f>IFERROR(IF(AW$4="Yes",INDEX(List!$F$2:$CB$208,MATCH('Selection Pane Data'!$C36,List!$F$2:$F$208,0),MATCH('Selection Pane Data'!AW$3,List!$F$2:$CB$2,0)),""),"")</f>
        <v/>
      </c>
      <c r="AX36" s="13" t="str">
        <f>IFERROR(IF(AX$4="Yes",INDEX(List!$F$2:$CB$208,MATCH('Selection Pane Data'!$C36,List!$F$2:$F$208,0),MATCH('Selection Pane Data'!AX$3,List!$F$2:$CB$2,0)),""),"")</f>
        <v/>
      </c>
      <c r="AY36" s="13" t="str">
        <f>IFERROR(IF(AY$4="Yes",INDEX(List!$F$2:$CB$208,MATCH('Selection Pane Data'!$C36,List!$F$2:$F$208,0),MATCH('Selection Pane Data'!AY$3,List!$F$2:$CB$2,0)),""),"")</f>
        <v/>
      </c>
      <c r="AZ36" s="13" t="str">
        <f>IFERROR(IF(AZ$4="Yes",INDEX(List!$F$2:$CB$208,MATCH('Selection Pane Data'!$C36,List!$F$2:$F$208,0),MATCH('Selection Pane Data'!AZ$3,List!$F$2:$CB$2,0)),""),"")</f>
        <v/>
      </c>
      <c r="BA36" s="13" t="str">
        <f>IFERROR(IF(BA$4="Yes",INDEX(List!$F$2:$CB$208,MATCH('Selection Pane Data'!$C36,List!$F$2:$F$208,0),MATCH('Selection Pane Data'!BA$3,List!$F$2:$CB$2,0)),""),"")</f>
        <v/>
      </c>
      <c r="BB36" s="13" t="str">
        <f>IFERROR(IF(BB$4="Yes",INDEX(List!$F$2:$CB$208,MATCH('Selection Pane Data'!$C36,List!$F$2:$F$208,0),MATCH('Selection Pane Data'!BB$3,List!$F$2:$CB$2,0)),""),"")</f>
        <v/>
      </c>
      <c r="BC36" s="13" t="str">
        <f>IFERROR(IF(BC$4="Yes",INDEX(List!$F$2:$CB$208,MATCH('Selection Pane Data'!$C36,List!$F$2:$F$208,0),MATCH('Selection Pane Data'!BC$3,List!$F$2:$CB$2,0)),""),"")</f>
        <v/>
      </c>
      <c r="BD36" s="13" t="str">
        <f>IFERROR(IF(BD$4="Yes",INDEX(List!$F$2:$CB$208,MATCH('Selection Pane Data'!$C36,List!$F$2:$F$208,0),MATCH('Selection Pane Data'!BD$3,List!$F$2:$CB$2,0)),""),"")</f>
        <v/>
      </c>
      <c r="BE36" s="13" t="str">
        <f>IFERROR(IF(BE$4="Yes",INDEX(List!$F$2:$CB$208,MATCH('Selection Pane Data'!$C36,List!$F$2:$F$208,0),MATCH('Selection Pane Data'!BE$3,List!$F$2:$CB$2,0)),""),"")</f>
        <v/>
      </c>
      <c r="BF36" s="13" t="str">
        <f>IFERROR(IF(BF$4="Yes",INDEX(List!$F$2:$CB$208,MATCH('Selection Pane Data'!$C36,List!$F$2:$F$208,0),MATCH('Selection Pane Data'!BF$3,List!$F$2:$CB$2,0)),""),"")</f>
        <v/>
      </c>
      <c r="BG36" s="13" t="str">
        <f>IFERROR(IF(BG$4="Yes",INDEX(List!$F$2:$CB$208,MATCH('Selection Pane Data'!$C36,List!$F$2:$F$208,0),MATCH('Selection Pane Data'!BG$3,List!$F$2:$CB$2,0)),""),"")</f>
        <v/>
      </c>
      <c r="BH36" s="13" t="str">
        <f>IFERROR(IF(BH$4="Yes",INDEX(List!$F$2:$CB$208,MATCH('Selection Pane Data'!$C36,List!$F$2:$F$208,0),MATCH('Selection Pane Data'!BH$3,List!$F$2:$CB$2,0)),""),"")</f>
        <v/>
      </c>
      <c r="BI36" s="13" t="str">
        <f>IFERROR(IF(BI$4="Yes",INDEX(List!$F$2:$CB$208,MATCH('Selection Pane Data'!$C36,List!$F$2:$F$208,0),MATCH('Selection Pane Data'!BI$3,List!$F$2:$CB$2,0)),""),"")</f>
        <v/>
      </c>
      <c r="BJ36" s="13" t="str">
        <f>IFERROR(IF(BJ$4="Yes",INDEX(List!$F$2:$CB$208,MATCH('Selection Pane Data'!$C36,List!$F$2:$F$208,0),MATCH('Selection Pane Data'!BJ$3,List!$F$2:$CB$2,0)),""),"")</f>
        <v/>
      </c>
      <c r="BK36" s="13" t="str">
        <f>IFERROR(IF(BK$4="Yes",INDEX(List!$F$2:$CB$208,MATCH('Selection Pane Data'!$C36,List!$F$2:$F$208,0),MATCH('Selection Pane Data'!BK$3,List!$F$2:$CB$2,0)),""),"")</f>
        <v/>
      </c>
      <c r="BL36" s="13" t="str">
        <f>IFERROR(IF(BL$4="Yes",INDEX(List!$F$2:$CB$208,MATCH('Selection Pane Data'!$C36,List!$F$2:$F$208,0),MATCH('Selection Pane Data'!BL$3,List!$F$2:$CB$2,0)),""),"")</f>
        <v/>
      </c>
      <c r="BM36" s="13" t="str">
        <f>IFERROR(IF(BM$4="Yes",INDEX(List!$F$2:$CB$208,MATCH('Selection Pane Data'!$C36,List!$F$2:$F$208,0),MATCH('Selection Pane Data'!BM$3,List!$F$2:$CB$2,0)),""),"")</f>
        <v/>
      </c>
      <c r="BN36" s="13" t="str">
        <f>IFERROR(IF(BN$4="Yes",INDEX(List!$F$2:$CB$208,MATCH('Selection Pane Data'!$C36,List!$F$2:$F$208,0),MATCH('Selection Pane Data'!BN$3,List!$F$2:$CB$2,0)),""),"")</f>
        <v/>
      </c>
      <c r="BO36" s="13" t="str">
        <f>IFERROR(IF(BO$4="Yes",INDEX(List!$F$2:$CB$208,MATCH('Selection Pane Data'!$C36,List!$F$2:$F$208,0),MATCH('Selection Pane Data'!BO$3,List!$F$2:$CB$2,0)),""),"")</f>
        <v/>
      </c>
      <c r="BP36" s="13" t="str">
        <f>IFERROR(IF(BP$4="Yes",INDEX(List!$F$2:$CB$208,MATCH('Selection Pane Data'!$C36,List!$F$2:$F$208,0),MATCH('Selection Pane Data'!BP$3,List!$F$2:$CB$2,0)),""),"")</f>
        <v/>
      </c>
      <c r="BQ36" s="13" t="str">
        <f>IFERROR(IF(BQ$4="Yes",INDEX(List!$F$2:$CB$208,MATCH('Selection Pane Data'!$C36,List!$F$2:$F$208,0),MATCH('Selection Pane Data'!BQ$3,List!$F$2:$CB$2,0)),""),"")</f>
        <v/>
      </c>
      <c r="BR36" s="13" t="str">
        <f>IFERROR(IF(BR$4="Yes",INDEX(List!$F$2:$CB$208,MATCH('Selection Pane Data'!$C36,List!$F$2:$F$208,0),MATCH('Selection Pane Data'!BR$3,List!$F$2:$CB$2,0)),""),"")</f>
        <v/>
      </c>
      <c r="BS36" s="13" t="str">
        <f>IFERROR(IF(BS$4="Yes",INDEX(List!$F$2:$CB$208,MATCH('Selection Pane Data'!$C36,List!$F$2:$F$208,0),MATCH('Selection Pane Data'!BS$3,List!$F$2:$CB$2,0)),""),"")</f>
        <v/>
      </c>
      <c r="BT36" s="13" t="str">
        <f>IFERROR(IF(BT$4="Yes",INDEX(List!$F$2:$CB$208,MATCH('Selection Pane Data'!$C36,List!$F$2:$F$208,0),MATCH('Selection Pane Data'!BT$3,List!$F$2:$CB$2,0)),""),"")</f>
        <v/>
      </c>
      <c r="BU36" s="13" t="str">
        <f>IFERROR(IF(BU$4="Yes",INDEX(List!$F$2:$CB$208,MATCH('Selection Pane Data'!$C36,List!$F$2:$F$208,0),MATCH('Selection Pane Data'!BU$3,List!$F$2:$CB$2,0)),""),"")</f>
        <v/>
      </c>
      <c r="BV36" s="13" t="str">
        <f>IFERROR(IF(BV$4="Yes",INDEX(List!$F$2:$CB$208,MATCH('Selection Pane Data'!$C36,List!$F$2:$F$208,0),MATCH('Selection Pane Data'!BV$3,List!$F$2:$CB$2,0)),""),"")</f>
        <v/>
      </c>
      <c r="BW36" s="13" t="str">
        <f>IFERROR(IF(BW$4="Yes",INDEX(List!$F$2:$CB$208,MATCH('Selection Pane Data'!$C36,List!$F$2:$F$208,0),MATCH('Selection Pane Data'!BW$3,List!$F$2:$CB$2,0)),""),"")</f>
        <v/>
      </c>
      <c r="BX36" s="13" t="str">
        <f>IFERROR(IF(BX$4="Yes",INDEX(List!$F$2:$CB$208,MATCH('Selection Pane Data'!$C36,List!$F$2:$F$208,0),MATCH('Selection Pane Data'!BX$3,List!$F$2:$CB$2,0)),""),"")</f>
        <v/>
      </c>
      <c r="BY36" s="13" t="str">
        <f>IFERROR(IF(BY$4="Yes",INDEX(List!$F$2:$CB$208,MATCH('Selection Pane Data'!$C36,List!$F$2:$F$208,0),MATCH('Selection Pane Data'!BY$3,List!$F$2:$CB$2,0)),""),"")</f>
        <v/>
      </c>
      <c r="BZ36" s="13" t="str">
        <f>IFERROR(IF(BZ$4="Yes",INDEX(List!$F$2:$CB$208,MATCH('Selection Pane Data'!$C36,List!$F$2:$F$208,0),MATCH('Selection Pane Data'!BZ$3,List!$F$2:$CB$2,0)),""),"")</f>
        <v/>
      </c>
      <c r="CA36" s="13" t="str">
        <f>IFERROR(IF(CA$4="Yes",INDEX(List!$F$2:$CB$208,MATCH('Selection Pane Data'!$C36,List!$F$2:$F$208,0),MATCH('Selection Pane Data'!CA$3,List!$F$2:$CB$2,0)),""),"")</f>
        <v/>
      </c>
      <c r="CC36" s="29">
        <f t="shared" si="0"/>
        <v>0</v>
      </c>
      <c r="CD36" s="29">
        <f t="shared" si="1"/>
        <v>0</v>
      </c>
      <c r="CE36" s="29"/>
      <c r="CF36" s="29">
        <f>COUNTIF(List!I34:CB34,'Selection Pane Data'!CF$3)</f>
        <v>2</v>
      </c>
      <c r="CG36" s="29">
        <f>COUNTIF(List!J34:CC34,'Selection Pane Data'!CG$3)</f>
        <v>1</v>
      </c>
      <c r="CH36" s="29"/>
      <c r="CI36" s="29" t="str">
        <f t="shared" si="2"/>
        <v>Error</v>
      </c>
      <c r="CJ36" s="29" t="str">
        <f t="shared" si="3"/>
        <v>Error</v>
      </c>
    </row>
    <row r="37" spans="2:88" x14ac:dyDescent="0.45">
      <c r="B37" s="21"/>
      <c r="C37" s="120" t="s">
        <v>112</v>
      </c>
      <c r="D37" s="31">
        <f>List!G35</f>
        <v>0</v>
      </c>
      <c r="E37" s="31">
        <f>List!H35</f>
        <v>0</v>
      </c>
      <c r="F37" t="str">
        <f>INDEX('CMMC Levels'!$A$1:$F$188,MATCH('Selection Pane Data'!$C37,'CMMC Levels'!$A$1:$A$188,0),MATCH(Placemat!$F$4,'CMMC Levels'!$A$1:$F$1,0))</f>
        <v>N/A</v>
      </c>
      <c r="G37" s="75" t="str">
        <f>IF(F37="X",IF(COUNTIF(List!I35:CB35,"P")+COUNTIF(List!I35:CB35,"S")=0,"U",IF(COUNTIF('Selection Pane Data'!H37:CA37,"P")&gt;0,"P",IF(COUNTIF('Selection Pane Data'!H37:CA37,"S")&gt;0,"S","N"))),"NA")</f>
        <v>NA</v>
      </c>
      <c r="H37" s="13" t="str">
        <f>IFERROR(IF(H$4="Yes",INDEX(List!$F$2:$CB$208,MATCH('Selection Pane Data'!$C37,List!$F$2:$F$208,0),MATCH('Selection Pane Data'!H$3,List!$F$2:$CB$2,0)),""),"")</f>
        <v/>
      </c>
      <c r="I37" s="13" t="str">
        <f>IFERROR(IF(I$4="Yes",INDEX(List!$F$2:$CB$208,MATCH('Selection Pane Data'!$C37,List!$F$2:$F$208,0),MATCH('Selection Pane Data'!I$3,List!$F$2:$CB$2,0)),""),"")</f>
        <v/>
      </c>
      <c r="J37" s="13" t="str">
        <f>IFERROR(IF(J$4="Yes",INDEX(List!$F$2:$CB$208,MATCH('Selection Pane Data'!$C37,List!$F$2:$F$208,0),MATCH('Selection Pane Data'!J$3,List!$F$2:$CB$2,0)),""),"")</f>
        <v/>
      </c>
      <c r="K37" s="13" t="str">
        <f>IFERROR(IF(K$4="Yes",INDEX(List!$F$2:$CB$208,MATCH('Selection Pane Data'!$C37,List!$F$2:$F$208,0),MATCH('Selection Pane Data'!K$3,List!$F$2:$CB$2,0)),""),"")</f>
        <v/>
      </c>
      <c r="L37" s="13" t="str">
        <f>IFERROR(IF(L$4="Yes",INDEX(List!$F$2:$CB$208,MATCH('Selection Pane Data'!$C37,List!$F$2:$F$208,0),MATCH('Selection Pane Data'!L$3,List!$F$2:$CB$2,0)),""),"")</f>
        <v/>
      </c>
      <c r="M37" s="13" t="str">
        <f>IFERROR(IF(M$4="Yes",INDEX(List!$F$2:$CB$208,MATCH('Selection Pane Data'!$C37,List!$F$2:$F$208,0),MATCH('Selection Pane Data'!M$3,List!$F$2:$CB$2,0)),""),"")</f>
        <v/>
      </c>
      <c r="N37" s="13" t="str">
        <f>IFERROR(IF(N$4="Yes",INDEX(List!$F$2:$CB$208,MATCH('Selection Pane Data'!$C37,List!$F$2:$F$208,0),MATCH('Selection Pane Data'!N$3,List!$F$2:$CB$2,0)),""),"")</f>
        <v/>
      </c>
      <c r="O37" s="13" t="str">
        <f>IFERROR(IF(O$4="Yes",INDEX(List!$F$2:$CB$208,MATCH('Selection Pane Data'!$C37,List!$F$2:$F$208,0),MATCH('Selection Pane Data'!O$3,List!$F$2:$CB$2,0)),""),"")</f>
        <v/>
      </c>
      <c r="P37" s="13" t="str">
        <f>IFERROR(IF(P$4="Yes",INDEX(List!$F$2:$CB$208,MATCH('Selection Pane Data'!$C37,List!$F$2:$F$208,0),MATCH('Selection Pane Data'!P$3,List!$F$2:$CB$2,0)),""),"")</f>
        <v/>
      </c>
      <c r="Q37" s="13" t="str">
        <f>IFERROR(IF(Q$4="Yes",INDEX(List!$F$2:$CB$208,MATCH('Selection Pane Data'!$C37,List!$F$2:$F$208,0),MATCH('Selection Pane Data'!Q$3,List!$F$2:$CB$2,0)),""),"")</f>
        <v/>
      </c>
      <c r="R37" s="13" t="str">
        <f>IFERROR(IF(R$4="Yes",INDEX(List!$F$2:$CB$208,MATCH('Selection Pane Data'!$C37,List!$F$2:$F$208,0),MATCH('Selection Pane Data'!R$3,List!$F$2:$CB$2,0)),""),"")</f>
        <v/>
      </c>
      <c r="S37" s="13" t="str">
        <f>IFERROR(IF(S$4="Yes",INDEX(List!$F$2:$CB$208,MATCH('Selection Pane Data'!$C37,List!$F$2:$F$208,0),MATCH('Selection Pane Data'!S$3,List!$F$2:$CB$2,0)),""),"")</f>
        <v/>
      </c>
      <c r="T37" s="13" t="str">
        <f>IFERROR(IF(T$4="Yes",INDEX(List!$F$2:$CB$208,MATCH('Selection Pane Data'!$C37,List!$F$2:$F$208,0),MATCH('Selection Pane Data'!T$3,List!$F$2:$CB$2,0)),""),"")</f>
        <v/>
      </c>
      <c r="U37" s="13" t="str">
        <f>IFERROR(IF(U$4="Yes",INDEX(List!$F$2:$CB$208,MATCH('Selection Pane Data'!$C37,List!$F$2:$F$208,0),MATCH('Selection Pane Data'!U$3,List!$F$2:$CB$2,0)),""),"")</f>
        <v/>
      </c>
      <c r="V37" s="13" t="str">
        <f>IFERROR(IF(V$4="Yes",INDEX(List!$F$2:$CB$208,MATCH('Selection Pane Data'!$C37,List!$F$2:$F$208,0),MATCH('Selection Pane Data'!V$3,List!$F$2:$CB$2,0)),""),"")</f>
        <v/>
      </c>
      <c r="W37" s="13" t="str">
        <f>IFERROR(IF(W$4="Yes",INDEX(List!$F$2:$CB$208,MATCH('Selection Pane Data'!$C37,List!$F$2:$F$208,0),MATCH('Selection Pane Data'!W$3,List!$F$2:$CB$2,0)),""),"")</f>
        <v/>
      </c>
      <c r="X37" s="13" t="str">
        <f>IFERROR(IF(X$4="Yes",INDEX(List!$F$2:$CB$208,MATCH('Selection Pane Data'!$C37,List!$F$2:$F$208,0),MATCH('Selection Pane Data'!X$3,List!$F$2:$CB$2,0)),""),"")</f>
        <v/>
      </c>
      <c r="Y37" s="13" t="str">
        <f>IFERROR(IF(Y$4="Yes",INDEX(List!$F$2:$CB$208,MATCH('Selection Pane Data'!$C37,List!$F$2:$F$208,0),MATCH('Selection Pane Data'!Y$3,List!$F$2:$CB$2,0)),""),"")</f>
        <v/>
      </c>
      <c r="Z37" s="13" t="str">
        <f>IFERROR(IF(Z$4="Yes",INDEX(List!$F$2:$CB$208,MATCH('Selection Pane Data'!$C37,List!$F$2:$F$208,0),MATCH('Selection Pane Data'!Z$3,List!$F$2:$CB$2,0)),""),"")</f>
        <v/>
      </c>
      <c r="AA37" s="13" t="str">
        <f>IFERROR(IF(AA$4="Yes",INDEX(List!$F$2:$CB$208,MATCH('Selection Pane Data'!$C37,List!$F$2:$F$208,0),MATCH('Selection Pane Data'!AA$3,List!$F$2:$CB$2,0)),""),"")</f>
        <v/>
      </c>
      <c r="AB37" s="13" t="str">
        <f>IFERROR(IF(AB$4="Yes",INDEX(List!$F$2:$CB$208,MATCH('Selection Pane Data'!$C37,List!$F$2:$F$208,0),MATCH('Selection Pane Data'!AB$3,List!$F$2:$CB$2,0)),""),"")</f>
        <v/>
      </c>
      <c r="AC37" s="13" t="str">
        <f>IFERROR(IF(AC$4="Yes",INDEX(List!$F$2:$CB$208,MATCH('Selection Pane Data'!$C37,List!$F$2:$F$208,0),MATCH('Selection Pane Data'!AC$3,List!$F$2:$CB$2,0)),""),"")</f>
        <v/>
      </c>
      <c r="AD37" s="13" t="str">
        <f>IFERROR(IF(AD$4="Yes",INDEX(List!$F$2:$CB$208,MATCH('Selection Pane Data'!$C37,List!$F$2:$F$208,0),MATCH('Selection Pane Data'!AD$3,List!$F$2:$CB$2,0)),""),"")</f>
        <v/>
      </c>
      <c r="AE37" s="13" t="str">
        <f>IFERROR(IF(AE$4="Yes",INDEX(List!$F$2:$CB$208,MATCH('Selection Pane Data'!$C37,List!$F$2:$F$208,0),MATCH('Selection Pane Data'!AE$3,List!$F$2:$CB$2,0)),""),"")</f>
        <v/>
      </c>
      <c r="AF37" s="13" t="str">
        <f>IFERROR(IF(AF$4="Yes",INDEX(List!$F$2:$CB$208,MATCH('Selection Pane Data'!$C37,List!$F$2:$F$208,0),MATCH('Selection Pane Data'!AF$3,List!$F$2:$CB$2,0)),""),"")</f>
        <v/>
      </c>
      <c r="AG37" s="13" t="str">
        <f>IFERROR(IF(AG$4="Yes",INDEX(List!$F$2:$CB$208,MATCH('Selection Pane Data'!$C37,List!$F$2:$F$208,0),MATCH('Selection Pane Data'!AG$3,List!$F$2:$CB$2,0)),""),"")</f>
        <v/>
      </c>
      <c r="AH37" s="13" t="str">
        <f>IFERROR(IF(AH$4="Yes",INDEX(List!$F$2:$CB$208,MATCH('Selection Pane Data'!$C37,List!$F$2:$F$208,0),MATCH('Selection Pane Data'!AH$3,List!$F$2:$CB$2,0)),""),"")</f>
        <v/>
      </c>
      <c r="AI37" s="13" t="str">
        <f>IFERROR(IF(AI$4="Yes",INDEX(List!$F$2:$CB$208,MATCH('Selection Pane Data'!$C37,List!$F$2:$F$208,0),MATCH('Selection Pane Data'!AI$3,List!$F$2:$CB$2,0)),""),"")</f>
        <v/>
      </c>
      <c r="AJ37" s="13" t="str">
        <f>IFERROR(IF(AJ$4="Yes",INDEX(List!$F$2:$CB$208,MATCH('Selection Pane Data'!$C37,List!$F$2:$F$208,0),MATCH('Selection Pane Data'!AJ$3,List!$F$2:$CB$2,0)),""),"")</f>
        <v/>
      </c>
      <c r="AK37" s="13" t="str">
        <f>IFERROR(IF(AK$4="Yes",INDEX(List!$F$2:$CB$208,MATCH('Selection Pane Data'!$C37,List!$F$2:$F$208,0),MATCH('Selection Pane Data'!AK$3,List!$F$2:$CB$2,0)),""),"")</f>
        <v/>
      </c>
      <c r="AL37" s="13" t="str">
        <f>IFERROR(IF(AL$4="Yes",INDEX(List!$F$2:$CB$208,MATCH('Selection Pane Data'!$C37,List!$F$2:$F$208,0),MATCH('Selection Pane Data'!AL$3,List!$F$2:$CB$2,0)),""),"")</f>
        <v/>
      </c>
      <c r="AM37" s="13" t="str">
        <f>IFERROR(IF(AM$4="Yes",INDEX(List!$F$2:$CB$208,MATCH('Selection Pane Data'!$C37,List!$F$2:$F$208,0),MATCH('Selection Pane Data'!AM$3,List!$F$2:$CB$2,0)),""),"")</f>
        <v/>
      </c>
      <c r="AN37" s="13" t="str">
        <f>IFERROR(IF(AN$4="Yes",INDEX(List!$F$2:$CB$208,MATCH('Selection Pane Data'!$C37,List!$F$2:$F$208,0),MATCH('Selection Pane Data'!AN$3,List!$F$2:$CB$2,0)),""),"")</f>
        <v/>
      </c>
      <c r="AO37" s="13" t="str">
        <f>IFERROR(IF(AO$4="Yes",INDEX(List!$F$2:$CB$208,MATCH('Selection Pane Data'!$C37,List!$F$2:$F$208,0),MATCH('Selection Pane Data'!AO$3,List!$F$2:$CB$2,0)),""),"")</f>
        <v/>
      </c>
      <c r="AP37" s="13" t="str">
        <f>IFERROR(IF(AP$4="Yes",INDEX(List!$F$2:$CB$208,MATCH('Selection Pane Data'!$C37,List!$F$2:$F$208,0),MATCH('Selection Pane Data'!AP$3,List!$F$2:$CB$2,0)),""),"")</f>
        <v/>
      </c>
      <c r="AQ37" s="13" t="str">
        <f>IFERROR(IF(AQ$4="Yes",INDEX(List!$F$2:$CB$208,MATCH('Selection Pane Data'!$C37,List!$F$2:$F$208,0),MATCH('Selection Pane Data'!AQ$3,List!$F$2:$CB$2,0)),""),"")</f>
        <v/>
      </c>
      <c r="AR37" s="13" t="str">
        <f>IFERROR(IF(AR$4="Yes",INDEX(List!$F$2:$CB$208,MATCH('Selection Pane Data'!$C37,List!$F$2:$F$208,0),MATCH('Selection Pane Data'!AR$3,List!$F$2:$CB$2,0)),""),"")</f>
        <v/>
      </c>
      <c r="AS37" s="13" t="str">
        <f>IFERROR(IF(AS$4="Yes",INDEX(List!$F$2:$CB$208,MATCH('Selection Pane Data'!$C37,List!$F$2:$F$208,0),MATCH('Selection Pane Data'!AS$3,List!$F$2:$CB$2,0)),""),"")</f>
        <v/>
      </c>
      <c r="AT37" s="13" t="str">
        <f>IFERROR(IF(AT$4="Yes",INDEX(List!$F$2:$CB$208,MATCH('Selection Pane Data'!$C37,List!$F$2:$F$208,0),MATCH('Selection Pane Data'!AT$3,List!$F$2:$CB$2,0)),""),"")</f>
        <v/>
      </c>
      <c r="AU37" s="13" t="str">
        <f>IFERROR(IF(AU$4="Yes",INDEX(List!$F$2:$CB$208,MATCH('Selection Pane Data'!$C37,List!$F$2:$F$208,0),MATCH('Selection Pane Data'!AU$3,List!$F$2:$CB$2,0)),""),"")</f>
        <v/>
      </c>
      <c r="AV37" s="13" t="str">
        <f>IFERROR(IF(AV$4="Yes",INDEX(List!$F$2:$CB$208,MATCH('Selection Pane Data'!$C37,List!$F$2:$F$208,0),MATCH('Selection Pane Data'!AV$3,List!$F$2:$CB$2,0)),""),"")</f>
        <v/>
      </c>
      <c r="AW37" s="13" t="str">
        <f>IFERROR(IF(AW$4="Yes",INDEX(List!$F$2:$CB$208,MATCH('Selection Pane Data'!$C37,List!$F$2:$F$208,0),MATCH('Selection Pane Data'!AW$3,List!$F$2:$CB$2,0)),""),"")</f>
        <v/>
      </c>
      <c r="AX37" s="13" t="str">
        <f>IFERROR(IF(AX$4="Yes",INDEX(List!$F$2:$CB$208,MATCH('Selection Pane Data'!$C37,List!$F$2:$F$208,0),MATCH('Selection Pane Data'!AX$3,List!$F$2:$CB$2,0)),""),"")</f>
        <v/>
      </c>
      <c r="AY37" s="13" t="str">
        <f>IFERROR(IF(AY$4="Yes",INDEX(List!$F$2:$CB$208,MATCH('Selection Pane Data'!$C37,List!$F$2:$F$208,0),MATCH('Selection Pane Data'!AY$3,List!$F$2:$CB$2,0)),""),"")</f>
        <v/>
      </c>
      <c r="AZ37" s="13" t="str">
        <f>IFERROR(IF(AZ$4="Yes",INDEX(List!$F$2:$CB$208,MATCH('Selection Pane Data'!$C37,List!$F$2:$F$208,0),MATCH('Selection Pane Data'!AZ$3,List!$F$2:$CB$2,0)),""),"")</f>
        <v/>
      </c>
      <c r="BA37" s="13" t="str">
        <f>IFERROR(IF(BA$4="Yes",INDEX(List!$F$2:$CB$208,MATCH('Selection Pane Data'!$C37,List!$F$2:$F$208,0),MATCH('Selection Pane Data'!BA$3,List!$F$2:$CB$2,0)),""),"")</f>
        <v/>
      </c>
      <c r="BB37" s="13" t="str">
        <f>IFERROR(IF(BB$4="Yes",INDEX(List!$F$2:$CB$208,MATCH('Selection Pane Data'!$C37,List!$F$2:$F$208,0),MATCH('Selection Pane Data'!BB$3,List!$F$2:$CB$2,0)),""),"")</f>
        <v/>
      </c>
      <c r="BC37" s="13" t="str">
        <f>IFERROR(IF(BC$4="Yes",INDEX(List!$F$2:$CB$208,MATCH('Selection Pane Data'!$C37,List!$F$2:$F$208,0),MATCH('Selection Pane Data'!BC$3,List!$F$2:$CB$2,0)),""),"")</f>
        <v/>
      </c>
      <c r="BD37" s="13" t="str">
        <f>IFERROR(IF(BD$4="Yes",INDEX(List!$F$2:$CB$208,MATCH('Selection Pane Data'!$C37,List!$F$2:$F$208,0),MATCH('Selection Pane Data'!BD$3,List!$F$2:$CB$2,0)),""),"")</f>
        <v/>
      </c>
      <c r="BE37" s="13" t="str">
        <f>IFERROR(IF(BE$4="Yes",INDEX(List!$F$2:$CB$208,MATCH('Selection Pane Data'!$C37,List!$F$2:$F$208,0),MATCH('Selection Pane Data'!BE$3,List!$F$2:$CB$2,0)),""),"")</f>
        <v/>
      </c>
      <c r="BF37" s="13" t="str">
        <f>IFERROR(IF(BF$4="Yes",INDEX(List!$F$2:$CB$208,MATCH('Selection Pane Data'!$C37,List!$F$2:$F$208,0),MATCH('Selection Pane Data'!BF$3,List!$F$2:$CB$2,0)),""),"")</f>
        <v/>
      </c>
      <c r="BG37" s="13" t="str">
        <f>IFERROR(IF(BG$4="Yes",INDEX(List!$F$2:$CB$208,MATCH('Selection Pane Data'!$C37,List!$F$2:$F$208,0),MATCH('Selection Pane Data'!BG$3,List!$F$2:$CB$2,0)),""),"")</f>
        <v/>
      </c>
      <c r="BH37" s="13" t="str">
        <f>IFERROR(IF(BH$4="Yes",INDEX(List!$F$2:$CB$208,MATCH('Selection Pane Data'!$C37,List!$F$2:$F$208,0),MATCH('Selection Pane Data'!BH$3,List!$F$2:$CB$2,0)),""),"")</f>
        <v/>
      </c>
      <c r="BI37" s="13" t="str">
        <f>IFERROR(IF(BI$4="Yes",INDEX(List!$F$2:$CB$208,MATCH('Selection Pane Data'!$C37,List!$F$2:$F$208,0),MATCH('Selection Pane Data'!BI$3,List!$F$2:$CB$2,0)),""),"")</f>
        <v/>
      </c>
      <c r="BJ37" s="13" t="str">
        <f>IFERROR(IF(BJ$4="Yes",INDEX(List!$F$2:$CB$208,MATCH('Selection Pane Data'!$C37,List!$F$2:$F$208,0),MATCH('Selection Pane Data'!BJ$3,List!$F$2:$CB$2,0)),""),"")</f>
        <v/>
      </c>
      <c r="BK37" s="13" t="str">
        <f>IFERROR(IF(BK$4="Yes",INDEX(List!$F$2:$CB$208,MATCH('Selection Pane Data'!$C37,List!$F$2:$F$208,0),MATCH('Selection Pane Data'!BK$3,List!$F$2:$CB$2,0)),""),"")</f>
        <v/>
      </c>
      <c r="BL37" s="13" t="str">
        <f>IFERROR(IF(BL$4="Yes",INDEX(List!$F$2:$CB$208,MATCH('Selection Pane Data'!$C37,List!$F$2:$F$208,0),MATCH('Selection Pane Data'!BL$3,List!$F$2:$CB$2,0)),""),"")</f>
        <v/>
      </c>
      <c r="BM37" s="13" t="str">
        <f>IFERROR(IF(BM$4="Yes",INDEX(List!$F$2:$CB$208,MATCH('Selection Pane Data'!$C37,List!$F$2:$F$208,0),MATCH('Selection Pane Data'!BM$3,List!$F$2:$CB$2,0)),""),"")</f>
        <v/>
      </c>
      <c r="BN37" s="13" t="str">
        <f>IFERROR(IF(BN$4="Yes",INDEX(List!$F$2:$CB$208,MATCH('Selection Pane Data'!$C37,List!$F$2:$F$208,0),MATCH('Selection Pane Data'!BN$3,List!$F$2:$CB$2,0)),""),"")</f>
        <v/>
      </c>
      <c r="BO37" s="13" t="str">
        <f>IFERROR(IF(BO$4="Yes",INDEX(List!$F$2:$CB$208,MATCH('Selection Pane Data'!$C37,List!$F$2:$F$208,0),MATCH('Selection Pane Data'!BO$3,List!$F$2:$CB$2,0)),""),"")</f>
        <v/>
      </c>
      <c r="BP37" s="13" t="str">
        <f>IFERROR(IF(BP$4="Yes",INDEX(List!$F$2:$CB$208,MATCH('Selection Pane Data'!$C37,List!$F$2:$F$208,0),MATCH('Selection Pane Data'!BP$3,List!$F$2:$CB$2,0)),""),"")</f>
        <v/>
      </c>
      <c r="BQ37" s="13" t="str">
        <f>IFERROR(IF(BQ$4="Yes",INDEX(List!$F$2:$CB$208,MATCH('Selection Pane Data'!$C37,List!$F$2:$F$208,0),MATCH('Selection Pane Data'!BQ$3,List!$F$2:$CB$2,0)),""),"")</f>
        <v/>
      </c>
      <c r="BR37" s="13" t="str">
        <f>IFERROR(IF(BR$4="Yes",INDEX(List!$F$2:$CB$208,MATCH('Selection Pane Data'!$C37,List!$F$2:$F$208,0),MATCH('Selection Pane Data'!BR$3,List!$F$2:$CB$2,0)),""),"")</f>
        <v/>
      </c>
      <c r="BS37" s="13" t="str">
        <f>IFERROR(IF(BS$4="Yes",INDEX(List!$F$2:$CB$208,MATCH('Selection Pane Data'!$C37,List!$F$2:$F$208,0),MATCH('Selection Pane Data'!BS$3,List!$F$2:$CB$2,0)),""),"")</f>
        <v/>
      </c>
      <c r="BT37" s="13" t="str">
        <f>IFERROR(IF(BT$4="Yes",INDEX(List!$F$2:$CB$208,MATCH('Selection Pane Data'!$C37,List!$F$2:$F$208,0),MATCH('Selection Pane Data'!BT$3,List!$F$2:$CB$2,0)),""),"")</f>
        <v/>
      </c>
      <c r="BU37" s="13" t="str">
        <f>IFERROR(IF(BU$4="Yes",INDEX(List!$F$2:$CB$208,MATCH('Selection Pane Data'!$C37,List!$F$2:$F$208,0),MATCH('Selection Pane Data'!BU$3,List!$F$2:$CB$2,0)),""),"")</f>
        <v/>
      </c>
      <c r="BV37" s="13" t="str">
        <f>IFERROR(IF(BV$4="Yes",INDEX(List!$F$2:$CB$208,MATCH('Selection Pane Data'!$C37,List!$F$2:$F$208,0),MATCH('Selection Pane Data'!BV$3,List!$F$2:$CB$2,0)),""),"")</f>
        <v/>
      </c>
      <c r="BW37" s="13" t="str">
        <f>IFERROR(IF(BW$4="Yes",INDEX(List!$F$2:$CB$208,MATCH('Selection Pane Data'!$C37,List!$F$2:$F$208,0),MATCH('Selection Pane Data'!BW$3,List!$F$2:$CB$2,0)),""),"")</f>
        <v/>
      </c>
      <c r="BX37" s="13" t="str">
        <f>IFERROR(IF(BX$4="Yes",INDEX(List!$F$2:$CB$208,MATCH('Selection Pane Data'!$C37,List!$F$2:$F$208,0),MATCH('Selection Pane Data'!BX$3,List!$F$2:$CB$2,0)),""),"")</f>
        <v/>
      </c>
      <c r="BY37" s="13" t="str">
        <f>IFERROR(IF(BY$4="Yes",INDEX(List!$F$2:$CB$208,MATCH('Selection Pane Data'!$C37,List!$F$2:$F$208,0),MATCH('Selection Pane Data'!BY$3,List!$F$2:$CB$2,0)),""),"")</f>
        <v/>
      </c>
      <c r="BZ37" s="13" t="str">
        <f>IFERROR(IF(BZ$4="Yes",INDEX(List!$F$2:$CB$208,MATCH('Selection Pane Data'!$C37,List!$F$2:$F$208,0),MATCH('Selection Pane Data'!BZ$3,List!$F$2:$CB$2,0)),""),"")</f>
        <v/>
      </c>
      <c r="CA37" s="13" t="str">
        <f>IFERROR(IF(CA$4="Yes",INDEX(List!$F$2:$CB$208,MATCH('Selection Pane Data'!$C37,List!$F$2:$F$208,0),MATCH('Selection Pane Data'!CA$3,List!$F$2:$CB$2,0)),""),"")</f>
        <v/>
      </c>
      <c r="CC37" s="29">
        <f t="shared" si="0"/>
        <v>0</v>
      </c>
      <c r="CD37" s="29">
        <f t="shared" si="1"/>
        <v>0</v>
      </c>
      <c r="CE37" s="29"/>
      <c r="CF37" s="29">
        <f>COUNTIF(List!I35:CB35,'Selection Pane Data'!CF$3)</f>
        <v>2</v>
      </c>
      <c r="CG37" s="29">
        <f>COUNTIF(List!J35:CC35,'Selection Pane Data'!CG$3)</f>
        <v>1</v>
      </c>
      <c r="CH37" s="29"/>
      <c r="CI37" s="29" t="str">
        <f t="shared" si="2"/>
        <v>Error</v>
      </c>
      <c r="CJ37" s="29" t="str">
        <f t="shared" si="3"/>
        <v>Error</v>
      </c>
    </row>
    <row r="38" spans="2:88" x14ac:dyDescent="0.45">
      <c r="B38" s="21" t="s">
        <v>345</v>
      </c>
      <c r="C38" s="120" t="s">
        <v>51</v>
      </c>
      <c r="D38" s="31" t="str">
        <f>List!G36</f>
        <v>Shared Coverage</v>
      </c>
      <c r="E38" s="31" t="str">
        <f>List!H36</f>
        <v>Shared Coverage</v>
      </c>
      <c r="F38" t="str">
        <f>INDEX('CMMC Levels'!$A$1:$F$188,MATCH('Selection Pane Data'!$C38,'CMMC Levels'!$A$1:$A$188,0),MATCH(Placemat!$F$4,'CMMC Levels'!$A$1:$F$1,0))</f>
        <v>X</v>
      </c>
      <c r="G38" s="75" t="str">
        <f>IF(F38="X",IF(COUNTIF(List!I36:CB36,"P")+COUNTIF(List!I36:CB36,"S")=0,"U",IF(COUNTIF('Selection Pane Data'!H38:CA38,"P")&gt;0,"P",IF(COUNTIF('Selection Pane Data'!H38:CA38,"S")&gt;0,"S","N"))),"NA")</f>
        <v>N</v>
      </c>
      <c r="H38" s="13" t="str">
        <f>IFERROR(IF(H$4="Yes",INDEX(List!$F$2:$CB$208,MATCH('Selection Pane Data'!$C38,List!$F$2:$F$208,0),MATCH('Selection Pane Data'!H$3,List!$F$2:$CB$2,0)),""),"")</f>
        <v/>
      </c>
      <c r="I38" s="13" t="str">
        <f>IFERROR(IF(I$4="Yes",INDEX(List!$F$2:$CB$208,MATCH('Selection Pane Data'!$C38,List!$F$2:$F$208,0),MATCH('Selection Pane Data'!I$3,List!$F$2:$CB$2,0)),""),"")</f>
        <v/>
      </c>
      <c r="J38" s="13">
        <f>IFERROR(IF(J$4="Yes",INDEX(List!$F$2:$CB$208,MATCH('Selection Pane Data'!$C38,List!$F$2:$F$208,0),MATCH('Selection Pane Data'!J$3,List!$F$2:$CB$2,0)),""),"")</f>
        <v>0</v>
      </c>
      <c r="K38" s="13" t="str">
        <f>IFERROR(IF(K$4="Yes",INDEX(List!$F$2:$CB$208,MATCH('Selection Pane Data'!$C38,List!$F$2:$F$208,0),MATCH('Selection Pane Data'!K$3,List!$F$2:$CB$2,0)),""),"")</f>
        <v/>
      </c>
      <c r="L38" s="13" t="str">
        <f>IFERROR(IF(L$4="Yes",INDEX(List!$F$2:$CB$208,MATCH('Selection Pane Data'!$C38,List!$F$2:$F$208,0),MATCH('Selection Pane Data'!L$3,List!$F$2:$CB$2,0)),""),"")</f>
        <v/>
      </c>
      <c r="M38" s="13" t="str">
        <f>IFERROR(IF(M$4="Yes",INDEX(List!$F$2:$CB$208,MATCH('Selection Pane Data'!$C38,List!$F$2:$F$208,0),MATCH('Selection Pane Data'!M$3,List!$F$2:$CB$2,0)),""),"")</f>
        <v/>
      </c>
      <c r="N38" s="13" t="str">
        <f>IFERROR(IF(N$4="Yes",INDEX(List!$F$2:$CB$208,MATCH('Selection Pane Data'!$C38,List!$F$2:$F$208,0),MATCH('Selection Pane Data'!N$3,List!$F$2:$CB$2,0)),""),"")</f>
        <v/>
      </c>
      <c r="O38" s="13" t="str">
        <f>IFERROR(IF(O$4="Yes",INDEX(List!$F$2:$CB$208,MATCH('Selection Pane Data'!$C38,List!$F$2:$F$208,0),MATCH('Selection Pane Data'!O$3,List!$F$2:$CB$2,0)),""),"")</f>
        <v/>
      </c>
      <c r="P38" s="13" t="str">
        <f>IFERROR(IF(P$4="Yes",INDEX(List!$F$2:$CB$208,MATCH('Selection Pane Data'!$C38,List!$F$2:$F$208,0),MATCH('Selection Pane Data'!P$3,List!$F$2:$CB$2,0)),""),"")</f>
        <v/>
      </c>
      <c r="Q38" s="13" t="str">
        <f>IFERROR(IF(Q$4="Yes",INDEX(List!$F$2:$CB$208,MATCH('Selection Pane Data'!$C38,List!$F$2:$F$208,0),MATCH('Selection Pane Data'!Q$3,List!$F$2:$CB$2,0)),""),"")</f>
        <v/>
      </c>
      <c r="R38" s="13" t="str">
        <f>IFERROR(IF(R$4="Yes",INDEX(List!$F$2:$CB$208,MATCH('Selection Pane Data'!$C38,List!$F$2:$F$208,0),MATCH('Selection Pane Data'!R$3,List!$F$2:$CB$2,0)),""),"")</f>
        <v/>
      </c>
      <c r="S38" s="13" t="str">
        <f>IFERROR(IF(S$4="Yes",INDEX(List!$F$2:$CB$208,MATCH('Selection Pane Data'!$C38,List!$F$2:$F$208,0),MATCH('Selection Pane Data'!S$3,List!$F$2:$CB$2,0)),""),"")</f>
        <v/>
      </c>
      <c r="T38" s="13" t="str">
        <f>IFERROR(IF(T$4="Yes",INDEX(List!$F$2:$CB$208,MATCH('Selection Pane Data'!$C38,List!$F$2:$F$208,0),MATCH('Selection Pane Data'!T$3,List!$F$2:$CB$2,0)),""),"")</f>
        <v/>
      </c>
      <c r="U38" s="13" t="str">
        <f>IFERROR(IF(U$4="Yes",INDEX(List!$F$2:$CB$208,MATCH('Selection Pane Data'!$C38,List!$F$2:$F$208,0),MATCH('Selection Pane Data'!U$3,List!$F$2:$CB$2,0)),""),"")</f>
        <v/>
      </c>
      <c r="V38" s="13" t="str">
        <f>IFERROR(IF(V$4="Yes",INDEX(List!$F$2:$CB$208,MATCH('Selection Pane Data'!$C38,List!$F$2:$F$208,0),MATCH('Selection Pane Data'!V$3,List!$F$2:$CB$2,0)),""),"")</f>
        <v/>
      </c>
      <c r="W38" s="13" t="str">
        <f>IFERROR(IF(W$4="Yes",INDEX(List!$F$2:$CB$208,MATCH('Selection Pane Data'!$C38,List!$F$2:$F$208,0),MATCH('Selection Pane Data'!W$3,List!$F$2:$CB$2,0)),""),"")</f>
        <v/>
      </c>
      <c r="X38" s="13" t="str">
        <f>IFERROR(IF(X$4="Yes",INDEX(List!$F$2:$CB$208,MATCH('Selection Pane Data'!$C38,List!$F$2:$F$208,0),MATCH('Selection Pane Data'!X$3,List!$F$2:$CB$2,0)),""),"")</f>
        <v/>
      </c>
      <c r="Y38" s="13" t="str">
        <f>IFERROR(IF(Y$4="Yes",INDEX(List!$F$2:$CB$208,MATCH('Selection Pane Data'!$C38,List!$F$2:$F$208,0),MATCH('Selection Pane Data'!Y$3,List!$F$2:$CB$2,0)),""),"")</f>
        <v/>
      </c>
      <c r="Z38" s="13" t="str">
        <f>IFERROR(IF(Z$4="Yes",INDEX(List!$F$2:$CB$208,MATCH('Selection Pane Data'!$C38,List!$F$2:$F$208,0),MATCH('Selection Pane Data'!Z$3,List!$F$2:$CB$2,0)),""),"")</f>
        <v/>
      </c>
      <c r="AA38" s="13" t="str">
        <f>IFERROR(IF(AA$4="Yes",INDEX(List!$F$2:$CB$208,MATCH('Selection Pane Data'!$C38,List!$F$2:$F$208,0),MATCH('Selection Pane Data'!AA$3,List!$F$2:$CB$2,0)),""),"")</f>
        <v/>
      </c>
      <c r="AB38" s="13">
        <f>IFERROR(IF(AB$4="Yes",INDEX(List!$F$2:$CB$208,MATCH('Selection Pane Data'!$C38,List!$F$2:$F$208,0),MATCH('Selection Pane Data'!AB$3,List!$F$2:$CB$2,0)),""),"")</f>
        <v>0</v>
      </c>
      <c r="AC38" s="13" t="str">
        <f>IFERROR(IF(AC$4="Yes",INDEX(List!$F$2:$CB$208,MATCH('Selection Pane Data'!$C38,List!$F$2:$F$208,0),MATCH('Selection Pane Data'!AC$3,List!$F$2:$CB$2,0)),""),"")</f>
        <v/>
      </c>
      <c r="AD38" s="13" t="str">
        <f>IFERROR(IF(AD$4="Yes",INDEX(List!$F$2:$CB$208,MATCH('Selection Pane Data'!$C38,List!$F$2:$F$208,0),MATCH('Selection Pane Data'!AD$3,List!$F$2:$CB$2,0)),""),"")</f>
        <v/>
      </c>
      <c r="AE38" s="13" t="str">
        <f>IFERROR(IF(AE$4="Yes",INDEX(List!$F$2:$CB$208,MATCH('Selection Pane Data'!$C38,List!$F$2:$F$208,0),MATCH('Selection Pane Data'!AE$3,List!$F$2:$CB$2,0)),""),"")</f>
        <v/>
      </c>
      <c r="AF38" s="13" t="str">
        <f>IFERROR(IF(AF$4="Yes",INDEX(List!$F$2:$CB$208,MATCH('Selection Pane Data'!$C38,List!$F$2:$F$208,0),MATCH('Selection Pane Data'!AF$3,List!$F$2:$CB$2,0)),""),"")</f>
        <v/>
      </c>
      <c r="AG38" s="13" t="str">
        <f>IFERROR(IF(AG$4="Yes",INDEX(List!$F$2:$CB$208,MATCH('Selection Pane Data'!$C38,List!$F$2:$F$208,0),MATCH('Selection Pane Data'!AG$3,List!$F$2:$CB$2,0)),""),"")</f>
        <v/>
      </c>
      <c r="AH38" s="13" t="str">
        <f>IFERROR(IF(AH$4="Yes",INDEX(List!$F$2:$CB$208,MATCH('Selection Pane Data'!$C38,List!$F$2:$F$208,0),MATCH('Selection Pane Data'!AH$3,List!$F$2:$CB$2,0)),""),"")</f>
        <v/>
      </c>
      <c r="AI38" s="13" t="str">
        <f>IFERROR(IF(AI$4="Yes",INDEX(List!$F$2:$CB$208,MATCH('Selection Pane Data'!$C38,List!$F$2:$F$208,0),MATCH('Selection Pane Data'!AI$3,List!$F$2:$CB$2,0)),""),"")</f>
        <v/>
      </c>
      <c r="AJ38" s="13" t="str">
        <f>IFERROR(IF(AJ$4="Yes",INDEX(List!$F$2:$CB$208,MATCH('Selection Pane Data'!$C38,List!$F$2:$F$208,0),MATCH('Selection Pane Data'!AJ$3,List!$F$2:$CB$2,0)),""),"")</f>
        <v/>
      </c>
      <c r="AK38" s="13" t="str">
        <f>IFERROR(IF(AK$4="Yes",INDEX(List!$F$2:$CB$208,MATCH('Selection Pane Data'!$C38,List!$F$2:$F$208,0),MATCH('Selection Pane Data'!AK$3,List!$F$2:$CB$2,0)),""),"")</f>
        <v/>
      </c>
      <c r="AL38" s="13" t="str">
        <f>IFERROR(IF(AL$4="Yes",INDEX(List!$F$2:$CB$208,MATCH('Selection Pane Data'!$C38,List!$F$2:$F$208,0),MATCH('Selection Pane Data'!AL$3,List!$F$2:$CB$2,0)),""),"")</f>
        <v/>
      </c>
      <c r="AM38" s="13" t="str">
        <f>IFERROR(IF(AM$4="Yes",INDEX(List!$F$2:$CB$208,MATCH('Selection Pane Data'!$C38,List!$F$2:$F$208,0),MATCH('Selection Pane Data'!AM$3,List!$F$2:$CB$2,0)),""),"")</f>
        <v/>
      </c>
      <c r="AN38" s="13" t="str">
        <f>IFERROR(IF(AN$4="Yes",INDEX(List!$F$2:$CB$208,MATCH('Selection Pane Data'!$C38,List!$F$2:$F$208,0),MATCH('Selection Pane Data'!AN$3,List!$F$2:$CB$2,0)),""),"")</f>
        <v/>
      </c>
      <c r="AO38" s="13" t="str">
        <f>IFERROR(IF(AO$4="Yes",INDEX(List!$F$2:$CB$208,MATCH('Selection Pane Data'!$C38,List!$F$2:$F$208,0),MATCH('Selection Pane Data'!AO$3,List!$F$2:$CB$2,0)),""),"")</f>
        <v/>
      </c>
      <c r="AP38" s="13" t="str">
        <f>IFERROR(IF(AP$4="Yes",INDEX(List!$F$2:$CB$208,MATCH('Selection Pane Data'!$C38,List!$F$2:$F$208,0),MATCH('Selection Pane Data'!AP$3,List!$F$2:$CB$2,0)),""),"")</f>
        <v/>
      </c>
      <c r="AQ38" s="13" t="str">
        <f>IFERROR(IF(AQ$4="Yes",INDEX(List!$F$2:$CB$208,MATCH('Selection Pane Data'!$C38,List!$F$2:$F$208,0),MATCH('Selection Pane Data'!AQ$3,List!$F$2:$CB$2,0)),""),"")</f>
        <v/>
      </c>
      <c r="AR38" s="13" t="str">
        <f>IFERROR(IF(AR$4="Yes",INDEX(List!$F$2:$CB$208,MATCH('Selection Pane Data'!$C38,List!$F$2:$F$208,0),MATCH('Selection Pane Data'!AR$3,List!$F$2:$CB$2,0)),""),"")</f>
        <v/>
      </c>
      <c r="AS38" s="13" t="str">
        <f>IFERROR(IF(AS$4="Yes",INDEX(List!$F$2:$CB$208,MATCH('Selection Pane Data'!$C38,List!$F$2:$F$208,0),MATCH('Selection Pane Data'!AS$3,List!$F$2:$CB$2,0)),""),"")</f>
        <v/>
      </c>
      <c r="AT38" s="13" t="str">
        <f>IFERROR(IF(AT$4="Yes",INDEX(List!$F$2:$CB$208,MATCH('Selection Pane Data'!$C38,List!$F$2:$F$208,0),MATCH('Selection Pane Data'!AT$3,List!$F$2:$CB$2,0)),""),"")</f>
        <v/>
      </c>
      <c r="AU38" s="13" t="str">
        <f>IFERROR(IF(AU$4="Yes",INDEX(List!$F$2:$CB$208,MATCH('Selection Pane Data'!$C38,List!$F$2:$F$208,0),MATCH('Selection Pane Data'!AU$3,List!$F$2:$CB$2,0)),""),"")</f>
        <v/>
      </c>
      <c r="AV38" s="13" t="str">
        <f>IFERROR(IF(AV$4="Yes",INDEX(List!$F$2:$CB$208,MATCH('Selection Pane Data'!$C38,List!$F$2:$F$208,0),MATCH('Selection Pane Data'!AV$3,List!$F$2:$CB$2,0)),""),"")</f>
        <v/>
      </c>
      <c r="AW38" s="13" t="str">
        <f>IFERROR(IF(AW$4="Yes",INDEX(List!$F$2:$CB$208,MATCH('Selection Pane Data'!$C38,List!$F$2:$F$208,0),MATCH('Selection Pane Data'!AW$3,List!$F$2:$CB$2,0)),""),"")</f>
        <v/>
      </c>
      <c r="AX38" s="13" t="str">
        <f>IFERROR(IF(AX$4="Yes",INDEX(List!$F$2:$CB$208,MATCH('Selection Pane Data'!$C38,List!$F$2:$F$208,0),MATCH('Selection Pane Data'!AX$3,List!$F$2:$CB$2,0)),""),"")</f>
        <v/>
      </c>
      <c r="AY38" s="13" t="str">
        <f>IFERROR(IF(AY$4="Yes",INDEX(List!$F$2:$CB$208,MATCH('Selection Pane Data'!$C38,List!$F$2:$F$208,0),MATCH('Selection Pane Data'!AY$3,List!$F$2:$CB$2,0)),""),"")</f>
        <v/>
      </c>
      <c r="AZ38" s="13" t="str">
        <f>IFERROR(IF(AZ$4="Yes",INDEX(List!$F$2:$CB$208,MATCH('Selection Pane Data'!$C38,List!$F$2:$F$208,0),MATCH('Selection Pane Data'!AZ$3,List!$F$2:$CB$2,0)),""),"")</f>
        <v/>
      </c>
      <c r="BA38" s="13" t="str">
        <f>IFERROR(IF(BA$4="Yes",INDEX(List!$F$2:$CB$208,MATCH('Selection Pane Data'!$C38,List!$F$2:$F$208,0),MATCH('Selection Pane Data'!BA$3,List!$F$2:$CB$2,0)),""),"")</f>
        <v/>
      </c>
      <c r="BB38" s="13" t="str">
        <f>IFERROR(IF(BB$4="Yes",INDEX(List!$F$2:$CB$208,MATCH('Selection Pane Data'!$C38,List!$F$2:$F$208,0),MATCH('Selection Pane Data'!BB$3,List!$F$2:$CB$2,0)),""),"")</f>
        <v/>
      </c>
      <c r="BC38" s="13" t="str">
        <f>IFERROR(IF(BC$4="Yes",INDEX(List!$F$2:$CB$208,MATCH('Selection Pane Data'!$C38,List!$F$2:$F$208,0),MATCH('Selection Pane Data'!BC$3,List!$F$2:$CB$2,0)),""),"")</f>
        <v/>
      </c>
      <c r="BD38" s="13" t="str">
        <f>IFERROR(IF(BD$4="Yes",INDEX(List!$F$2:$CB$208,MATCH('Selection Pane Data'!$C38,List!$F$2:$F$208,0),MATCH('Selection Pane Data'!BD$3,List!$F$2:$CB$2,0)),""),"")</f>
        <v/>
      </c>
      <c r="BE38" s="13" t="str">
        <f>IFERROR(IF(BE$4="Yes",INDEX(List!$F$2:$CB$208,MATCH('Selection Pane Data'!$C38,List!$F$2:$F$208,0),MATCH('Selection Pane Data'!BE$3,List!$F$2:$CB$2,0)),""),"")</f>
        <v/>
      </c>
      <c r="BF38" s="13" t="str">
        <f>IFERROR(IF(BF$4="Yes",INDEX(List!$F$2:$CB$208,MATCH('Selection Pane Data'!$C38,List!$F$2:$F$208,0),MATCH('Selection Pane Data'!BF$3,List!$F$2:$CB$2,0)),""),"")</f>
        <v/>
      </c>
      <c r="BG38" s="13" t="str">
        <f>IFERROR(IF(BG$4="Yes",INDEX(List!$F$2:$CB$208,MATCH('Selection Pane Data'!$C38,List!$F$2:$F$208,0),MATCH('Selection Pane Data'!BG$3,List!$F$2:$CB$2,0)),""),"")</f>
        <v/>
      </c>
      <c r="BH38" s="13" t="str">
        <f>IFERROR(IF(BH$4="Yes",INDEX(List!$F$2:$CB$208,MATCH('Selection Pane Data'!$C38,List!$F$2:$F$208,0),MATCH('Selection Pane Data'!BH$3,List!$F$2:$CB$2,0)),""),"")</f>
        <v/>
      </c>
      <c r="BI38" s="13" t="str">
        <f>IFERROR(IF(BI$4="Yes",INDEX(List!$F$2:$CB$208,MATCH('Selection Pane Data'!$C38,List!$F$2:$F$208,0),MATCH('Selection Pane Data'!BI$3,List!$F$2:$CB$2,0)),""),"")</f>
        <v/>
      </c>
      <c r="BJ38" s="13" t="str">
        <f>IFERROR(IF(BJ$4="Yes",INDEX(List!$F$2:$CB$208,MATCH('Selection Pane Data'!$C38,List!$F$2:$F$208,0),MATCH('Selection Pane Data'!BJ$3,List!$F$2:$CB$2,0)),""),"")</f>
        <v/>
      </c>
      <c r="BK38" s="13" t="str">
        <f>IFERROR(IF(BK$4="Yes",INDEX(List!$F$2:$CB$208,MATCH('Selection Pane Data'!$C38,List!$F$2:$F$208,0),MATCH('Selection Pane Data'!BK$3,List!$F$2:$CB$2,0)),""),"")</f>
        <v/>
      </c>
      <c r="BL38" s="13" t="str">
        <f>IFERROR(IF(BL$4="Yes",INDEX(List!$F$2:$CB$208,MATCH('Selection Pane Data'!$C38,List!$F$2:$F$208,0),MATCH('Selection Pane Data'!BL$3,List!$F$2:$CB$2,0)),""),"")</f>
        <v/>
      </c>
      <c r="BM38" s="13" t="str">
        <f>IFERROR(IF(BM$4="Yes",INDEX(List!$F$2:$CB$208,MATCH('Selection Pane Data'!$C38,List!$F$2:$F$208,0),MATCH('Selection Pane Data'!BM$3,List!$F$2:$CB$2,0)),""),"")</f>
        <v/>
      </c>
      <c r="BN38" s="13" t="str">
        <f>IFERROR(IF(BN$4="Yes",INDEX(List!$F$2:$CB$208,MATCH('Selection Pane Data'!$C38,List!$F$2:$F$208,0),MATCH('Selection Pane Data'!BN$3,List!$F$2:$CB$2,0)),""),"")</f>
        <v/>
      </c>
      <c r="BO38" s="13" t="str">
        <f>IFERROR(IF(BO$4="Yes",INDEX(List!$F$2:$CB$208,MATCH('Selection Pane Data'!$C38,List!$F$2:$F$208,0),MATCH('Selection Pane Data'!BO$3,List!$F$2:$CB$2,0)),""),"")</f>
        <v/>
      </c>
      <c r="BP38" s="13" t="str">
        <f>IFERROR(IF(BP$4="Yes",INDEX(List!$F$2:$CB$208,MATCH('Selection Pane Data'!$C38,List!$F$2:$F$208,0),MATCH('Selection Pane Data'!BP$3,List!$F$2:$CB$2,0)),""),"")</f>
        <v/>
      </c>
      <c r="BQ38" s="13" t="str">
        <f>IFERROR(IF(BQ$4="Yes",INDEX(List!$F$2:$CB$208,MATCH('Selection Pane Data'!$C38,List!$F$2:$F$208,0),MATCH('Selection Pane Data'!BQ$3,List!$F$2:$CB$2,0)),""),"")</f>
        <v/>
      </c>
      <c r="BR38" s="13" t="str">
        <f>IFERROR(IF(BR$4="Yes",INDEX(List!$F$2:$CB$208,MATCH('Selection Pane Data'!$C38,List!$F$2:$F$208,0),MATCH('Selection Pane Data'!BR$3,List!$F$2:$CB$2,0)),""),"")</f>
        <v/>
      </c>
      <c r="BS38" s="13" t="str">
        <f>IFERROR(IF(BS$4="Yes",INDEX(List!$F$2:$CB$208,MATCH('Selection Pane Data'!$C38,List!$F$2:$F$208,0),MATCH('Selection Pane Data'!BS$3,List!$F$2:$CB$2,0)),""),"")</f>
        <v/>
      </c>
      <c r="BT38" s="13" t="str">
        <f>IFERROR(IF(BT$4="Yes",INDEX(List!$F$2:$CB$208,MATCH('Selection Pane Data'!$C38,List!$F$2:$F$208,0),MATCH('Selection Pane Data'!BT$3,List!$F$2:$CB$2,0)),""),"")</f>
        <v/>
      </c>
      <c r="BU38" s="13" t="str">
        <f>IFERROR(IF(BU$4="Yes",INDEX(List!$F$2:$CB$208,MATCH('Selection Pane Data'!$C38,List!$F$2:$F$208,0),MATCH('Selection Pane Data'!BU$3,List!$F$2:$CB$2,0)),""),"")</f>
        <v/>
      </c>
      <c r="BV38" s="13" t="str">
        <f>IFERROR(IF(BV$4="Yes",INDEX(List!$F$2:$CB$208,MATCH('Selection Pane Data'!$C38,List!$F$2:$F$208,0),MATCH('Selection Pane Data'!BV$3,List!$F$2:$CB$2,0)),""),"")</f>
        <v/>
      </c>
      <c r="BW38" s="13" t="str">
        <f>IFERROR(IF(BW$4="Yes",INDEX(List!$F$2:$CB$208,MATCH('Selection Pane Data'!$C38,List!$F$2:$F$208,0),MATCH('Selection Pane Data'!BW$3,List!$F$2:$CB$2,0)),""),"")</f>
        <v/>
      </c>
      <c r="BX38" s="13" t="str">
        <f>IFERROR(IF(BX$4="Yes",INDEX(List!$F$2:$CB$208,MATCH('Selection Pane Data'!$C38,List!$F$2:$F$208,0),MATCH('Selection Pane Data'!BX$3,List!$F$2:$CB$2,0)),""),"")</f>
        <v/>
      </c>
      <c r="BY38" s="13" t="str">
        <f>IFERROR(IF(BY$4="Yes",INDEX(List!$F$2:$CB$208,MATCH('Selection Pane Data'!$C38,List!$F$2:$F$208,0),MATCH('Selection Pane Data'!BY$3,List!$F$2:$CB$2,0)),""),"")</f>
        <v/>
      </c>
      <c r="BZ38" s="13" t="str">
        <f>IFERROR(IF(BZ$4="Yes",INDEX(List!$F$2:$CB$208,MATCH('Selection Pane Data'!$C38,List!$F$2:$F$208,0),MATCH('Selection Pane Data'!BZ$3,List!$F$2:$CB$2,0)),""),"")</f>
        <v/>
      </c>
      <c r="CA38" s="13" t="str">
        <f>IFERROR(IF(CA$4="Yes",INDEX(List!$F$2:$CB$208,MATCH('Selection Pane Data'!$C38,List!$F$2:$F$208,0),MATCH('Selection Pane Data'!CA$3,List!$F$2:$CB$2,0)),""),"")</f>
        <v/>
      </c>
      <c r="CC38" s="29">
        <f t="shared" si="0"/>
        <v>0</v>
      </c>
      <c r="CD38" s="29">
        <f t="shared" si="1"/>
        <v>0</v>
      </c>
      <c r="CE38" s="29"/>
      <c r="CF38" s="29">
        <f>COUNTIF(List!I36:CB36,'Selection Pane Data'!CF$3)</f>
        <v>7</v>
      </c>
      <c r="CG38" s="29">
        <f>COUNTIF(List!J36:CC36,'Selection Pane Data'!CG$3)</f>
        <v>6</v>
      </c>
      <c r="CH38" s="29"/>
      <c r="CI38" s="29" t="str">
        <f t="shared" si="2"/>
        <v>Error</v>
      </c>
      <c r="CJ38" s="29" t="str">
        <f t="shared" si="3"/>
        <v>Error</v>
      </c>
    </row>
    <row r="39" spans="2:88" x14ac:dyDescent="0.45">
      <c r="B39" s="21" t="s">
        <v>344</v>
      </c>
      <c r="C39" s="120" t="s">
        <v>66</v>
      </c>
      <c r="D39" s="31" t="str">
        <f>List!G37</f>
        <v>Shared Coverage</v>
      </c>
      <c r="E39" s="31" t="str">
        <f>List!H37</f>
        <v>Shared Coverage</v>
      </c>
      <c r="F39" t="str">
        <f>INDEX('CMMC Levels'!$A$1:$F$188,MATCH('Selection Pane Data'!$C39,'CMMC Levels'!$A$1:$A$188,0),MATCH(Placemat!$F$4,'CMMC Levels'!$A$1:$F$1,0))</f>
        <v>X</v>
      </c>
      <c r="G39" s="75" t="str">
        <f>IF(F39="X",IF(COUNTIF(List!I37:CB37,"P")+COUNTIF(List!I37:CB37,"S")=0,"U",IF(COUNTIF('Selection Pane Data'!H39:CA39,"P")&gt;0,"P",IF(COUNTIF('Selection Pane Data'!H39:CA39,"S")&gt;0,"S","N"))),"NA")</f>
        <v>N</v>
      </c>
      <c r="H39" s="13" t="str">
        <f>IFERROR(IF(H$4="Yes",INDEX(List!$F$2:$CB$208,MATCH('Selection Pane Data'!$C39,List!$F$2:$F$208,0),MATCH('Selection Pane Data'!H$3,List!$F$2:$CB$2,0)),""),"")</f>
        <v/>
      </c>
      <c r="I39" s="13" t="str">
        <f>IFERROR(IF(I$4="Yes",INDEX(List!$F$2:$CB$208,MATCH('Selection Pane Data'!$C39,List!$F$2:$F$208,0),MATCH('Selection Pane Data'!I$3,List!$F$2:$CB$2,0)),""),"")</f>
        <v/>
      </c>
      <c r="J39" s="13">
        <f>IFERROR(IF(J$4="Yes",INDEX(List!$F$2:$CB$208,MATCH('Selection Pane Data'!$C39,List!$F$2:$F$208,0),MATCH('Selection Pane Data'!J$3,List!$F$2:$CB$2,0)),""),"")</f>
        <v>0</v>
      </c>
      <c r="K39" s="13" t="str">
        <f>IFERROR(IF(K$4="Yes",INDEX(List!$F$2:$CB$208,MATCH('Selection Pane Data'!$C39,List!$F$2:$F$208,0),MATCH('Selection Pane Data'!K$3,List!$F$2:$CB$2,0)),""),"")</f>
        <v/>
      </c>
      <c r="L39" s="13" t="str">
        <f>IFERROR(IF(L$4="Yes",INDEX(List!$F$2:$CB$208,MATCH('Selection Pane Data'!$C39,List!$F$2:$F$208,0),MATCH('Selection Pane Data'!L$3,List!$F$2:$CB$2,0)),""),"")</f>
        <v/>
      </c>
      <c r="M39" s="13" t="str">
        <f>IFERROR(IF(M$4="Yes",INDEX(List!$F$2:$CB$208,MATCH('Selection Pane Data'!$C39,List!$F$2:$F$208,0),MATCH('Selection Pane Data'!M$3,List!$F$2:$CB$2,0)),""),"")</f>
        <v/>
      </c>
      <c r="N39" s="13" t="str">
        <f>IFERROR(IF(N$4="Yes",INDEX(List!$F$2:$CB$208,MATCH('Selection Pane Data'!$C39,List!$F$2:$F$208,0),MATCH('Selection Pane Data'!N$3,List!$F$2:$CB$2,0)),""),"")</f>
        <v/>
      </c>
      <c r="O39" s="13" t="str">
        <f>IFERROR(IF(O$4="Yes",INDEX(List!$F$2:$CB$208,MATCH('Selection Pane Data'!$C39,List!$F$2:$F$208,0),MATCH('Selection Pane Data'!O$3,List!$F$2:$CB$2,0)),""),"")</f>
        <v/>
      </c>
      <c r="P39" s="13" t="str">
        <f>IFERROR(IF(P$4="Yes",INDEX(List!$F$2:$CB$208,MATCH('Selection Pane Data'!$C39,List!$F$2:$F$208,0),MATCH('Selection Pane Data'!P$3,List!$F$2:$CB$2,0)),""),"")</f>
        <v/>
      </c>
      <c r="Q39" s="13" t="str">
        <f>IFERROR(IF(Q$4="Yes",INDEX(List!$F$2:$CB$208,MATCH('Selection Pane Data'!$C39,List!$F$2:$F$208,0),MATCH('Selection Pane Data'!Q$3,List!$F$2:$CB$2,0)),""),"")</f>
        <v/>
      </c>
      <c r="R39" s="13" t="str">
        <f>IFERROR(IF(R$4="Yes",INDEX(List!$F$2:$CB$208,MATCH('Selection Pane Data'!$C39,List!$F$2:$F$208,0),MATCH('Selection Pane Data'!R$3,List!$F$2:$CB$2,0)),""),"")</f>
        <v/>
      </c>
      <c r="S39" s="13" t="str">
        <f>IFERROR(IF(S$4="Yes",INDEX(List!$F$2:$CB$208,MATCH('Selection Pane Data'!$C39,List!$F$2:$F$208,0),MATCH('Selection Pane Data'!S$3,List!$F$2:$CB$2,0)),""),"")</f>
        <v/>
      </c>
      <c r="T39" s="13" t="str">
        <f>IFERROR(IF(T$4="Yes",INDEX(List!$F$2:$CB$208,MATCH('Selection Pane Data'!$C39,List!$F$2:$F$208,0),MATCH('Selection Pane Data'!T$3,List!$F$2:$CB$2,0)),""),"")</f>
        <v/>
      </c>
      <c r="U39" s="13" t="str">
        <f>IFERROR(IF(U$4="Yes",INDEX(List!$F$2:$CB$208,MATCH('Selection Pane Data'!$C39,List!$F$2:$F$208,0),MATCH('Selection Pane Data'!U$3,List!$F$2:$CB$2,0)),""),"")</f>
        <v/>
      </c>
      <c r="V39" s="13" t="str">
        <f>IFERROR(IF(V$4="Yes",INDEX(List!$F$2:$CB$208,MATCH('Selection Pane Data'!$C39,List!$F$2:$F$208,0),MATCH('Selection Pane Data'!V$3,List!$F$2:$CB$2,0)),""),"")</f>
        <v/>
      </c>
      <c r="W39" s="13" t="str">
        <f>IFERROR(IF(W$4="Yes",INDEX(List!$F$2:$CB$208,MATCH('Selection Pane Data'!$C39,List!$F$2:$F$208,0),MATCH('Selection Pane Data'!W$3,List!$F$2:$CB$2,0)),""),"")</f>
        <v/>
      </c>
      <c r="X39" s="13" t="str">
        <f>IFERROR(IF(X$4="Yes",INDEX(List!$F$2:$CB$208,MATCH('Selection Pane Data'!$C39,List!$F$2:$F$208,0),MATCH('Selection Pane Data'!X$3,List!$F$2:$CB$2,0)),""),"")</f>
        <v/>
      </c>
      <c r="Y39" s="13" t="str">
        <f>IFERROR(IF(Y$4="Yes",INDEX(List!$F$2:$CB$208,MATCH('Selection Pane Data'!$C39,List!$F$2:$F$208,0),MATCH('Selection Pane Data'!Y$3,List!$F$2:$CB$2,0)),""),"")</f>
        <v/>
      </c>
      <c r="Z39" s="13" t="str">
        <f>IFERROR(IF(Z$4="Yes",INDEX(List!$F$2:$CB$208,MATCH('Selection Pane Data'!$C39,List!$F$2:$F$208,0),MATCH('Selection Pane Data'!Z$3,List!$F$2:$CB$2,0)),""),"")</f>
        <v/>
      </c>
      <c r="AA39" s="13" t="str">
        <f>IFERROR(IF(AA$4="Yes",INDEX(List!$F$2:$CB$208,MATCH('Selection Pane Data'!$C39,List!$F$2:$F$208,0),MATCH('Selection Pane Data'!AA$3,List!$F$2:$CB$2,0)),""),"")</f>
        <v/>
      </c>
      <c r="AB39" s="13">
        <f>IFERROR(IF(AB$4="Yes",INDEX(List!$F$2:$CB$208,MATCH('Selection Pane Data'!$C39,List!$F$2:$F$208,0),MATCH('Selection Pane Data'!AB$3,List!$F$2:$CB$2,0)),""),"")</f>
        <v>0</v>
      </c>
      <c r="AC39" s="13" t="str">
        <f>IFERROR(IF(AC$4="Yes",INDEX(List!$F$2:$CB$208,MATCH('Selection Pane Data'!$C39,List!$F$2:$F$208,0),MATCH('Selection Pane Data'!AC$3,List!$F$2:$CB$2,0)),""),"")</f>
        <v/>
      </c>
      <c r="AD39" s="13" t="str">
        <f>IFERROR(IF(AD$4="Yes",INDEX(List!$F$2:$CB$208,MATCH('Selection Pane Data'!$C39,List!$F$2:$F$208,0),MATCH('Selection Pane Data'!AD$3,List!$F$2:$CB$2,0)),""),"")</f>
        <v/>
      </c>
      <c r="AE39" s="13" t="str">
        <f>IFERROR(IF(AE$4="Yes",INDEX(List!$F$2:$CB$208,MATCH('Selection Pane Data'!$C39,List!$F$2:$F$208,0),MATCH('Selection Pane Data'!AE$3,List!$F$2:$CB$2,0)),""),"")</f>
        <v/>
      </c>
      <c r="AF39" s="13" t="str">
        <f>IFERROR(IF(AF$4="Yes",INDEX(List!$F$2:$CB$208,MATCH('Selection Pane Data'!$C39,List!$F$2:$F$208,0),MATCH('Selection Pane Data'!AF$3,List!$F$2:$CB$2,0)),""),"")</f>
        <v/>
      </c>
      <c r="AG39" s="13" t="str">
        <f>IFERROR(IF(AG$4="Yes",INDEX(List!$F$2:$CB$208,MATCH('Selection Pane Data'!$C39,List!$F$2:$F$208,0),MATCH('Selection Pane Data'!AG$3,List!$F$2:$CB$2,0)),""),"")</f>
        <v/>
      </c>
      <c r="AH39" s="13" t="str">
        <f>IFERROR(IF(AH$4="Yes",INDEX(List!$F$2:$CB$208,MATCH('Selection Pane Data'!$C39,List!$F$2:$F$208,0),MATCH('Selection Pane Data'!AH$3,List!$F$2:$CB$2,0)),""),"")</f>
        <v/>
      </c>
      <c r="AI39" s="13" t="str">
        <f>IFERROR(IF(AI$4="Yes",INDEX(List!$F$2:$CB$208,MATCH('Selection Pane Data'!$C39,List!$F$2:$F$208,0),MATCH('Selection Pane Data'!AI$3,List!$F$2:$CB$2,0)),""),"")</f>
        <v/>
      </c>
      <c r="AJ39" s="13" t="str">
        <f>IFERROR(IF(AJ$4="Yes",INDEX(List!$F$2:$CB$208,MATCH('Selection Pane Data'!$C39,List!$F$2:$F$208,0),MATCH('Selection Pane Data'!AJ$3,List!$F$2:$CB$2,0)),""),"")</f>
        <v/>
      </c>
      <c r="AK39" s="13" t="str">
        <f>IFERROR(IF(AK$4="Yes",INDEX(List!$F$2:$CB$208,MATCH('Selection Pane Data'!$C39,List!$F$2:$F$208,0),MATCH('Selection Pane Data'!AK$3,List!$F$2:$CB$2,0)),""),"")</f>
        <v/>
      </c>
      <c r="AL39" s="13" t="str">
        <f>IFERROR(IF(AL$4="Yes",INDEX(List!$F$2:$CB$208,MATCH('Selection Pane Data'!$C39,List!$F$2:$F$208,0),MATCH('Selection Pane Data'!AL$3,List!$F$2:$CB$2,0)),""),"")</f>
        <v/>
      </c>
      <c r="AM39" s="13" t="str">
        <f>IFERROR(IF(AM$4="Yes",INDEX(List!$F$2:$CB$208,MATCH('Selection Pane Data'!$C39,List!$F$2:$F$208,0),MATCH('Selection Pane Data'!AM$3,List!$F$2:$CB$2,0)),""),"")</f>
        <v/>
      </c>
      <c r="AN39" s="13" t="str">
        <f>IFERROR(IF(AN$4="Yes",INDEX(List!$F$2:$CB$208,MATCH('Selection Pane Data'!$C39,List!$F$2:$F$208,0),MATCH('Selection Pane Data'!AN$3,List!$F$2:$CB$2,0)),""),"")</f>
        <v/>
      </c>
      <c r="AO39" s="13" t="str">
        <f>IFERROR(IF(AO$4="Yes",INDEX(List!$F$2:$CB$208,MATCH('Selection Pane Data'!$C39,List!$F$2:$F$208,0),MATCH('Selection Pane Data'!AO$3,List!$F$2:$CB$2,0)),""),"")</f>
        <v/>
      </c>
      <c r="AP39" s="13" t="str">
        <f>IFERROR(IF(AP$4="Yes",INDEX(List!$F$2:$CB$208,MATCH('Selection Pane Data'!$C39,List!$F$2:$F$208,0),MATCH('Selection Pane Data'!AP$3,List!$F$2:$CB$2,0)),""),"")</f>
        <v/>
      </c>
      <c r="AQ39" s="13" t="str">
        <f>IFERROR(IF(AQ$4="Yes",INDEX(List!$F$2:$CB$208,MATCH('Selection Pane Data'!$C39,List!$F$2:$F$208,0),MATCH('Selection Pane Data'!AQ$3,List!$F$2:$CB$2,0)),""),"")</f>
        <v/>
      </c>
      <c r="AR39" s="13" t="str">
        <f>IFERROR(IF(AR$4="Yes",INDEX(List!$F$2:$CB$208,MATCH('Selection Pane Data'!$C39,List!$F$2:$F$208,0),MATCH('Selection Pane Data'!AR$3,List!$F$2:$CB$2,0)),""),"")</f>
        <v/>
      </c>
      <c r="AS39" s="13" t="str">
        <f>IFERROR(IF(AS$4="Yes",INDEX(List!$F$2:$CB$208,MATCH('Selection Pane Data'!$C39,List!$F$2:$F$208,0),MATCH('Selection Pane Data'!AS$3,List!$F$2:$CB$2,0)),""),"")</f>
        <v/>
      </c>
      <c r="AT39" s="13" t="str">
        <f>IFERROR(IF(AT$4="Yes",INDEX(List!$F$2:$CB$208,MATCH('Selection Pane Data'!$C39,List!$F$2:$F$208,0),MATCH('Selection Pane Data'!AT$3,List!$F$2:$CB$2,0)),""),"")</f>
        <v/>
      </c>
      <c r="AU39" s="13" t="str">
        <f>IFERROR(IF(AU$4="Yes",INDEX(List!$F$2:$CB$208,MATCH('Selection Pane Data'!$C39,List!$F$2:$F$208,0),MATCH('Selection Pane Data'!AU$3,List!$F$2:$CB$2,0)),""),"")</f>
        <v/>
      </c>
      <c r="AV39" s="13" t="str">
        <f>IFERROR(IF(AV$4="Yes",INDEX(List!$F$2:$CB$208,MATCH('Selection Pane Data'!$C39,List!$F$2:$F$208,0),MATCH('Selection Pane Data'!AV$3,List!$F$2:$CB$2,0)),""),"")</f>
        <v/>
      </c>
      <c r="AW39" s="13" t="str">
        <f>IFERROR(IF(AW$4="Yes",INDEX(List!$F$2:$CB$208,MATCH('Selection Pane Data'!$C39,List!$F$2:$F$208,0),MATCH('Selection Pane Data'!AW$3,List!$F$2:$CB$2,0)),""),"")</f>
        <v/>
      </c>
      <c r="AX39" s="13" t="str">
        <f>IFERROR(IF(AX$4="Yes",INDEX(List!$F$2:$CB$208,MATCH('Selection Pane Data'!$C39,List!$F$2:$F$208,0),MATCH('Selection Pane Data'!AX$3,List!$F$2:$CB$2,0)),""),"")</f>
        <v/>
      </c>
      <c r="AY39" s="13" t="str">
        <f>IFERROR(IF(AY$4="Yes",INDEX(List!$F$2:$CB$208,MATCH('Selection Pane Data'!$C39,List!$F$2:$F$208,0),MATCH('Selection Pane Data'!AY$3,List!$F$2:$CB$2,0)),""),"")</f>
        <v/>
      </c>
      <c r="AZ39" s="13" t="str">
        <f>IFERROR(IF(AZ$4="Yes",INDEX(List!$F$2:$CB$208,MATCH('Selection Pane Data'!$C39,List!$F$2:$F$208,0),MATCH('Selection Pane Data'!AZ$3,List!$F$2:$CB$2,0)),""),"")</f>
        <v/>
      </c>
      <c r="BA39" s="13" t="str">
        <f>IFERROR(IF(BA$4="Yes",INDEX(List!$F$2:$CB$208,MATCH('Selection Pane Data'!$C39,List!$F$2:$F$208,0),MATCH('Selection Pane Data'!BA$3,List!$F$2:$CB$2,0)),""),"")</f>
        <v/>
      </c>
      <c r="BB39" s="13" t="str">
        <f>IFERROR(IF(BB$4="Yes",INDEX(List!$F$2:$CB$208,MATCH('Selection Pane Data'!$C39,List!$F$2:$F$208,0),MATCH('Selection Pane Data'!BB$3,List!$F$2:$CB$2,0)),""),"")</f>
        <v/>
      </c>
      <c r="BC39" s="13" t="str">
        <f>IFERROR(IF(BC$4="Yes",INDEX(List!$F$2:$CB$208,MATCH('Selection Pane Data'!$C39,List!$F$2:$F$208,0),MATCH('Selection Pane Data'!BC$3,List!$F$2:$CB$2,0)),""),"")</f>
        <v/>
      </c>
      <c r="BD39" s="13" t="str">
        <f>IFERROR(IF(BD$4="Yes",INDEX(List!$F$2:$CB$208,MATCH('Selection Pane Data'!$C39,List!$F$2:$F$208,0),MATCH('Selection Pane Data'!BD$3,List!$F$2:$CB$2,0)),""),"")</f>
        <v/>
      </c>
      <c r="BE39" s="13" t="str">
        <f>IFERROR(IF(BE$4="Yes",INDEX(List!$F$2:$CB$208,MATCH('Selection Pane Data'!$C39,List!$F$2:$F$208,0),MATCH('Selection Pane Data'!BE$3,List!$F$2:$CB$2,0)),""),"")</f>
        <v/>
      </c>
      <c r="BF39" s="13" t="str">
        <f>IFERROR(IF(BF$4="Yes",INDEX(List!$F$2:$CB$208,MATCH('Selection Pane Data'!$C39,List!$F$2:$F$208,0),MATCH('Selection Pane Data'!BF$3,List!$F$2:$CB$2,0)),""),"")</f>
        <v/>
      </c>
      <c r="BG39" s="13" t="str">
        <f>IFERROR(IF(BG$4="Yes",INDEX(List!$F$2:$CB$208,MATCH('Selection Pane Data'!$C39,List!$F$2:$F$208,0),MATCH('Selection Pane Data'!BG$3,List!$F$2:$CB$2,0)),""),"")</f>
        <v/>
      </c>
      <c r="BH39" s="13" t="str">
        <f>IFERROR(IF(BH$4="Yes",INDEX(List!$F$2:$CB$208,MATCH('Selection Pane Data'!$C39,List!$F$2:$F$208,0),MATCH('Selection Pane Data'!BH$3,List!$F$2:$CB$2,0)),""),"")</f>
        <v/>
      </c>
      <c r="BI39" s="13" t="str">
        <f>IFERROR(IF(BI$4="Yes",INDEX(List!$F$2:$CB$208,MATCH('Selection Pane Data'!$C39,List!$F$2:$F$208,0),MATCH('Selection Pane Data'!BI$3,List!$F$2:$CB$2,0)),""),"")</f>
        <v/>
      </c>
      <c r="BJ39" s="13" t="str">
        <f>IFERROR(IF(BJ$4="Yes",INDEX(List!$F$2:$CB$208,MATCH('Selection Pane Data'!$C39,List!$F$2:$F$208,0),MATCH('Selection Pane Data'!BJ$3,List!$F$2:$CB$2,0)),""),"")</f>
        <v/>
      </c>
      <c r="BK39" s="13" t="str">
        <f>IFERROR(IF(BK$4="Yes",INDEX(List!$F$2:$CB$208,MATCH('Selection Pane Data'!$C39,List!$F$2:$F$208,0),MATCH('Selection Pane Data'!BK$3,List!$F$2:$CB$2,0)),""),"")</f>
        <v/>
      </c>
      <c r="BL39" s="13" t="str">
        <f>IFERROR(IF(BL$4="Yes",INDEX(List!$F$2:$CB$208,MATCH('Selection Pane Data'!$C39,List!$F$2:$F$208,0),MATCH('Selection Pane Data'!BL$3,List!$F$2:$CB$2,0)),""),"")</f>
        <v/>
      </c>
      <c r="BM39" s="13" t="str">
        <f>IFERROR(IF(BM$4="Yes",INDEX(List!$F$2:$CB$208,MATCH('Selection Pane Data'!$C39,List!$F$2:$F$208,0),MATCH('Selection Pane Data'!BM$3,List!$F$2:$CB$2,0)),""),"")</f>
        <v/>
      </c>
      <c r="BN39" s="13" t="str">
        <f>IFERROR(IF(BN$4="Yes",INDEX(List!$F$2:$CB$208,MATCH('Selection Pane Data'!$C39,List!$F$2:$F$208,0),MATCH('Selection Pane Data'!BN$3,List!$F$2:$CB$2,0)),""),"")</f>
        <v/>
      </c>
      <c r="BO39" s="13" t="str">
        <f>IFERROR(IF(BO$4="Yes",INDEX(List!$F$2:$CB$208,MATCH('Selection Pane Data'!$C39,List!$F$2:$F$208,0),MATCH('Selection Pane Data'!BO$3,List!$F$2:$CB$2,0)),""),"")</f>
        <v/>
      </c>
      <c r="BP39" s="13" t="str">
        <f>IFERROR(IF(BP$4="Yes",INDEX(List!$F$2:$CB$208,MATCH('Selection Pane Data'!$C39,List!$F$2:$F$208,0),MATCH('Selection Pane Data'!BP$3,List!$F$2:$CB$2,0)),""),"")</f>
        <v/>
      </c>
      <c r="BQ39" s="13" t="str">
        <f>IFERROR(IF(BQ$4="Yes",INDEX(List!$F$2:$CB$208,MATCH('Selection Pane Data'!$C39,List!$F$2:$F$208,0),MATCH('Selection Pane Data'!BQ$3,List!$F$2:$CB$2,0)),""),"")</f>
        <v/>
      </c>
      <c r="BR39" s="13" t="str">
        <f>IFERROR(IF(BR$4="Yes",INDEX(List!$F$2:$CB$208,MATCH('Selection Pane Data'!$C39,List!$F$2:$F$208,0),MATCH('Selection Pane Data'!BR$3,List!$F$2:$CB$2,0)),""),"")</f>
        <v/>
      </c>
      <c r="BS39" s="13" t="str">
        <f>IFERROR(IF(BS$4="Yes",INDEX(List!$F$2:$CB$208,MATCH('Selection Pane Data'!$C39,List!$F$2:$F$208,0),MATCH('Selection Pane Data'!BS$3,List!$F$2:$CB$2,0)),""),"")</f>
        <v/>
      </c>
      <c r="BT39" s="13" t="str">
        <f>IFERROR(IF(BT$4="Yes",INDEX(List!$F$2:$CB$208,MATCH('Selection Pane Data'!$C39,List!$F$2:$F$208,0),MATCH('Selection Pane Data'!BT$3,List!$F$2:$CB$2,0)),""),"")</f>
        <v/>
      </c>
      <c r="BU39" s="13" t="str">
        <f>IFERROR(IF(BU$4="Yes",INDEX(List!$F$2:$CB$208,MATCH('Selection Pane Data'!$C39,List!$F$2:$F$208,0),MATCH('Selection Pane Data'!BU$3,List!$F$2:$CB$2,0)),""),"")</f>
        <v/>
      </c>
      <c r="BV39" s="13" t="str">
        <f>IFERROR(IF(BV$4="Yes",INDEX(List!$F$2:$CB$208,MATCH('Selection Pane Data'!$C39,List!$F$2:$F$208,0),MATCH('Selection Pane Data'!BV$3,List!$F$2:$CB$2,0)),""),"")</f>
        <v/>
      </c>
      <c r="BW39" s="13" t="str">
        <f>IFERROR(IF(BW$4="Yes",INDEX(List!$F$2:$CB$208,MATCH('Selection Pane Data'!$C39,List!$F$2:$F$208,0),MATCH('Selection Pane Data'!BW$3,List!$F$2:$CB$2,0)),""),"")</f>
        <v/>
      </c>
      <c r="BX39" s="13" t="str">
        <f>IFERROR(IF(BX$4="Yes",INDEX(List!$F$2:$CB$208,MATCH('Selection Pane Data'!$C39,List!$F$2:$F$208,0),MATCH('Selection Pane Data'!BX$3,List!$F$2:$CB$2,0)),""),"")</f>
        <v/>
      </c>
      <c r="BY39" s="13" t="str">
        <f>IFERROR(IF(BY$4="Yes",INDEX(List!$F$2:$CB$208,MATCH('Selection Pane Data'!$C39,List!$F$2:$F$208,0),MATCH('Selection Pane Data'!BY$3,List!$F$2:$CB$2,0)),""),"")</f>
        <v/>
      </c>
      <c r="BZ39" s="13" t="str">
        <f>IFERROR(IF(BZ$4="Yes",INDEX(List!$F$2:$CB$208,MATCH('Selection Pane Data'!$C39,List!$F$2:$F$208,0),MATCH('Selection Pane Data'!BZ$3,List!$F$2:$CB$2,0)),""),"")</f>
        <v/>
      </c>
      <c r="CA39" s="13" t="str">
        <f>IFERROR(IF(CA$4="Yes",INDEX(List!$F$2:$CB$208,MATCH('Selection Pane Data'!$C39,List!$F$2:$F$208,0),MATCH('Selection Pane Data'!CA$3,List!$F$2:$CB$2,0)),""),"")</f>
        <v/>
      </c>
      <c r="CC39" s="29">
        <f t="shared" si="0"/>
        <v>0</v>
      </c>
      <c r="CD39" s="29">
        <f t="shared" si="1"/>
        <v>0</v>
      </c>
      <c r="CE39" s="29"/>
      <c r="CF39" s="29">
        <f>COUNTIF(List!I37:CB37,'Selection Pane Data'!CF$3)</f>
        <v>2</v>
      </c>
      <c r="CG39" s="29">
        <f>COUNTIF(List!J37:CC37,'Selection Pane Data'!CG$3)</f>
        <v>2</v>
      </c>
      <c r="CH39" s="29"/>
      <c r="CI39" s="29" t="str">
        <f t="shared" si="2"/>
        <v>Error</v>
      </c>
      <c r="CJ39" s="29" t="str">
        <f t="shared" si="3"/>
        <v>Error</v>
      </c>
    </row>
    <row r="40" spans="2:88" x14ac:dyDescent="0.45">
      <c r="B40" s="21" t="s">
        <v>348</v>
      </c>
      <c r="C40" s="120" t="s">
        <v>81</v>
      </c>
      <c r="D40" s="31" t="str">
        <f>List!G38</f>
        <v>Customer Responsibility</v>
      </c>
      <c r="E40" s="31" t="str">
        <f>List!H38</f>
        <v>Microsoft Coverage</v>
      </c>
      <c r="F40" t="str">
        <f>INDEX('CMMC Levels'!$A$1:$F$188,MATCH('Selection Pane Data'!$C40,'CMMC Levels'!$A$1:$A$188,0),MATCH(Placemat!$F$4,'CMMC Levels'!$A$1:$F$1,0))</f>
        <v>X</v>
      </c>
      <c r="G40" s="75" t="str">
        <f>IF(F40="X",IF(COUNTIF(List!I38:CB38,"P")+COUNTIF(List!I38:CB38,"S")=0,"U",IF(COUNTIF('Selection Pane Data'!H40:CA40,"P")&gt;0,"P",IF(COUNTIF('Selection Pane Data'!H40:CA40,"S")&gt;0,"S","N"))),"NA")</f>
        <v>N</v>
      </c>
      <c r="H40" s="13" t="str">
        <f>IFERROR(IF(H$4="Yes",INDEX(List!$F$2:$CB$208,MATCH('Selection Pane Data'!$C40,List!$F$2:$F$208,0),MATCH('Selection Pane Data'!H$3,List!$F$2:$CB$2,0)),""),"")</f>
        <v/>
      </c>
      <c r="I40" s="13" t="str">
        <f>IFERROR(IF(I$4="Yes",INDEX(List!$F$2:$CB$208,MATCH('Selection Pane Data'!$C40,List!$F$2:$F$208,0),MATCH('Selection Pane Data'!I$3,List!$F$2:$CB$2,0)),""),"")</f>
        <v/>
      </c>
      <c r="J40" s="13">
        <f>IFERROR(IF(J$4="Yes",INDEX(List!$F$2:$CB$208,MATCH('Selection Pane Data'!$C40,List!$F$2:$F$208,0),MATCH('Selection Pane Data'!J$3,List!$F$2:$CB$2,0)),""),"")</f>
        <v>0</v>
      </c>
      <c r="K40" s="13" t="str">
        <f>IFERROR(IF(K$4="Yes",INDEX(List!$F$2:$CB$208,MATCH('Selection Pane Data'!$C40,List!$F$2:$F$208,0),MATCH('Selection Pane Data'!K$3,List!$F$2:$CB$2,0)),""),"")</f>
        <v/>
      </c>
      <c r="L40" s="13" t="str">
        <f>IFERROR(IF(L$4="Yes",INDEX(List!$F$2:$CB$208,MATCH('Selection Pane Data'!$C40,List!$F$2:$F$208,0),MATCH('Selection Pane Data'!L$3,List!$F$2:$CB$2,0)),""),"")</f>
        <v/>
      </c>
      <c r="M40" s="13" t="str">
        <f>IFERROR(IF(M$4="Yes",INDEX(List!$F$2:$CB$208,MATCH('Selection Pane Data'!$C40,List!$F$2:$F$208,0),MATCH('Selection Pane Data'!M$3,List!$F$2:$CB$2,0)),""),"")</f>
        <v/>
      </c>
      <c r="N40" s="13" t="str">
        <f>IFERROR(IF(N$4="Yes",INDEX(List!$F$2:$CB$208,MATCH('Selection Pane Data'!$C40,List!$F$2:$F$208,0),MATCH('Selection Pane Data'!N$3,List!$F$2:$CB$2,0)),""),"")</f>
        <v/>
      </c>
      <c r="O40" s="13" t="str">
        <f>IFERROR(IF(O$4="Yes",INDEX(List!$F$2:$CB$208,MATCH('Selection Pane Data'!$C40,List!$F$2:$F$208,0),MATCH('Selection Pane Data'!O$3,List!$F$2:$CB$2,0)),""),"")</f>
        <v/>
      </c>
      <c r="P40" s="13" t="str">
        <f>IFERROR(IF(P$4="Yes",INDEX(List!$F$2:$CB$208,MATCH('Selection Pane Data'!$C40,List!$F$2:$F$208,0),MATCH('Selection Pane Data'!P$3,List!$F$2:$CB$2,0)),""),"")</f>
        <v/>
      </c>
      <c r="Q40" s="13" t="str">
        <f>IFERROR(IF(Q$4="Yes",INDEX(List!$F$2:$CB$208,MATCH('Selection Pane Data'!$C40,List!$F$2:$F$208,0),MATCH('Selection Pane Data'!Q$3,List!$F$2:$CB$2,0)),""),"")</f>
        <v/>
      </c>
      <c r="R40" s="13" t="str">
        <f>IFERROR(IF(R$4="Yes",INDEX(List!$F$2:$CB$208,MATCH('Selection Pane Data'!$C40,List!$F$2:$F$208,0),MATCH('Selection Pane Data'!R$3,List!$F$2:$CB$2,0)),""),"")</f>
        <v/>
      </c>
      <c r="S40" s="13" t="str">
        <f>IFERROR(IF(S$4="Yes",INDEX(List!$F$2:$CB$208,MATCH('Selection Pane Data'!$C40,List!$F$2:$F$208,0),MATCH('Selection Pane Data'!S$3,List!$F$2:$CB$2,0)),""),"")</f>
        <v/>
      </c>
      <c r="T40" s="13" t="str">
        <f>IFERROR(IF(T$4="Yes",INDEX(List!$F$2:$CB$208,MATCH('Selection Pane Data'!$C40,List!$F$2:$F$208,0),MATCH('Selection Pane Data'!T$3,List!$F$2:$CB$2,0)),""),"")</f>
        <v/>
      </c>
      <c r="U40" s="13" t="str">
        <f>IFERROR(IF(U$4="Yes",INDEX(List!$F$2:$CB$208,MATCH('Selection Pane Data'!$C40,List!$F$2:$F$208,0),MATCH('Selection Pane Data'!U$3,List!$F$2:$CB$2,0)),""),"")</f>
        <v/>
      </c>
      <c r="V40" s="13" t="str">
        <f>IFERROR(IF(V$4="Yes",INDEX(List!$F$2:$CB$208,MATCH('Selection Pane Data'!$C40,List!$F$2:$F$208,0),MATCH('Selection Pane Data'!V$3,List!$F$2:$CB$2,0)),""),"")</f>
        <v/>
      </c>
      <c r="W40" s="13" t="str">
        <f>IFERROR(IF(W$4="Yes",INDEX(List!$F$2:$CB$208,MATCH('Selection Pane Data'!$C40,List!$F$2:$F$208,0),MATCH('Selection Pane Data'!W$3,List!$F$2:$CB$2,0)),""),"")</f>
        <v/>
      </c>
      <c r="X40" s="13" t="str">
        <f>IFERROR(IF(X$4="Yes",INDEX(List!$F$2:$CB$208,MATCH('Selection Pane Data'!$C40,List!$F$2:$F$208,0),MATCH('Selection Pane Data'!X$3,List!$F$2:$CB$2,0)),""),"")</f>
        <v/>
      </c>
      <c r="Y40" s="13" t="str">
        <f>IFERROR(IF(Y$4="Yes",INDEX(List!$F$2:$CB$208,MATCH('Selection Pane Data'!$C40,List!$F$2:$F$208,0),MATCH('Selection Pane Data'!Y$3,List!$F$2:$CB$2,0)),""),"")</f>
        <v/>
      </c>
      <c r="Z40" s="13" t="str">
        <f>IFERROR(IF(Z$4="Yes",INDEX(List!$F$2:$CB$208,MATCH('Selection Pane Data'!$C40,List!$F$2:$F$208,0),MATCH('Selection Pane Data'!Z$3,List!$F$2:$CB$2,0)),""),"")</f>
        <v/>
      </c>
      <c r="AA40" s="13" t="str">
        <f>IFERROR(IF(AA$4="Yes",INDEX(List!$F$2:$CB$208,MATCH('Selection Pane Data'!$C40,List!$F$2:$F$208,0),MATCH('Selection Pane Data'!AA$3,List!$F$2:$CB$2,0)),""),"")</f>
        <v/>
      </c>
      <c r="AB40" s="13">
        <f>IFERROR(IF(AB$4="Yes",INDEX(List!$F$2:$CB$208,MATCH('Selection Pane Data'!$C40,List!$F$2:$F$208,0),MATCH('Selection Pane Data'!AB$3,List!$F$2:$CB$2,0)),""),"")</f>
        <v>0</v>
      </c>
      <c r="AC40" s="13" t="str">
        <f>IFERROR(IF(AC$4="Yes",INDEX(List!$F$2:$CB$208,MATCH('Selection Pane Data'!$C40,List!$F$2:$F$208,0),MATCH('Selection Pane Data'!AC$3,List!$F$2:$CB$2,0)),""),"")</f>
        <v/>
      </c>
      <c r="AD40" s="13" t="str">
        <f>IFERROR(IF(AD$4="Yes",INDEX(List!$F$2:$CB$208,MATCH('Selection Pane Data'!$C40,List!$F$2:$F$208,0),MATCH('Selection Pane Data'!AD$3,List!$F$2:$CB$2,0)),""),"")</f>
        <v/>
      </c>
      <c r="AE40" s="13" t="str">
        <f>IFERROR(IF(AE$4="Yes",INDEX(List!$F$2:$CB$208,MATCH('Selection Pane Data'!$C40,List!$F$2:$F$208,0),MATCH('Selection Pane Data'!AE$3,List!$F$2:$CB$2,0)),""),"")</f>
        <v/>
      </c>
      <c r="AF40" s="13" t="str">
        <f>IFERROR(IF(AF$4="Yes",INDEX(List!$F$2:$CB$208,MATCH('Selection Pane Data'!$C40,List!$F$2:$F$208,0),MATCH('Selection Pane Data'!AF$3,List!$F$2:$CB$2,0)),""),"")</f>
        <v/>
      </c>
      <c r="AG40" s="13" t="str">
        <f>IFERROR(IF(AG$4="Yes",INDEX(List!$F$2:$CB$208,MATCH('Selection Pane Data'!$C40,List!$F$2:$F$208,0),MATCH('Selection Pane Data'!AG$3,List!$F$2:$CB$2,0)),""),"")</f>
        <v/>
      </c>
      <c r="AH40" s="13" t="str">
        <f>IFERROR(IF(AH$4="Yes",INDEX(List!$F$2:$CB$208,MATCH('Selection Pane Data'!$C40,List!$F$2:$F$208,0),MATCH('Selection Pane Data'!AH$3,List!$F$2:$CB$2,0)),""),"")</f>
        <v/>
      </c>
      <c r="AI40" s="13" t="str">
        <f>IFERROR(IF(AI$4="Yes",INDEX(List!$F$2:$CB$208,MATCH('Selection Pane Data'!$C40,List!$F$2:$F$208,0),MATCH('Selection Pane Data'!AI$3,List!$F$2:$CB$2,0)),""),"")</f>
        <v/>
      </c>
      <c r="AJ40" s="13" t="str">
        <f>IFERROR(IF(AJ$4="Yes",INDEX(List!$F$2:$CB$208,MATCH('Selection Pane Data'!$C40,List!$F$2:$F$208,0),MATCH('Selection Pane Data'!AJ$3,List!$F$2:$CB$2,0)),""),"")</f>
        <v/>
      </c>
      <c r="AK40" s="13" t="str">
        <f>IFERROR(IF(AK$4="Yes",INDEX(List!$F$2:$CB$208,MATCH('Selection Pane Data'!$C40,List!$F$2:$F$208,0),MATCH('Selection Pane Data'!AK$3,List!$F$2:$CB$2,0)),""),"")</f>
        <v/>
      </c>
      <c r="AL40" s="13" t="str">
        <f>IFERROR(IF(AL$4="Yes",INDEX(List!$F$2:$CB$208,MATCH('Selection Pane Data'!$C40,List!$F$2:$F$208,0),MATCH('Selection Pane Data'!AL$3,List!$F$2:$CB$2,0)),""),"")</f>
        <v/>
      </c>
      <c r="AM40" s="13" t="str">
        <f>IFERROR(IF(AM$4="Yes",INDEX(List!$F$2:$CB$208,MATCH('Selection Pane Data'!$C40,List!$F$2:$F$208,0),MATCH('Selection Pane Data'!AM$3,List!$F$2:$CB$2,0)),""),"")</f>
        <v/>
      </c>
      <c r="AN40" s="13" t="str">
        <f>IFERROR(IF(AN$4="Yes",INDEX(List!$F$2:$CB$208,MATCH('Selection Pane Data'!$C40,List!$F$2:$F$208,0),MATCH('Selection Pane Data'!AN$3,List!$F$2:$CB$2,0)),""),"")</f>
        <v/>
      </c>
      <c r="AO40" s="13" t="str">
        <f>IFERROR(IF(AO$4="Yes",INDEX(List!$F$2:$CB$208,MATCH('Selection Pane Data'!$C40,List!$F$2:$F$208,0),MATCH('Selection Pane Data'!AO$3,List!$F$2:$CB$2,0)),""),"")</f>
        <v/>
      </c>
      <c r="AP40" s="13" t="str">
        <f>IFERROR(IF(AP$4="Yes",INDEX(List!$F$2:$CB$208,MATCH('Selection Pane Data'!$C40,List!$F$2:$F$208,0),MATCH('Selection Pane Data'!AP$3,List!$F$2:$CB$2,0)),""),"")</f>
        <v/>
      </c>
      <c r="AQ40" s="13" t="str">
        <f>IFERROR(IF(AQ$4="Yes",INDEX(List!$F$2:$CB$208,MATCH('Selection Pane Data'!$C40,List!$F$2:$F$208,0),MATCH('Selection Pane Data'!AQ$3,List!$F$2:$CB$2,0)),""),"")</f>
        <v/>
      </c>
      <c r="AR40" s="13" t="str">
        <f>IFERROR(IF(AR$4="Yes",INDEX(List!$F$2:$CB$208,MATCH('Selection Pane Data'!$C40,List!$F$2:$F$208,0),MATCH('Selection Pane Data'!AR$3,List!$F$2:$CB$2,0)),""),"")</f>
        <v/>
      </c>
      <c r="AS40" s="13" t="str">
        <f>IFERROR(IF(AS$4="Yes",INDEX(List!$F$2:$CB$208,MATCH('Selection Pane Data'!$C40,List!$F$2:$F$208,0),MATCH('Selection Pane Data'!AS$3,List!$F$2:$CB$2,0)),""),"")</f>
        <v/>
      </c>
      <c r="AT40" s="13" t="str">
        <f>IFERROR(IF(AT$4="Yes",INDEX(List!$F$2:$CB$208,MATCH('Selection Pane Data'!$C40,List!$F$2:$F$208,0),MATCH('Selection Pane Data'!AT$3,List!$F$2:$CB$2,0)),""),"")</f>
        <v/>
      </c>
      <c r="AU40" s="13" t="str">
        <f>IFERROR(IF(AU$4="Yes",INDEX(List!$F$2:$CB$208,MATCH('Selection Pane Data'!$C40,List!$F$2:$F$208,0),MATCH('Selection Pane Data'!AU$3,List!$F$2:$CB$2,0)),""),"")</f>
        <v/>
      </c>
      <c r="AV40" s="13" t="str">
        <f>IFERROR(IF(AV$4="Yes",INDEX(List!$F$2:$CB$208,MATCH('Selection Pane Data'!$C40,List!$F$2:$F$208,0),MATCH('Selection Pane Data'!AV$3,List!$F$2:$CB$2,0)),""),"")</f>
        <v/>
      </c>
      <c r="AW40" s="13" t="str">
        <f>IFERROR(IF(AW$4="Yes",INDEX(List!$F$2:$CB$208,MATCH('Selection Pane Data'!$C40,List!$F$2:$F$208,0),MATCH('Selection Pane Data'!AW$3,List!$F$2:$CB$2,0)),""),"")</f>
        <v/>
      </c>
      <c r="AX40" s="13" t="str">
        <f>IFERROR(IF(AX$4="Yes",INDEX(List!$F$2:$CB$208,MATCH('Selection Pane Data'!$C40,List!$F$2:$F$208,0),MATCH('Selection Pane Data'!AX$3,List!$F$2:$CB$2,0)),""),"")</f>
        <v/>
      </c>
      <c r="AY40" s="13" t="str">
        <f>IFERROR(IF(AY$4="Yes",INDEX(List!$F$2:$CB$208,MATCH('Selection Pane Data'!$C40,List!$F$2:$F$208,0),MATCH('Selection Pane Data'!AY$3,List!$F$2:$CB$2,0)),""),"")</f>
        <v/>
      </c>
      <c r="AZ40" s="13" t="str">
        <f>IFERROR(IF(AZ$4="Yes",INDEX(List!$F$2:$CB$208,MATCH('Selection Pane Data'!$C40,List!$F$2:$F$208,0),MATCH('Selection Pane Data'!AZ$3,List!$F$2:$CB$2,0)),""),"")</f>
        <v/>
      </c>
      <c r="BA40" s="13" t="str">
        <f>IFERROR(IF(BA$4="Yes",INDEX(List!$F$2:$CB$208,MATCH('Selection Pane Data'!$C40,List!$F$2:$F$208,0),MATCH('Selection Pane Data'!BA$3,List!$F$2:$CB$2,0)),""),"")</f>
        <v/>
      </c>
      <c r="BB40" s="13" t="str">
        <f>IFERROR(IF(BB$4="Yes",INDEX(List!$F$2:$CB$208,MATCH('Selection Pane Data'!$C40,List!$F$2:$F$208,0),MATCH('Selection Pane Data'!BB$3,List!$F$2:$CB$2,0)),""),"")</f>
        <v/>
      </c>
      <c r="BC40" s="13" t="str">
        <f>IFERROR(IF(BC$4="Yes",INDEX(List!$F$2:$CB$208,MATCH('Selection Pane Data'!$C40,List!$F$2:$F$208,0),MATCH('Selection Pane Data'!BC$3,List!$F$2:$CB$2,0)),""),"")</f>
        <v/>
      </c>
      <c r="BD40" s="13" t="str">
        <f>IFERROR(IF(BD$4="Yes",INDEX(List!$F$2:$CB$208,MATCH('Selection Pane Data'!$C40,List!$F$2:$F$208,0),MATCH('Selection Pane Data'!BD$3,List!$F$2:$CB$2,0)),""),"")</f>
        <v/>
      </c>
      <c r="BE40" s="13" t="str">
        <f>IFERROR(IF(BE$4="Yes",INDEX(List!$F$2:$CB$208,MATCH('Selection Pane Data'!$C40,List!$F$2:$F$208,0),MATCH('Selection Pane Data'!BE$3,List!$F$2:$CB$2,0)),""),"")</f>
        <v/>
      </c>
      <c r="BF40" s="13" t="str">
        <f>IFERROR(IF(BF$4="Yes",INDEX(List!$F$2:$CB$208,MATCH('Selection Pane Data'!$C40,List!$F$2:$F$208,0),MATCH('Selection Pane Data'!BF$3,List!$F$2:$CB$2,0)),""),"")</f>
        <v/>
      </c>
      <c r="BG40" s="13" t="str">
        <f>IFERROR(IF(BG$4="Yes",INDEX(List!$F$2:$CB$208,MATCH('Selection Pane Data'!$C40,List!$F$2:$F$208,0),MATCH('Selection Pane Data'!BG$3,List!$F$2:$CB$2,0)),""),"")</f>
        <v/>
      </c>
      <c r="BH40" s="13" t="str">
        <f>IFERROR(IF(BH$4="Yes",INDEX(List!$F$2:$CB$208,MATCH('Selection Pane Data'!$C40,List!$F$2:$F$208,0),MATCH('Selection Pane Data'!BH$3,List!$F$2:$CB$2,0)),""),"")</f>
        <v/>
      </c>
      <c r="BI40" s="13" t="str">
        <f>IFERROR(IF(BI$4="Yes",INDEX(List!$F$2:$CB$208,MATCH('Selection Pane Data'!$C40,List!$F$2:$F$208,0),MATCH('Selection Pane Data'!BI$3,List!$F$2:$CB$2,0)),""),"")</f>
        <v/>
      </c>
      <c r="BJ40" s="13" t="str">
        <f>IFERROR(IF(BJ$4="Yes",INDEX(List!$F$2:$CB$208,MATCH('Selection Pane Data'!$C40,List!$F$2:$F$208,0),MATCH('Selection Pane Data'!BJ$3,List!$F$2:$CB$2,0)),""),"")</f>
        <v/>
      </c>
      <c r="BK40" s="13" t="str">
        <f>IFERROR(IF(BK$4="Yes",INDEX(List!$F$2:$CB$208,MATCH('Selection Pane Data'!$C40,List!$F$2:$F$208,0),MATCH('Selection Pane Data'!BK$3,List!$F$2:$CB$2,0)),""),"")</f>
        <v/>
      </c>
      <c r="BL40" s="13" t="str">
        <f>IFERROR(IF(BL$4="Yes",INDEX(List!$F$2:$CB$208,MATCH('Selection Pane Data'!$C40,List!$F$2:$F$208,0),MATCH('Selection Pane Data'!BL$3,List!$F$2:$CB$2,0)),""),"")</f>
        <v/>
      </c>
      <c r="BM40" s="13" t="str">
        <f>IFERROR(IF(BM$4="Yes",INDEX(List!$F$2:$CB$208,MATCH('Selection Pane Data'!$C40,List!$F$2:$F$208,0),MATCH('Selection Pane Data'!BM$3,List!$F$2:$CB$2,0)),""),"")</f>
        <v/>
      </c>
      <c r="BN40" s="13" t="str">
        <f>IFERROR(IF(BN$4="Yes",INDEX(List!$F$2:$CB$208,MATCH('Selection Pane Data'!$C40,List!$F$2:$F$208,0),MATCH('Selection Pane Data'!BN$3,List!$F$2:$CB$2,0)),""),"")</f>
        <v/>
      </c>
      <c r="BO40" s="13" t="str">
        <f>IFERROR(IF(BO$4="Yes",INDEX(List!$F$2:$CB$208,MATCH('Selection Pane Data'!$C40,List!$F$2:$F$208,0),MATCH('Selection Pane Data'!BO$3,List!$F$2:$CB$2,0)),""),"")</f>
        <v/>
      </c>
      <c r="BP40" s="13" t="str">
        <f>IFERROR(IF(BP$4="Yes",INDEX(List!$F$2:$CB$208,MATCH('Selection Pane Data'!$C40,List!$F$2:$F$208,0),MATCH('Selection Pane Data'!BP$3,List!$F$2:$CB$2,0)),""),"")</f>
        <v/>
      </c>
      <c r="BQ40" s="13" t="str">
        <f>IFERROR(IF(BQ$4="Yes",INDEX(List!$F$2:$CB$208,MATCH('Selection Pane Data'!$C40,List!$F$2:$F$208,0),MATCH('Selection Pane Data'!BQ$3,List!$F$2:$CB$2,0)),""),"")</f>
        <v/>
      </c>
      <c r="BR40" s="13" t="str">
        <f>IFERROR(IF(BR$4="Yes",INDEX(List!$F$2:$CB$208,MATCH('Selection Pane Data'!$C40,List!$F$2:$F$208,0),MATCH('Selection Pane Data'!BR$3,List!$F$2:$CB$2,0)),""),"")</f>
        <v/>
      </c>
      <c r="BS40" s="13" t="str">
        <f>IFERROR(IF(BS$4="Yes",INDEX(List!$F$2:$CB$208,MATCH('Selection Pane Data'!$C40,List!$F$2:$F$208,0),MATCH('Selection Pane Data'!BS$3,List!$F$2:$CB$2,0)),""),"")</f>
        <v/>
      </c>
      <c r="BT40" s="13" t="str">
        <f>IFERROR(IF(BT$4="Yes",INDEX(List!$F$2:$CB$208,MATCH('Selection Pane Data'!$C40,List!$F$2:$F$208,0),MATCH('Selection Pane Data'!BT$3,List!$F$2:$CB$2,0)),""),"")</f>
        <v/>
      </c>
      <c r="BU40" s="13" t="str">
        <f>IFERROR(IF(BU$4="Yes",INDEX(List!$F$2:$CB$208,MATCH('Selection Pane Data'!$C40,List!$F$2:$F$208,0),MATCH('Selection Pane Data'!BU$3,List!$F$2:$CB$2,0)),""),"")</f>
        <v/>
      </c>
      <c r="BV40" s="13" t="str">
        <f>IFERROR(IF(BV$4="Yes",INDEX(List!$F$2:$CB$208,MATCH('Selection Pane Data'!$C40,List!$F$2:$F$208,0),MATCH('Selection Pane Data'!BV$3,List!$F$2:$CB$2,0)),""),"")</f>
        <v/>
      </c>
      <c r="BW40" s="13" t="str">
        <f>IFERROR(IF(BW$4="Yes",INDEX(List!$F$2:$CB$208,MATCH('Selection Pane Data'!$C40,List!$F$2:$F$208,0),MATCH('Selection Pane Data'!BW$3,List!$F$2:$CB$2,0)),""),"")</f>
        <v/>
      </c>
      <c r="BX40" s="13" t="str">
        <f>IFERROR(IF(BX$4="Yes",INDEX(List!$F$2:$CB$208,MATCH('Selection Pane Data'!$C40,List!$F$2:$F$208,0),MATCH('Selection Pane Data'!BX$3,List!$F$2:$CB$2,0)),""),"")</f>
        <v/>
      </c>
      <c r="BY40" s="13" t="str">
        <f>IFERROR(IF(BY$4="Yes",INDEX(List!$F$2:$CB$208,MATCH('Selection Pane Data'!$C40,List!$F$2:$F$208,0),MATCH('Selection Pane Data'!BY$3,List!$F$2:$CB$2,0)),""),"")</f>
        <v/>
      </c>
      <c r="BZ40" s="13" t="str">
        <f>IFERROR(IF(BZ$4="Yes",INDEX(List!$F$2:$CB$208,MATCH('Selection Pane Data'!$C40,List!$F$2:$F$208,0),MATCH('Selection Pane Data'!BZ$3,List!$F$2:$CB$2,0)),""),"")</f>
        <v/>
      </c>
      <c r="CA40" s="13" t="str">
        <f>IFERROR(IF(CA$4="Yes",INDEX(List!$F$2:$CB$208,MATCH('Selection Pane Data'!$C40,List!$F$2:$F$208,0),MATCH('Selection Pane Data'!CA$3,List!$F$2:$CB$2,0)),""),"")</f>
        <v/>
      </c>
      <c r="CC40" s="29">
        <f t="shared" si="0"/>
        <v>0</v>
      </c>
      <c r="CD40" s="29">
        <f t="shared" si="1"/>
        <v>0</v>
      </c>
      <c r="CE40" s="29"/>
      <c r="CF40" s="29">
        <f>COUNTIF(List!I38:CB38,'Selection Pane Data'!CF$3)</f>
        <v>0</v>
      </c>
      <c r="CG40" s="29">
        <f>COUNTIF(List!J38:CC38,'Selection Pane Data'!CG$3)</f>
        <v>6</v>
      </c>
      <c r="CH40" s="29"/>
      <c r="CI40" s="29" t="str">
        <f t="shared" si="2"/>
        <v>Good</v>
      </c>
      <c r="CJ40" s="29" t="str">
        <f t="shared" si="3"/>
        <v>Error</v>
      </c>
    </row>
    <row r="41" spans="2:88" x14ac:dyDescent="0.45">
      <c r="B41" s="21" t="s">
        <v>349</v>
      </c>
      <c r="C41" s="120" t="s">
        <v>96</v>
      </c>
      <c r="D41" s="31" t="str">
        <f>List!G39</f>
        <v>Shared Coverage</v>
      </c>
      <c r="E41" s="31" t="str">
        <f>List!H39</f>
        <v>Shared Coverage</v>
      </c>
      <c r="F41" t="str">
        <f>INDEX('CMMC Levels'!$A$1:$F$188,MATCH('Selection Pane Data'!$C41,'CMMC Levels'!$A$1:$A$188,0),MATCH(Placemat!$F$4,'CMMC Levels'!$A$1:$F$1,0))</f>
        <v>X</v>
      </c>
      <c r="G41" s="75" t="str">
        <f>IF(F41="X",IF(COUNTIF(List!I39:CB39,"P")+COUNTIF(List!I39:CB39,"S")=0,"U",IF(COUNTIF('Selection Pane Data'!H41:CA41,"P")&gt;0,"P",IF(COUNTIF('Selection Pane Data'!H41:CA41,"S")&gt;0,"S","N"))),"NA")</f>
        <v>N</v>
      </c>
      <c r="H41" s="13" t="str">
        <f>IFERROR(IF(H$4="Yes",INDEX(List!$F$2:$CB$208,MATCH('Selection Pane Data'!$C41,List!$F$2:$F$208,0),MATCH('Selection Pane Data'!H$3,List!$F$2:$CB$2,0)),""),"")</f>
        <v/>
      </c>
      <c r="I41" s="13" t="str">
        <f>IFERROR(IF(I$4="Yes",INDEX(List!$F$2:$CB$208,MATCH('Selection Pane Data'!$C41,List!$F$2:$F$208,0),MATCH('Selection Pane Data'!I$3,List!$F$2:$CB$2,0)),""),"")</f>
        <v/>
      </c>
      <c r="J41" s="13">
        <f>IFERROR(IF(J$4="Yes",INDEX(List!$F$2:$CB$208,MATCH('Selection Pane Data'!$C41,List!$F$2:$F$208,0),MATCH('Selection Pane Data'!J$3,List!$F$2:$CB$2,0)),""),"")</f>
        <v>0</v>
      </c>
      <c r="K41" s="13" t="str">
        <f>IFERROR(IF(K$4="Yes",INDEX(List!$F$2:$CB$208,MATCH('Selection Pane Data'!$C41,List!$F$2:$F$208,0),MATCH('Selection Pane Data'!K$3,List!$F$2:$CB$2,0)),""),"")</f>
        <v/>
      </c>
      <c r="L41" s="13" t="str">
        <f>IFERROR(IF(L$4="Yes",INDEX(List!$F$2:$CB$208,MATCH('Selection Pane Data'!$C41,List!$F$2:$F$208,0),MATCH('Selection Pane Data'!L$3,List!$F$2:$CB$2,0)),""),"")</f>
        <v/>
      </c>
      <c r="M41" s="13" t="str">
        <f>IFERROR(IF(M$4="Yes",INDEX(List!$F$2:$CB$208,MATCH('Selection Pane Data'!$C41,List!$F$2:$F$208,0),MATCH('Selection Pane Data'!M$3,List!$F$2:$CB$2,0)),""),"")</f>
        <v/>
      </c>
      <c r="N41" s="13" t="str">
        <f>IFERROR(IF(N$4="Yes",INDEX(List!$F$2:$CB$208,MATCH('Selection Pane Data'!$C41,List!$F$2:$F$208,0),MATCH('Selection Pane Data'!N$3,List!$F$2:$CB$2,0)),""),"")</f>
        <v/>
      </c>
      <c r="O41" s="13" t="str">
        <f>IFERROR(IF(O$4="Yes",INDEX(List!$F$2:$CB$208,MATCH('Selection Pane Data'!$C41,List!$F$2:$F$208,0),MATCH('Selection Pane Data'!O$3,List!$F$2:$CB$2,0)),""),"")</f>
        <v/>
      </c>
      <c r="P41" s="13" t="str">
        <f>IFERROR(IF(P$4="Yes",INDEX(List!$F$2:$CB$208,MATCH('Selection Pane Data'!$C41,List!$F$2:$F$208,0),MATCH('Selection Pane Data'!P$3,List!$F$2:$CB$2,0)),""),"")</f>
        <v/>
      </c>
      <c r="Q41" s="13" t="str">
        <f>IFERROR(IF(Q$4="Yes",INDEX(List!$F$2:$CB$208,MATCH('Selection Pane Data'!$C41,List!$F$2:$F$208,0),MATCH('Selection Pane Data'!Q$3,List!$F$2:$CB$2,0)),""),"")</f>
        <v/>
      </c>
      <c r="R41" s="13" t="str">
        <f>IFERROR(IF(R$4="Yes",INDEX(List!$F$2:$CB$208,MATCH('Selection Pane Data'!$C41,List!$F$2:$F$208,0),MATCH('Selection Pane Data'!R$3,List!$F$2:$CB$2,0)),""),"")</f>
        <v/>
      </c>
      <c r="S41" s="13" t="str">
        <f>IFERROR(IF(S$4="Yes",INDEX(List!$F$2:$CB$208,MATCH('Selection Pane Data'!$C41,List!$F$2:$F$208,0),MATCH('Selection Pane Data'!S$3,List!$F$2:$CB$2,0)),""),"")</f>
        <v/>
      </c>
      <c r="T41" s="13" t="str">
        <f>IFERROR(IF(T$4="Yes",INDEX(List!$F$2:$CB$208,MATCH('Selection Pane Data'!$C41,List!$F$2:$F$208,0),MATCH('Selection Pane Data'!T$3,List!$F$2:$CB$2,0)),""),"")</f>
        <v/>
      </c>
      <c r="U41" s="13" t="str">
        <f>IFERROR(IF(U$4="Yes",INDEX(List!$F$2:$CB$208,MATCH('Selection Pane Data'!$C41,List!$F$2:$F$208,0),MATCH('Selection Pane Data'!U$3,List!$F$2:$CB$2,0)),""),"")</f>
        <v/>
      </c>
      <c r="V41" s="13" t="str">
        <f>IFERROR(IF(V$4="Yes",INDEX(List!$F$2:$CB$208,MATCH('Selection Pane Data'!$C41,List!$F$2:$F$208,0),MATCH('Selection Pane Data'!V$3,List!$F$2:$CB$2,0)),""),"")</f>
        <v/>
      </c>
      <c r="W41" s="13" t="str">
        <f>IFERROR(IF(W$4="Yes",INDEX(List!$F$2:$CB$208,MATCH('Selection Pane Data'!$C41,List!$F$2:$F$208,0),MATCH('Selection Pane Data'!W$3,List!$F$2:$CB$2,0)),""),"")</f>
        <v/>
      </c>
      <c r="X41" s="13" t="str">
        <f>IFERROR(IF(X$4="Yes",INDEX(List!$F$2:$CB$208,MATCH('Selection Pane Data'!$C41,List!$F$2:$F$208,0),MATCH('Selection Pane Data'!X$3,List!$F$2:$CB$2,0)),""),"")</f>
        <v/>
      </c>
      <c r="Y41" s="13" t="str">
        <f>IFERROR(IF(Y$4="Yes",INDEX(List!$F$2:$CB$208,MATCH('Selection Pane Data'!$C41,List!$F$2:$F$208,0),MATCH('Selection Pane Data'!Y$3,List!$F$2:$CB$2,0)),""),"")</f>
        <v/>
      </c>
      <c r="Z41" s="13" t="str">
        <f>IFERROR(IF(Z$4="Yes",INDEX(List!$F$2:$CB$208,MATCH('Selection Pane Data'!$C41,List!$F$2:$F$208,0),MATCH('Selection Pane Data'!Z$3,List!$F$2:$CB$2,0)),""),"")</f>
        <v/>
      </c>
      <c r="AA41" s="13" t="str">
        <f>IFERROR(IF(AA$4="Yes",INDEX(List!$F$2:$CB$208,MATCH('Selection Pane Data'!$C41,List!$F$2:$F$208,0),MATCH('Selection Pane Data'!AA$3,List!$F$2:$CB$2,0)),""),"")</f>
        <v/>
      </c>
      <c r="AB41" s="13">
        <f>IFERROR(IF(AB$4="Yes",INDEX(List!$F$2:$CB$208,MATCH('Selection Pane Data'!$C41,List!$F$2:$F$208,0),MATCH('Selection Pane Data'!AB$3,List!$F$2:$CB$2,0)),""),"")</f>
        <v>0</v>
      </c>
      <c r="AC41" s="13" t="str">
        <f>IFERROR(IF(AC$4="Yes",INDEX(List!$F$2:$CB$208,MATCH('Selection Pane Data'!$C41,List!$F$2:$F$208,0),MATCH('Selection Pane Data'!AC$3,List!$F$2:$CB$2,0)),""),"")</f>
        <v/>
      </c>
      <c r="AD41" s="13" t="str">
        <f>IFERROR(IF(AD$4="Yes",INDEX(List!$F$2:$CB$208,MATCH('Selection Pane Data'!$C41,List!$F$2:$F$208,0),MATCH('Selection Pane Data'!AD$3,List!$F$2:$CB$2,0)),""),"")</f>
        <v/>
      </c>
      <c r="AE41" s="13" t="str">
        <f>IFERROR(IF(AE$4="Yes",INDEX(List!$F$2:$CB$208,MATCH('Selection Pane Data'!$C41,List!$F$2:$F$208,0),MATCH('Selection Pane Data'!AE$3,List!$F$2:$CB$2,0)),""),"")</f>
        <v/>
      </c>
      <c r="AF41" s="13" t="str">
        <f>IFERROR(IF(AF$4="Yes",INDEX(List!$F$2:$CB$208,MATCH('Selection Pane Data'!$C41,List!$F$2:$F$208,0),MATCH('Selection Pane Data'!AF$3,List!$F$2:$CB$2,0)),""),"")</f>
        <v/>
      </c>
      <c r="AG41" s="13" t="str">
        <f>IFERROR(IF(AG$4="Yes",INDEX(List!$F$2:$CB$208,MATCH('Selection Pane Data'!$C41,List!$F$2:$F$208,0),MATCH('Selection Pane Data'!AG$3,List!$F$2:$CB$2,0)),""),"")</f>
        <v/>
      </c>
      <c r="AH41" s="13" t="str">
        <f>IFERROR(IF(AH$4="Yes",INDEX(List!$F$2:$CB$208,MATCH('Selection Pane Data'!$C41,List!$F$2:$F$208,0),MATCH('Selection Pane Data'!AH$3,List!$F$2:$CB$2,0)),""),"")</f>
        <v/>
      </c>
      <c r="AI41" s="13" t="str">
        <f>IFERROR(IF(AI$4="Yes",INDEX(List!$F$2:$CB$208,MATCH('Selection Pane Data'!$C41,List!$F$2:$F$208,0),MATCH('Selection Pane Data'!AI$3,List!$F$2:$CB$2,0)),""),"")</f>
        <v/>
      </c>
      <c r="AJ41" s="13" t="str">
        <f>IFERROR(IF(AJ$4="Yes",INDEX(List!$F$2:$CB$208,MATCH('Selection Pane Data'!$C41,List!$F$2:$F$208,0),MATCH('Selection Pane Data'!AJ$3,List!$F$2:$CB$2,0)),""),"")</f>
        <v/>
      </c>
      <c r="AK41" s="13" t="str">
        <f>IFERROR(IF(AK$4="Yes",INDEX(List!$F$2:$CB$208,MATCH('Selection Pane Data'!$C41,List!$F$2:$F$208,0),MATCH('Selection Pane Data'!AK$3,List!$F$2:$CB$2,0)),""),"")</f>
        <v/>
      </c>
      <c r="AL41" s="13" t="str">
        <f>IFERROR(IF(AL$4="Yes",INDEX(List!$F$2:$CB$208,MATCH('Selection Pane Data'!$C41,List!$F$2:$F$208,0),MATCH('Selection Pane Data'!AL$3,List!$F$2:$CB$2,0)),""),"")</f>
        <v/>
      </c>
      <c r="AM41" s="13" t="str">
        <f>IFERROR(IF(AM$4="Yes",INDEX(List!$F$2:$CB$208,MATCH('Selection Pane Data'!$C41,List!$F$2:$F$208,0),MATCH('Selection Pane Data'!AM$3,List!$F$2:$CB$2,0)),""),"")</f>
        <v/>
      </c>
      <c r="AN41" s="13" t="str">
        <f>IFERROR(IF(AN$4="Yes",INDEX(List!$F$2:$CB$208,MATCH('Selection Pane Data'!$C41,List!$F$2:$F$208,0),MATCH('Selection Pane Data'!AN$3,List!$F$2:$CB$2,0)),""),"")</f>
        <v/>
      </c>
      <c r="AO41" s="13" t="str">
        <f>IFERROR(IF(AO$4="Yes",INDEX(List!$F$2:$CB$208,MATCH('Selection Pane Data'!$C41,List!$F$2:$F$208,0),MATCH('Selection Pane Data'!AO$3,List!$F$2:$CB$2,0)),""),"")</f>
        <v/>
      </c>
      <c r="AP41" s="13" t="str">
        <f>IFERROR(IF(AP$4="Yes",INDEX(List!$F$2:$CB$208,MATCH('Selection Pane Data'!$C41,List!$F$2:$F$208,0),MATCH('Selection Pane Data'!AP$3,List!$F$2:$CB$2,0)),""),"")</f>
        <v/>
      </c>
      <c r="AQ41" s="13" t="str">
        <f>IFERROR(IF(AQ$4="Yes",INDEX(List!$F$2:$CB$208,MATCH('Selection Pane Data'!$C41,List!$F$2:$F$208,0),MATCH('Selection Pane Data'!AQ$3,List!$F$2:$CB$2,0)),""),"")</f>
        <v/>
      </c>
      <c r="AR41" s="13" t="str">
        <f>IFERROR(IF(AR$4="Yes",INDEX(List!$F$2:$CB$208,MATCH('Selection Pane Data'!$C41,List!$F$2:$F$208,0),MATCH('Selection Pane Data'!AR$3,List!$F$2:$CB$2,0)),""),"")</f>
        <v/>
      </c>
      <c r="AS41" s="13" t="str">
        <f>IFERROR(IF(AS$4="Yes",INDEX(List!$F$2:$CB$208,MATCH('Selection Pane Data'!$C41,List!$F$2:$F$208,0),MATCH('Selection Pane Data'!AS$3,List!$F$2:$CB$2,0)),""),"")</f>
        <v/>
      </c>
      <c r="AT41" s="13" t="str">
        <f>IFERROR(IF(AT$4="Yes",INDEX(List!$F$2:$CB$208,MATCH('Selection Pane Data'!$C41,List!$F$2:$F$208,0),MATCH('Selection Pane Data'!AT$3,List!$F$2:$CB$2,0)),""),"")</f>
        <v/>
      </c>
      <c r="AU41" s="13" t="str">
        <f>IFERROR(IF(AU$4="Yes",INDEX(List!$F$2:$CB$208,MATCH('Selection Pane Data'!$C41,List!$F$2:$F$208,0),MATCH('Selection Pane Data'!AU$3,List!$F$2:$CB$2,0)),""),"")</f>
        <v/>
      </c>
      <c r="AV41" s="13" t="str">
        <f>IFERROR(IF(AV$4="Yes",INDEX(List!$F$2:$CB$208,MATCH('Selection Pane Data'!$C41,List!$F$2:$F$208,0),MATCH('Selection Pane Data'!AV$3,List!$F$2:$CB$2,0)),""),"")</f>
        <v/>
      </c>
      <c r="AW41" s="13" t="str">
        <f>IFERROR(IF(AW$4="Yes",INDEX(List!$F$2:$CB$208,MATCH('Selection Pane Data'!$C41,List!$F$2:$F$208,0),MATCH('Selection Pane Data'!AW$3,List!$F$2:$CB$2,0)),""),"")</f>
        <v/>
      </c>
      <c r="AX41" s="13" t="str">
        <f>IFERROR(IF(AX$4="Yes",INDEX(List!$F$2:$CB$208,MATCH('Selection Pane Data'!$C41,List!$F$2:$F$208,0),MATCH('Selection Pane Data'!AX$3,List!$F$2:$CB$2,0)),""),"")</f>
        <v/>
      </c>
      <c r="AY41" s="13" t="str">
        <f>IFERROR(IF(AY$4="Yes",INDEX(List!$F$2:$CB$208,MATCH('Selection Pane Data'!$C41,List!$F$2:$F$208,0),MATCH('Selection Pane Data'!AY$3,List!$F$2:$CB$2,0)),""),"")</f>
        <v/>
      </c>
      <c r="AZ41" s="13" t="str">
        <f>IFERROR(IF(AZ$4="Yes",INDEX(List!$F$2:$CB$208,MATCH('Selection Pane Data'!$C41,List!$F$2:$F$208,0),MATCH('Selection Pane Data'!AZ$3,List!$F$2:$CB$2,0)),""),"")</f>
        <v/>
      </c>
      <c r="BA41" s="13" t="str">
        <f>IFERROR(IF(BA$4="Yes",INDEX(List!$F$2:$CB$208,MATCH('Selection Pane Data'!$C41,List!$F$2:$F$208,0),MATCH('Selection Pane Data'!BA$3,List!$F$2:$CB$2,0)),""),"")</f>
        <v/>
      </c>
      <c r="BB41" s="13" t="str">
        <f>IFERROR(IF(BB$4="Yes",INDEX(List!$F$2:$CB$208,MATCH('Selection Pane Data'!$C41,List!$F$2:$F$208,0),MATCH('Selection Pane Data'!BB$3,List!$F$2:$CB$2,0)),""),"")</f>
        <v/>
      </c>
      <c r="BC41" s="13" t="str">
        <f>IFERROR(IF(BC$4="Yes",INDEX(List!$F$2:$CB$208,MATCH('Selection Pane Data'!$C41,List!$F$2:$F$208,0),MATCH('Selection Pane Data'!BC$3,List!$F$2:$CB$2,0)),""),"")</f>
        <v/>
      </c>
      <c r="BD41" s="13" t="str">
        <f>IFERROR(IF(BD$4="Yes",INDEX(List!$F$2:$CB$208,MATCH('Selection Pane Data'!$C41,List!$F$2:$F$208,0),MATCH('Selection Pane Data'!BD$3,List!$F$2:$CB$2,0)),""),"")</f>
        <v/>
      </c>
      <c r="BE41" s="13" t="str">
        <f>IFERROR(IF(BE$4="Yes",INDEX(List!$F$2:$CB$208,MATCH('Selection Pane Data'!$C41,List!$F$2:$F$208,0),MATCH('Selection Pane Data'!BE$3,List!$F$2:$CB$2,0)),""),"")</f>
        <v/>
      </c>
      <c r="BF41" s="13" t="str">
        <f>IFERROR(IF(BF$4="Yes",INDEX(List!$F$2:$CB$208,MATCH('Selection Pane Data'!$C41,List!$F$2:$F$208,0),MATCH('Selection Pane Data'!BF$3,List!$F$2:$CB$2,0)),""),"")</f>
        <v/>
      </c>
      <c r="BG41" s="13" t="str">
        <f>IFERROR(IF(BG$4="Yes",INDEX(List!$F$2:$CB$208,MATCH('Selection Pane Data'!$C41,List!$F$2:$F$208,0),MATCH('Selection Pane Data'!BG$3,List!$F$2:$CB$2,0)),""),"")</f>
        <v/>
      </c>
      <c r="BH41" s="13" t="str">
        <f>IFERROR(IF(BH$4="Yes",INDEX(List!$F$2:$CB$208,MATCH('Selection Pane Data'!$C41,List!$F$2:$F$208,0),MATCH('Selection Pane Data'!BH$3,List!$F$2:$CB$2,0)),""),"")</f>
        <v/>
      </c>
      <c r="BI41" s="13" t="str">
        <f>IFERROR(IF(BI$4="Yes",INDEX(List!$F$2:$CB$208,MATCH('Selection Pane Data'!$C41,List!$F$2:$F$208,0),MATCH('Selection Pane Data'!BI$3,List!$F$2:$CB$2,0)),""),"")</f>
        <v/>
      </c>
      <c r="BJ41" s="13" t="str">
        <f>IFERROR(IF(BJ$4="Yes",INDEX(List!$F$2:$CB$208,MATCH('Selection Pane Data'!$C41,List!$F$2:$F$208,0),MATCH('Selection Pane Data'!BJ$3,List!$F$2:$CB$2,0)),""),"")</f>
        <v/>
      </c>
      <c r="BK41" s="13" t="str">
        <f>IFERROR(IF(BK$4="Yes",INDEX(List!$F$2:$CB$208,MATCH('Selection Pane Data'!$C41,List!$F$2:$F$208,0),MATCH('Selection Pane Data'!BK$3,List!$F$2:$CB$2,0)),""),"")</f>
        <v/>
      </c>
      <c r="BL41" s="13" t="str">
        <f>IFERROR(IF(BL$4="Yes",INDEX(List!$F$2:$CB$208,MATCH('Selection Pane Data'!$C41,List!$F$2:$F$208,0),MATCH('Selection Pane Data'!BL$3,List!$F$2:$CB$2,0)),""),"")</f>
        <v/>
      </c>
      <c r="BM41" s="13" t="str">
        <f>IFERROR(IF(BM$4="Yes",INDEX(List!$F$2:$CB$208,MATCH('Selection Pane Data'!$C41,List!$F$2:$F$208,0),MATCH('Selection Pane Data'!BM$3,List!$F$2:$CB$2,0)),""),"")</f>
        <v/>
      </c>
      <c r="BN41" s="13" t="str">
        <f>IFERROR(IF(BN$4="Yes",INDEX(List!$F$2:$CB$208,MATCH('Selection Pane Data'!$C41,List!$F$2:$F$208,0),MATCH('Selection Pane Data'!BN$3,List!$F$2:$CB$2,0)),""),"")</f>
        <v/>
      </c>
      <c r="BO41" s="13" t="str">
        <f>IFERROR(IF(BO$4="Yes",INDEX(List!$F$2:$CB$208,MATCH('Selection Pane Data'!$C41,List!$F$2:$F$208,0),MATCH('Selection Pane Data'!BO$3,List!$F$2:$CB$2,0)),""),"")</f>
        <v/>
      </c>
      <c r="BP41" s="13" t="str">
        <f>IFERROR(IF(BP$4="Yes",INDEX(List!$F$2:$CB$208,MATCH('Selection Pane Data'!$C41,List!$F$2:$F$208,0),MATCH('Selection Pane Data'!BP$3,List!$F$2:$CB$2,0)),""),"")</f>
        <v/>
      </c>
      <c r="BQ41" s="13" t="str">
        <f>IFERROR(IF(BQ$4="Yes",INDEX(List!$F$2:$CB$208,MATCH('Selection Pane Data'!$C41,List!$F$2:$F$208,0),MATCH('Selection Pane Data'!BQ$3,List!$F$2:$CB$2,0)),""),"")</f>
        <v/>
      </c>
      <c r="BR41" s="13" t="str">
        <f>IFERROR(IF(BR$4="Yes",INDEX(List!$F$2:$CB$208,MATCH('Selection Pane Data'!$C41,List!$F$2:$F$208,0),MATCH('Selection Pane Data'!BR$3,List!$F$2:$CB$2,0)),""),"")</f>
        <v/>
      </c>
      <c r="BS41" s="13" t="str">
        <f>IFERROR(IF(BS$4="Yes",INDEX(List!$F$2:$CB$208,MATCH('Selection Pane Data'!$C41,List!$F$2:$F$208,0),MATCH('Selection Pane Data'!BS$3,List!$F$2:$CB$2,0)),""),"")</f>
        <v/>
      </c>
      <c r="BT41" s="13" t="str">
        <f>IFERROR(IF(BT$4="Yes",INDEX(List!$F$2:$CB$208,MATCH('Selection Pane Data'!$C41,List!$F$2:$F$208,0),MATCH('Selection Pane Data'!BT$3,List!$F$2:$CB$2,0)),""),"")</f>
        <v/>
      </c>
      <c r="BU41" s="13" t="str">
        <f>IFERROR(IF(BU$4="Yes",INDEX(List!$F$2:$CB$208,MATCH('Selection Pane Data'!$C41,List!$F$2:$F$208,0),MATCH('Selection Pane Data'!BU$3,List!$F$2:$CB$2,0)),""),"")</f>
        <v/>
      </c>
      <c r="BV41" s="13" t="str">
        <f>IFERROR(IF(BV$4="Yes",INDEX(List!$F$2:$CB$208,MATCH('Selection Pane Data'!$C41,List!$F$2:$F$208,0),MATCH('Selection Pane Data'!BV$3,List!$F$2:$CB$2,0)),""),"")</f>
        <v/>
      </c>
      <c r="BW41" s="13" t="str">
        <f>IFERROR(IF(BW$4="Yes",INDEX(List!$F$2:$CB$208,MATCH('Selection Pane Data'!$C41,List!$F$2:$F$208,0),MATCH('Selection Pane Data'!BW$3,List!$F$2:$CB$2,0)),""),"")</f>
        <v/>
      </c>
      <c r="BX41" s="13" t="str">
        <f>IFERROR(IF(BX$4="Yes",INDEX(List!$F$2:$CB$208,MATCH('Selection Pane Data'!$C41,List!$F$2:$F$208,0),MATCH('Selection Pane Data'!BX$3,List!$F$2:$CB$2,0)),""),"")</f>
        <v/>
      </c>
      <c r="BY41" s="13" t="str">
        <f>IFERROR(IF(BY$4="Yes",INDEX(List!$F$2:$CB$208,MATCH('Selection Pane Data'!$C41,List!$F$2:$F$208,0),MATCH('Selection Pane Data'!BY$3,List!$F$2:$CB$2,0)),""),"")</f>
        <v/>
      </c>
      <c r="BZ41" s="13" t="str">
        <f>IFERROR(IF(BZ$4="Yes",INDEX(List!$F$2:$CB$208,MATCH('Selection Pane Data'!$C41,List!$F$2:$F$208,0),MATCH('Selection Pane Data'!BZ$3,List!$F$2:$CB$2,0)),""),"")</f>
        <v/>
      </c>
      <c r="CA41" s="13" t="str">
        <f>IFERROR(IF(CA$4="Yes",INDEX(List!$F$2:$CB$208,MATCH('Selection Pane Data'!$C41,List!$F$2:$F$208,0),MATCH('Selection Pane Data'!CA$3,List!$F$2:$CB$2,0)),""),"")</f>
        <v/>
      </c>
      <c r="CC41" s="29">
        <f t="shared" si="0"/>
        <v>0</v>
      </c>
      <c r="CD41" s="29">
        <f t="shared" si="1"/>
        <v>0</v>
      </c>
      <c r="CE41" s="29"/>
      <c r="CF41" s="29">
        <f>COUNTIF(List!I39:CB39,'Selection Pane Data'!CF$3)</f>
        <v>1</v>
      </c>
      <c r="CG41" s="29">
        <f>COUNTIF(List!J39:CC39,'Selection Pane Data'!CG$3)</f>
        <v>5</v>
      </c>
      <c r="CH41" s="29"/>
      <c r="CI41" s="29" t="str">
        <f t="shared" si="2"/>
        <v>Error</v>
      </c>
      <c r="CJ41" s="29" t="str">
        <f t="shared" si="3"/>
        <v>Error</v>
      </c>
    </row>
    <row r="42" spans="2:88" x14ac:dyDescent="0.45">
      <c r="B42" s="21" t="s">
        <v>353</v>
      </c>
      <c r="C42" s="120" t="s">
        <v>111</v>
      </c>
      <c r="D42" s="31" t="str">
        <f>List!G40</f>
        <v>Shared Coverage</v>
      </c>
      <c r="E42" s="31" t="str">
        <f>List!H40</f>
        <v>Shared Coverage</v>
      </c>
      <c r="F42" t="str">
        <f>INDEX('CMMC Levels'!$A$1:$F$188,MATCH('Selection Pane Data'!$C42,'CMMC Levels'!$A$1:$A$188,0),MATCH(Placemat!$F$4,'CMMC Levels'!$A$1:$F$1,0))</f>
        <v>X</v>
      </c>
      <c r="G42" s="75" t="str">
        <f>IF(F42="X",IF(COUNTIF(List!I40:CB40,"P")+COUNTIF(List!I40:CB40,"S")=0,"U",IF(COUNTIF('Selection Pane Data'!H42:CA42,"P")&gt;0,"P",IF(COUNTIF('Selection Pane Data'!H42:CA42,"S")&gt;0,"S","N"))),"NA")</f>
        <v>N</v>
      </c>
      <c r="H42" s="13" t="str">
        <f>IFERROR(IF(H$4="Yes",INDEX(List!$F$2:$CB$208,MATCH('Selection Pane Data'!$C42,List!$F$2:$F$208,0),MATCH('Selection Pane Data'!H$3,List!$F$2:$CB$2,0)),""),"")</f>
        <v/>
      </c>
      <c r="I42" s="13" t="str">
        <f>IFERROR(IF(I$4="Yes",INDEX(List!$F$2:$CB$208,MATCH('Selection Pane Data'!$C42,List!$F$2:$F$208,0),MATCH('Selection Pane Data'!I$3,List!$F$2:$CB$2,0)),""),"")</f>
        <v/>
      </c>
      <c r="J42" s="13">
        <f>IFERROR(IF(J$4="Yes",INDEX(List!$F$2:$CB$208,MATCH('Selection Pane Data'!$C42,List!$F$2:$F$208,0),MATCH('Selection Pane Data'!J$3,List!$F$2:$CB$2,0)),""),"")</f>
        <v>0</v>
      </c>
      <c r="K42" s="13" t="str">
        <f>IFERROR(IF(K$4="Yes",INDEX(List!$F$2:$CB$208,MATCH('Selection Pane Data'!$C42,List!$F$2:$F$208,0),MATCH('Selection Pane Data'!K$3,List!$F$2:$CB$2,0)),""),"")</f>
        <v/>
      </c>
      <c r="L42" s="13" t="str">
        <f>IFERROR(IF(L$4="Yes",INDEX(List!$F$2:$CB$208,MATCH('Selection Pane Data'!$C42,List!$F$2:$F$208,0),MATCH('Selection Pane Data'!L$3,List!$F$2:$CB$2,0)),""),"")</f>
        <v/>
      </c>
      <c r="M42" s="13" t="str">
        <f>IFERROR(IF(M$4="Yes",INDEX(List!$F$2:$CB$208,MATCH('Selection Pane Data'!$C42,List!$F$2:$F$208,0),MATCH('Selection Pane Data'!M$3,List!$F$2:$CB$2,0)),""),"")</f>
        <v/>
      </c>
      <c r="N42" s="13" t="str">
        <f>IFERROR(IF(N$4="Yes",INDEX(List!$F$2:$CB$208,MATCH('Selection Pane Data'!$C42,List!$F$2:$F$208,0),MATCH('Selection Pane Data'!N$3,List!$F$2:$CB$2,0)),""),"")</f>
        <v/>
      </c>
      <c r="O42" s="13" t="str">
        <f>IFERROR(IF(O$4="Yes",INDEX(List!$F$2:$CB$208,MATCH('Selection Pane Data'!$C42,List!$F$2:$F$208,0),MATCH('Selection Pane Data'!O$3,List!$F$2:$CB$2,0)),""),"")</f>
        <v/>
      </c>
      <c r="P42" s="13" t="str">
        <f>IFERROR(IF(P$4="Yes",INDEX(List!$F$2:$CB$208,MATCH('Selection Pane Data'!$C42,List!$F$2:$F$208,0),MATCH('Selection Pane Data'!P$3,List!$F$2:$CB$2,0)),""),"")</f>
        <v/>
      </c>
      <c r="Q42" s="13" t="str">
        <f>IFERROR(IF(Q$4="Yes",INDEX(List!$F$2:$CB$208,MATCH('Selection Pane Data'!$C42,List!$F$2:$F$208,0),MATCH('Selection Pane Data'!Q$3,List!$F$2:$CB$2,0)),""),"")</f>
        <v/>
      </c>
      <c r="R42" s="13" t="str">
        <f>IFERROR(IF(R$4="Yes",INDEX(List!$F$2:$CB$208,MATCH('Selection Pane Data'!$C42,List!$F$2:$F$208,0),MATCH('Selection Pane Data'!R$3,List!$F$2:$CB$2,0)),""),"")</f>
        <v/>
      </c>
      <c r="S42" s="13" t="str">
        <f>IFERROR(IF(S$4="Yes",INDEX(List!$F$2:$CB$208,MATCH('Selection Pane Data'!$C42,List!$F$2:$F$208,0),MATCH('Selection Pane Data'!S$3,List!$F$2:$CB$2,0)),""),"")</f>
        <v/>
      </c>
      <c r="T42" s="13" t="str">
        <f>IFERROR(IF(T$4="Yes",INDEX(List!$F$2:$CB$208,MATCH('Selection Pane Data'!$C42,List!$F$2:$F$208,0),MATCH('Selection Pane Data'!T$3,List!$F$2:$CB$2,0)),""),"")</f>
        <v/>
      </c>
      <c r="U42" s="13" t="str">
        <f>IFERROR(IF(U$4="Yes",INDEX(List!$F$2:$CB$208,MATCH('Selection Pane Data'!$C42,List!$F$2:$F$208,0),MATCH('Selection Pane Data'!U$3,List!$F$2:$CB$2,0)),""),"")</f>
        <v/>
      </c>
      <c r="V42" s="13" t="str">
        <f>IFERROR(IF(V$4="Yes",INDEX(List!$F$2:$CB$208,MATCH('Selection Pane Data'!$C42,List!$F$2:$F$208,0),MATCH('Selection Pane Data'!V$3,List!$F$2:$CB$2,0)),""),"")</f>
        <v/>
      </c>
      <c r="W42" s="13" t="str">
        <f>IFERROR(IF(W$4="Yes",INDEX(List!$F$2:$CB$208,MATCH('Selection Pane Data'!$C42,List!$F$2:$F$208,0),MATCH('Selection Pane Data'!W$3,List!$F$2:$CB$2,0)),""),"")</f>
        <v/>
      </c>
      <c r="X42" s="13" t="str">
        <f>IFERROR(IF(X$4="Yes",INDEX(List!$F$2:$CB$208,MATCH('Selection Pane Data'!$C42,List!$F$2:$F$208,0),MATCH('Selection Pane Data'!X$3,List!$F$2:$CB$2,0)),""),"")</f>
        <v/>
      </c>
      <c r="Y42" s="13" t="str">
        <f>IFERROR(IF(Y$4="Yes",INDEX(List!$F$2:$CB$208,MATCH('Selection Pane Data'!$C42,List!$F$2:$F$208,0),MATCH('Selection Pane Data'!Y$3,List!$F$2:$CB$2,0)),""),"")</f>
        <v/>
      </c>
      <c r="Z42" s="13" t="str">
        <f>IFERROR(IF(Z$4="Yes",INDEX(List!$F$2:$CB$208,MATCH('Selection Pane Data'!$C42,List!$F$2:$F$208,0),MATCH('Selection Pane Data'!Z$3,List!$F$2:$CB$2,0)),""),"")</f>
        <v/>
      </c>
      <c r="AA42" s="13" t="str">
        <f>IFERROR(IF(AA$4="Yes",INDEX(List!$F$2:$CB$208,MATCH('Selection Pane Data'!$C42,List!$F$2:$F$208,0),MATCH('Selection Pane Data'!AA$3,List!$F$2:$CB$2,0)),""),"")</f>
        <v/>
      </c>
      <c r="AB42" s="13">
        <f>IFERROR(IF(AB$4="Yes",INDEX(List!$F$2:$CB$208,MATCH('Selection Pane Data'!$C42,List!$F$2:$F$208,0),MATCH('Selection Pane Data'!AB$3,List!$F$2:$CB$2,0)),""),"")</f>
        <v>0</v>
      </c>
      <c r="AC42" s="13" t="str">
        <f>IFERROR(IF(AC$4="Yes",INDEX(List!$F$2:$CB$208,MATCH('Selection Pane Data'!$C42,List!$F$2:$F$208,0),MATCH('Selection Pane Data'!AC$3,List!$F$2:$CB$2,0)),""),"")</f>
        <v/>
      </c>
      <c r="AD42" s="13" t="str">
        <f>IFERROR(IF(AD$4="Yes",INDEX(List!$F$2:$CB$208,MATCH('Selection Pane Data'!$C42,List!$F$2:$F$208,0),MATCH('Selection Pane Data'!AD$3,List!$F$2:$CB$2,0)),""),"")</f>
        <v/>
      </c>
      <c r="AE42" s="13" t="str">
        <f>IFERROR(IF(AE$4="Yes",INDEX(List!$F$2:$CB$208,MATCH('Selection Pane Data'!$C42,List!$F$2:$F$208,0),MATCH('Selection Pane Data'!AE$3,List!$F$2:$CB$2,0)),""),"")</f>
        <v/>
      </c>
      <c r="AF42" s="13" t="str">
        <f>IFERROR(IF(AF$4="Yes",INDEX(List!$F$2:$CB$208,MATCH('Selection Pane Data'!$C42,List!$F$2:$F$208,0),MATCH('Selection Pane Data'!AF$3,List!$F$2:$CB$2,0)),""),"")</f>
        <v/>
      </c>
      <c r="AG42" s="13" t="str">
        <f>IFERROR(IF(AG$4="Yes",INDEX(List!$F$2:$CB$208,MATCH('Selection Pane Data'!$C42,List!$F$2:$F$208,0),MATCH('Selection Pane Data'!AG$3,List!$F$2:$CB$2,0)),""),"")</f>
        <v/>
      </c>
      <c r="AH42" s="13" t="str">
        <f>IFERROR(IF(AH$4="Yes",INDEX(List!$F$2:$CB$208,MATCH('Selection Pane Data'!$C42,List!$F$2:$F$208,0),MATCH('Selection Pane Data'!AH$3,List!$F$2:$CB$2,0)),""),"")</f>
        <v/>
      </c>
      <c r="AI42" s="13" t="str">
        <f>IFERROR(IF(AI$4="Yes",INDEX(List!$F$2:$CB$208,MATCH('Selection Pane Data'!$C42,List!$F$2:$F$208,0),MATCH('Selection Pane Data'!AI$3,List!$F$2:$CB$2,0)),""),"")</f>
        <v/>
      </c>
      <c r="AJ42" s="13" t="str">
        <f>IFERROR(IF(AJ$4="Yes",INDEX(List!$F$2:$CB$208,MATCH('Selection Pane Data'!$C42,List!$F$2:$F$208,0),MATCH('Selection Pane Data'!AJ$3,List!$F$2:$CB$2,0)),""),"")</f>
        <v/>
      </c>
      <c r="AK42" s="13" t="str">
        <f>IFERROR(IF(AK$4="Yes",INDEX(List!$F$2:$CB$208,MATCH('Selection Pane Data'!$C42,List!$F$2:$F$208,0),MATCH('Selection Pane Data'!AK$3,List!$F$2:$CB$2,0)),""),"")</f>
        <v/>
      </c>
      <c r="AL42" s="13" t="str">
        <f>IFERROR(IF(AL$4="Yes",INDEX(List!$F$2:$CB$208,MATCH('Selection Pane Data'!$C42,List!$F$2:$F$208,0),MATCH('Selection Pane Data'!AL$3,List!$F$2:$CB$2,0)),""),"")</f>
        <v/>
      </c>
      <c r="AM42" s="13" t="str">
        <f>IFERROR(IF(AM$4="Yes",INDEX(List!$F$2:$CB$208,MATCH('Selection Pane Data'!$C42,List!$F$2:$F$208,0),MATCH('Selection Pane Data'!AM$3,List!$F$2:$CB$2,0)),""),"")</f>
        <v/>
      </c>
      <c r="AN42" s="13" t="str">
        <f>IFERROR(IF(AN$4="Yes",INDEX(List!$F$2:$CB$208,MATCH('Selection Pane Data'!$C42,List!$F$2:$F$208,0),MATCH('Selection Pane Data'!AN$3,List!$F$2:$CB$2,0)),""),"")</f>
        <v/>
      </c>
      <c r="AO42" s="13" t="str">
        <f>IFERROR(IF(AO$4="Yes",INDEX(List!$F$2:$CB$208,MATCH('Selection Pane Data'!$C42,List!$F$2:$F$208,0),MATCH('Selection Pane Data'!AO$3,List!$F$2:$CB$2,0)),""),"")</f>
        <v/>
      </c>
      <c r="AP42" s="13" t="str">
        <f>IFERROR(IF(AP$4="Yes",INDEX(List!$F$2:$CB$208,MATCH('Selection Pane Data'!$C42,List!$F$2:$F$208,0),MATCH('Selection Pane Data'!AP$3,List!$F$2:$CB$2,0)),""),"")</f>
        <v/>
      </c>
      <c r="AQ42" s="13" t="str">
        <f>IFERROR(IF(AQ$4="Yes",INDEX(List!$F$2:$CB$208,MATCH('Selection Pane Data'!$C42,List!$F$2:$F$208,0),MATCH('Selection Pane Data'!AQ$3,List!$F$2:$CB$2,0)),""),"")</f>
        <v/>
      </c>
      <c r="AR42" s="13" t="str">
        <f>IFERROR(IF(AR$4="Yes",INDEX(List!$F$2:$CB$208,MATCH('Selection Pane Data'!$C42,List!$F$2:$F$208,0),MATCH('Selection Pane Data'!AR$3,List!$F$2:$CB$2,0)),""),"")</f>
        <v/>
      </c>
      <c r="AS42" s="13" t="str">
        <f>IFERROR(IF(AS$4="Yes",INDEX(List!$F$2:$CB$208,MATCH('Selection Pane Data'!$C42,List!$F$2:$F$208,0),MATCH('Selection Pane Data'!AS$3,List!$F$2:$CB$2,0)),""),"")</f>
        <v/>
      </c>
      <c r="AT42" s="13" t="str">
        <f>IFERROR(IF(AT$4="Yes",INDEX(List!$F$2:$CB$208,MATCH('Selection Pane Data'!$C42,List!$F$2:$F$208,0),MATCH('Selection Pane Data'!AT$3,List!$F$2:$CB$2,0)),""),"")</f>
        <v/>
      </c>
      <c r="AU42" s="13" t="str">
        <f>IFERROR(IF(AU$4="Yes",INDEX(List!$F$2:$CB$208,MATCH('Selection Pane Data'!$C42,List!$F$2:$F$208,0),MATCH('Selection Pane Data'!AU$3,List!$F$2:$CB$2,0)),""),"")</f>
        <v/>
      </c>
      <c r="AV42" s="13" t="str">
        <f>IFERROR(IF(AV$4="Yes",INDEX(List!$F$2:$CB$208,MATCH('Selection Pane Data'!$C42,List!$F$2:$F$208,0),MATCH('Selection Pane Data'!AV$3,List!$F$2:$CB$2,0)),""),"")</f>
        <v/>
      </c>
      <c r="AW42" s="13" t="str">
        <f>IFERROR(IF(AW$4="Yes",INDEX(List!$F$2:$CB$208,MATCH('Selection Pane Data'!$C42,List!$F$2:$F$208,0),MATCH('Selection Pane Data'!AW$3,List!$F$2:$CB$2,0)),""),"")</f>
        <v/>
      </c>
      <c r="AX42" s="13" t="str">
        <f>IFERROR(IF(AX$4="Yes",INDEX(List!$F$2:$CB$208,MATCH('Selection Pane Data'!$C42,List!$F$2:$F$208,0),MATCH('Selection Pane Data'!AX$3,List!$F$2:$CB$2,0)),""),"")</f>
        <v/>
      </c>
      <c r="AY42" s="13" t="str">
        <f>IFERROR(IF(AY$4="Yes",INDEX(List!$F$2:$CB$208,MATCH('Selection Pane Data'!$C42,List!$F$2:$F$208,0),MATCH('Selection Pane Data'!AY$3,List!$F$2:$CB$2,0)),""),"")</f>
        <v/>
      </c>
      <c r="AZ42" s="13" t="str">
        <f>IFERROR(IF(AZ$4="Yes",INDEX(List!$F$2:$CB$208,MATCH('Selection Pane Data'!$C42,List!$F$2:$F$208,0),MATCH('Selection Pane Data'!AZ$3,List!$F$2:$CB$2,0)),""),"")</f>
        <v/>
      </c>
      <c r="BA42" s="13" t="str">
        <f>IFERROR(IF(BA$4="Yes",INDEX(List!$F$2:$CB$208,MATCH('Selection Pane Data'!$C42,List!$F$2:$F$208,0),MATCH('Selection Pane Data'!BA$3,List!$F$2:$CB$2,0)),""),"")</f>
        <v/>
      </c>
      <c r="BB42" s="13" t="str">
        <f>IFERROR(IF(BB$4="Yes",INDEX(List!$F$2:$CB$208,MATCH('Selection Pane Data'!$C42,List!$F$2:$F$208,0),MATCH('Selection Pane Data'!BB$3,List!$F$2:$CB$2,0)),""),"")</f>
        <v/>
      </c>
      <c r="BC42" s="13" t="str">
        <f>IFERROR(IF(BC$4="Yes",INDEX(List!$F$2:$CB$208,MATCH('Selection Pane Data'!$C42,List!$F$2:$F$208,0),MATCH('Selection Pane Data'!BC$3,List!$F$2:$CB$2,0)),""),"")</f>
        <v/>
      </c>
      <c r="BD42" s="13" t="str">
        <f>IFERROR(IF(BD$4="Yes",INDEX(List!$F$2:$CB$208,MATCH('Selection Pane Data'!$C42,List!$F$2:$F$208,0),MATCH('Selection Pane Data'!BD$3,List!$F$2:$CB$2,0)),""),"")</f>
        <v/>
      </c>
      <c r="BE42" s="13" t="str">
        <f>IFERROR(IF(BE$4="Yes",INDEX(List!$F$2:$CB$208,MATCH('Selection Pane Data'!$C42,List!$F$2:$F$208,0),MATCH('Selection Pane Data'!BE$3,List!$F$2:$CB$2,0)),""),"")</f>
        <v/>
      </c>
      <c r="BF42" s="13" t="str">
        <f>IFERROR(IF(BF$4="Yes",INDEX(List!$F$2:$CB$208,MATCH('Selection Pane Data'!$C42,List!$F$2:$F$208,0),MATCH('Selection Pane Data'!BF$3,List!$F$2:$CB$2,0)),""),"")</f>
        <v/>
      </c>
      <c r="BG42" s="13" t="str">
        <f>IFERROR(IF(BG$4="Yes",INDEX(List!$F$2:$CB$208,MATCH('Selection Pane Data'!$C42,List!$F$2:$F$208,0),MATCH('Selection Pane Data'!BG$3,List!$F$2:$CB$2,0)),""),"")</f>
        <v/>
      </c>
      <c r="BH42" s="13" t="str">
        <f>IFERROR(IF(BH$4="Yes",INDEX(List!$F$2:$CB$208,MATCH('Selection Pane Data'!$C42,List!$F$2:$F$208,0),MATCH('Selection Pane Data'!BH$3,List!$F$2:$CB$2,0)),""),"")</f>
        <v/>
      </c>
      <c r="BI42" s="13" t="str">
        <f>IFERROR(IF(BI$4="Yes",INDEX(List!$F$2:$CB$208,MATCH('Selection Pane Data'!$C42,List!$F$2:$F$208,0),MATCH('Selection Pane Data'!BI$3,List!$F$2:$CB$2,0)),""),"")</f>
        <v/>
      </c>
      <c r="BJ42" s="13" t="str">
        <f>IFERROR(IF(BJ$4="Yes",INDEX(List!$F$2:$CB$208,MATCH('Selection Pane Data'!$C42,List!$F$2:$F$208,0),MATCH('Selection Pane Data'!BJ$3,List!$F$2:$CB$2,0)),""),"")</f>
        <v/>
      </c>
      <c r="BK42" s="13" t="str">
        <f>IFERROR(IF(BK$4="Yes",INDEX(List!$F$2:$CB$208,MATCH('Selection Pane Data'!$C42,List!$F$2:$F$208,0),MATCH('Selection Pane Data'!BK$3,List!$F$2:$CB$2,0)),""),"")</f>
        <v/>
      </c>
      <c r="BL42" s="13" t="str">
        <f>IFERROR(IF(BL$4="Yes",INDEX(List!$F$2:$CB$208,MATCH('Selection Pane Data'!$C42,List!$F$2:$F$208,0),MATCH('Selection Pane Data'!BL$3,List!$F$2:$CB$2,0)),""),"")</f>
        <v/>
      </c>
      <c r="BM42" s="13" t="str">
        <f>IFERROR(IF(BM$4="Yes",INDEX(List!$F$2:$CB$208,MATCH('Selection Pane Data'!$C42,List!$F$2:$F$208,0),MATCH('Selection Pane Data'!BM$3,List!$F$2:$CB$2,0)),""),"")</f>
        <v/>
      </c>
      <c r="BN42" s="13" t="str">
        <f>IFERROR(IF(BN$4="Yes",INDEX(List!$F$2:$CB$208,MATCH('Selection Pane Data'!$C42,List!$F$2:$F$208,0),MATCH('Selection Pane Data'!BN$3,List!$F$2:$CB$2,0)),""),"")</f>
        <v/>
      </c>
      <c r="BO42" s="13" t="str">
        <f>IFERROR(IF(BO$4="Yes",INDEX(List!$F$2:$CB$208,MATCH('Selection Pane Data'!$C42,List!$F$2:$F$208,0),MATCH('Selection Pane Data'!BO$3,List!$F$2:$CB$2,0)),""),"")</f>
        <v/>
      </c>
      <c r="BP42" s="13" t="str">
        <f>IFERROR(IF(BP$4="Yes",INDEX(List!$F$2:$CB$208,MATCH('Selection Pane Data'!$C42,List!$F$2:$F$208,0),MATCH('Selection Pane Data'!BP$3,List!$F$2:$CB$2,0)),""),"")</f>
        <v/>
      </c>
      <c r="BQ42" s="13" t="str">
        <f>IFERROR(IF(BQ$4="Yes",INDEX(List!$F$2:$CB$208,MATCH('Selection Pane Data'!$C42,List!$F$2:$F$208,0),MATCH('Selection Pane Data'!BQ$3,List!$F$2:$CB$2,0)),""),"")</f>
        <v/>
      </c>
      <c r="BR42" s="13" t="str">
        <f>IFERROR(IF(BR$4="Yes",INDEX(List!$F$2:$CB$208,MATCH('Selection Pane Data'!$C42,List!$F$2:$F$208,0),MATCH('Selection Pane Data'!BR$3,List!$F$2:$CB$2,0)),""),"")</f>
        <v/>
      </c>
      <c r="BS42" s="13" t="str">
        <f>IFERROR(IF(BS$4="Yes",INDEX(List!$F$2:$CB$208,MATCH('Selection Pane Data'!$C42,List!$F$2:$F$208,0),MATCH('Selection Pane Data'!BS$3,List!$F$2:$CB$2,0)),""),"")</f>
        <v/>
      </c>
      <c r="BT42" s="13" t="str">
        <f>IFERROR(IF(BT$4="Yes",INDEX(List!$F$2:$CB$208,MATCH('Selection Pane Data'!$C42,List!$F$2:$F$208,0),MATCH('Selection Pane Data'!BT$3,List!$F$2:$CB$2,0)),""),"")</f>
        <v/>
      </c>
      <c r="BU42" s="13" t="str">
        <f>IFERROR(IF(BU$4="Yes",INDEX(List!$F$2:$CB$208,MATCH('Selection Pane Data'!$C42,List!$F$2:$F$208,0),MATCH('Selection Pane Data'!BU$3,List!$F$2:$CB$2,0)),""),"")</f>
        <v/>
      </c>
      <c r="BV42" s="13" t="str">
        <f>IFERROR(IF(BV$4="Yes",INDEX(List!$F$2:$CB$208,MATCH('Selection Pane Data'!$C42,List!$F$2:$F$208,0),MATCH('Selection Pane Data'!BV$3,List!$F$2:$CB$2,0)),""),"")</f>
        <v/>
      </c>
      <c r="BW42" s="13" t="str">
        <f>IFERROR(IF(BW$4="Yes",INDEX(List!$F$2:$CB$208,MATCH('Selection Pane Data'!$C42,List!$F$2:$F$208,0),MATCH('Selection Pane Data'!BW$3,List!$F$2:$CB$2,0)),""),"")</f>
        <v/>
      </c>
      <c r="BX42" s="13" t="str">
        <f>IFERROR(IF(BX$4="Yes",INDEX(List!$F$2:$CB$208,MATCH('Selection Pane Data'!$C42,List!$F$2:$F$208,0),MATCH('Selection Pane Data'!BX$3,List!$F$2:$CB$2,0)),""),"")</f>
        <v/>
      </c>
      <c r="BY42" s="13" t="str">
        <f>IFERROR(IF(BY$4="Yes",INDEX(List!$F$2:$CB$208,MATCH('Selection Pane Data'!$C42,List!$F$2:$F$208,0),MATCH('Selection Pane Data'!BY$3,List!$F$2:$CB$2,0)),""),"")</f>
        <v/>
      </c>
      <c r="BZ42" s="13" t="str">
        <f>IFERROR(IF(BZ$4="Yes",INDEX(List!$F$2:$CB$208,MATCH('Selection Pane Data'!$C42,List!$F$2:$F$208,0),MATCH('Selection Pane Data'!BZ$3,List!$F$2:$CB$2,0)),""),"")</f>
        <v/>
      </c>
      <c r="CA42" s="13" t="str">
        <f>IFERROR(IF(CA$4="Yes",INDEX(List!$F$2:$CB$208,MATCH('Selection Pane Data'!$C42,List!$F$2:$F$208,0),MATCH('Selection Pane Data'!CA$3,List!$F$2:$CB$2,0)),""),"")</f>
        <v/>
      </c>
      <c r="CC42" s="29">
        <f t="shared" si="0"/>
        <v>0</v>
      </c>
      <c r="CD42" s="29">
        <f t="shared" si="1"/>
        <v>0</v>
      </c>
      <c r="CE42" s="29"/>
      <c r="CF42" s="29">
        <f>COUNTIF(List!I40:CB40,'Selection Pane Data'!CF$3)</f>
        <v>1</v>
      </c>
      <c r="CG42" s="29">
        <f>COUNTIF(List!J40:CC40,'Selection Pane Data'!CG$3)</f>
        <v>6</v>
      </c>
      <c r="CH42" s="29"/>
      <c r="CI42" s="29" t="str">
        <f t="shared" si="2"/>
        <v>Error</v>
      </c>
      <c r="CJ42" s="29" t="str">
        <f t="shared" si="3"/>
        <v>Error</v>
      </c>
    </row>
    <row r="43" spans="2:88" x14ac:dyDescent="0.45">
      <c r="B43" s="21" t="s">
        <v>354</v>
      </c>
      <c r="C43" s="120" t="s">
        <v>125</v>
      </c>
      <c r="D43" s="31" t="str">
        <f>List!G41</f>
        <v>Shared Coverage</v>
      </c>
      <c r="E43" s="31" t="str">
        <f>List!H41</f>
        <v>Shared Coverage</v>
      </c>
      <c r="F43" t="str">
        <f>INDEX('CMMC Levels'!$A$1:$F$188,MATCH('Selection Pane Data'!$C43,'CMMC Levels'!$A$1:$A$188,0),MATCH(Placemat!$F$4,'CMMC Levels'!$A$1:$F$1,0))</f>
        <v>X</v>
      </c>
      <c r="G43" s="75" t="str">
        <f>IF(F43="X",IF(COUNTIF(List!I41:CB41,"P")+COUNTIF(List!I41:CB41,"S")=0,"U",IF(COUNTIF('Selection Pane Data'!H43:CA43,"P")&gt;0,"P",IF(COUNTIF('Selection Pane Data'!H43:CA43,"S")&gt;0,"S","N"))),"NA")</f>
        <v>N</v>
      </c>
      <c r="H43" s="13" t="str">
        <f>IFERROR(IF(H$4="Yes",INDEX(List!$F$2:$CB$208,MATCH('Selection Pane Data'!$C43,List!$F$2:$F$208,0),MATCH('Selection Pane Data'!H$3,List!$F$2:$CB$2,0)),""),"")</f>
        <v/>
      </c>
      <c r="I43" s="13" t="str">
        <f>IFERROR(IF(I$4="Yes",INDEX(List!$F$2:$CB$208,MATCH('Selection Pane Data'!$C43,List!$F$2:$F$208,0),MATCH('Selection Pane Data'!I$3,List!$F$2:$CB$2,0)),""),"")</f>
        <v/>
      </c>
      <c r="J43" s="13">
        <f>IFERROR(IF(J$4="Yes",INDEX(List!$F$2:$CB$208,MATCH('Selection Pane Data'!$C43,List!$F$2:$F$208,0),MATCH('Selection Pane Data'!J$3,List!$F$2:$CB$2,0)),""),"")</f>
        <v>0</v>
      </c>
      <c r="K43" s="13" t="str">
        <f>IFERROR(IF(K$4="Yes",INDEX(List!$F$2:$CB$208,MATCH('Selection Pane Data'!$C43,List!$F$2:$F$208,0),MATCH('Selection Pane Data'!K$3,List!$F$2:$CB$2,0)),""),"")</f>
        <v/>
      </c>
      <c r="L43" s="13" t="str">
        <f>IFERROR(IF(L$4="Yes",INDEX(List!$F$2:$CB$208,MATCH('Selection Pane Data'!$C43,List!$F$2:$F$208,0),MATCH('Selection Pane Data'!L$3,List!$F$2:$CB$2,0)),""),"")</f>
        <v/>
      </c>
      <c r="M43" s="13" t="str">
        <f>IFERROR(IF(M$4="Yes",INDEX(List!$F$2:$CB$208,MATCH('Selection Pane Data'!$C43,List!$F$2:$F$208,0),MATCH('Selection Pane Data'!M$3,List!$F$2:$CB$2,0)),""),"")</f>
        <v/>
      </c>
      <c r="N43" s="13" t="str">
        <f>IFERROR(IF(N$4="Yes",INDEX(List!$F$2:$CB$208,MATCH('Selection Pane Data'!$C43,List!$F$2:$F$208,0),MATCH('Selection Pane Data'!N$3,List!$F$2:$CB$2,0)),""),"")</f>
        <v/>
      </c>
      <c r="O43" s="13" t="str">
        <f>IFERROR(IF(O$4="Yes",INDEX(List!$F$2:$CB$208,MATCH('Selection Pane Data'!$C43,List!$F$2:$F$208,0),MATCH('Selection Pane Data'!O$3,List!$F$2:$CB$2,0)),""),"")</f>
        <v/>
      </c>
      <c r="P43" s="13" t="str">
        <f>IFERROR(IF(P$4="Yes",INDEX(List!$F$2:$CB$208,MATCH('Selection Pane Data'!$C43,List!$F$2:$F$208,0),MATCH('Selection Pane Data'!P$3,List!$F$2:$CB$2,0)),""),"")</f>
        <v/>
      </c>
      <c r="Q43" s="13" t="str">
        <f>IFERROR(IF(Q$4="Yes",INDEX(List!$F$2:$CB$208,MATCH('Selection Pane Data'!$C43,List!$F$2:$F$208,0),MATCH('Selection Pane Data'!Q$3,List!$F$2:$CB$2,0)),""),"")</f>
        <v/>
      </c>
      <c r="R43" s="13" t="str">
        <f>IFERROR(IF(R$4="Yes",INDEX(List!$F$2:$CB$208,MATCH('Selection Pane Data'!$C43,List!$F$2:$F$208,0),MATCH('Selection Pane Data'!R$3,List!$F$2:$CB$2,0)),""),"")</f>
        <v/>
      </c>
      <c r="S43" s="13" t="str">
        <f>IFERROR(IF(S$4="Yes",INDEX(List!$F$2:$CB$208,MATCH('Selection Pane Data'!$C43,List!$F$2:$F$208,0),MATCH('Selection Pane Data'!S$3,List!$F$2:$CB$2,0)),""),"")</f>
        <v/>
      </c>
      <c r="T43" s="13" t="str">
        <f>IFERROR(IF(T$4="Yes",INDEX(List!$F$2:$CB$208,MATCH('Selection Pane Data'!$C43,List!$F$2:$F$208,0),MATCH('Selection Pane Data'!T$3,List!$F$2:$CB$2,0)),""),"")</f>
        <v/>
      </c>
      <c r="U43" s="13" t="str">
        <f>IFERROR(IF(U$4="Yes",INDEX(List!$F$2:$CB$208,MATCH('Selection Pane Data'!$C43,List!$F$2:$F$208,0),MATCH('Selection Pane Data'!U$3,List!$F$2:$CB$2,0)),""),"")</f>
        <v/>
      </c>
      <c r="V43" s="13" t="str">
        <f>IFERROR(IF(V$4="Yes",INDEX(List!$F$2:$CB$208,MATCH('Selection Pane Data'!$C43,List!$F$2:$F$208,0),MATCH('Selection Pane Data'!V$3,List!$F$2:$CB$2,0)),""),"")</f>
        <v/>
      </c>
      <c r="W43" s="13" t="str">
        <f>IFERROR(IF(W$4="Yes",INDEX(List!$F$2:$CB$208,MATCH('Selection Pane Data'!$C43,List!$F$2:$F$208,0),MATCH('Selection Pane Data'!W$3,List!$F$2:$CB$2,0)),""),"")</f>
        <v/>
      </c>
      <c r="X43" s="13" t="str">
        <f>IFERROR(IF(X$4="Yes",INDEX(List!$F$2:$CB$208,MATCH('Selection Pane Data'!$C43,List!$F$2:$F$208,0),MATCH('Selection Pane Data'!X$3,List!$F$2:$CB$2,0)),""),"")</f>
        <v/>
      </c>
      <c r="Y43" s="13" t="str">
        <f>IFERROR(IF(Y$4="Yes",INDEX(List!$F$2:$CB$208,MATCH('Selection Pane Data'!$C43,List!$F$2:$F$208,0),MATCH('Selection Pane Data'!Y$3,List!$F$2:$CB$2,0)),""),"")</f>
        <v/>
      </c>
      <c r="Z43" s="13" t="str">
        <f>IFERROR(IF(Z$4="Yes",INDEX(List!$F$2:$CB$208,MATCH('Selection Pane Data'!$C43,List!$F$2:$F$208,0),MATCH('Selection Pane Data'!Z$3,List!$F$2:$CB$2,0)),""),"")</f>
        <v/>
      </c>
      <c r="AA43" s="13" t="str">
        <f>IFERROR(IF(AA$4="Yes",INDEX(List!$F$2:$CB$208,MATCH('Selection Pane Data'!$C43,List!$F$2:$F$208,0),MATCH('Selection Pane Data'!AA$3,List!$F$2:$CB$2,0)),""),"")</f>
        <v/>
      </c>
      <c r="AB43" s="13">
        <f>IFERROR(IF(AB$4="Yes",INDEX(List!$F$2:$CB$208,MATCH('Selection Pane Data'!$C43,List!$F$2:$F$208,0),MATCH('Selection Pane Data'!AB$3,List!$F$2:$CB$2,0)),""),"")</f>
        <v>0</v>
      </c>
      <c r="AC43" s="13" t="str">
        <f>IFERROR(IF(AC$4="Yes",INDEX(List!$F$2:$CB$208,MATCH('Selection Pane Data'!$C43,List!$F$2:$F$208,0),MATCH('Selection Pane Data'!AC$3,List!$F$2:$CB$2,0)),""),"")</f>
        <v/>
      </c>
      <c r="AD43" s="13" t="str">
        <f>IFERROR(IF(AD$4="Yes",INDEX(List!$F$2:$CB$208,MATCH('Selection Pane Data'!$C43,List!$F$2:$F$208,0),MATCH('Selection Pane Data'!AD$3,List!$F$2:$CB$2,0)),""),"")</f>
        <v/>
      </c>
      <c r="AE43" s="13" t="str">
        <f>IFERROR(IF(AE$4="Yes",INDEX(List!$F$2:$CB$208,MATCH('Selection Pane Data'!$C43,List!$F$2:$F$208,0),MATCH('Selection Pane Data'!AE$3,List!$F$2:$CB$2,0)),""),"")</f>
        <v/>
      </c>
      <c r="AF43" s="13" t="str">
        <f>IFERROR(IF(AF$4="Yes",INDEX(List!$F$2:$CB$208,MATCH('Selection Pane Data'!$C43,List!$F$2:$F$208,0),MATCH('Selection Pane Data'!AF$3,List!$F$2:$CB$2,0)),""),"")</f>
        <v/>
      </c>
      <c r="AG43" s="13" t="str">
        <f>IFERROR(IF(AG$4="Yes",INDEX(List!$F$2:$CB$208,MATCH('Selection Pane Data'!$C43,List!$F$2:$F$208,0),MATCH('Selection Pane Data'!AG$3,List!$F$2:$CB$2,0)),""),"")</f>
        <v/>
      </c>
      <c r="AH43" s="13" t="str">
        <f>IFERROR(IF(AH$4="Yes",INDEX(List!$F$2:$CB$208,MATCH('Selection Pane Data'!$C43,List!$F$2:$F$208,0),MATCH('Selection Pane Data'!AH$3,List!$F$2:$CB$2,0)),""),"")</f>
        <v/>
      </c>
      <c r="AI43" s="13" t="str">
        <f>IFERROR(IF(AI$4="Yes",INDEX(List!$F$2:$CB$208,MATCH('Selection Pane Data'!$C43,List!$F$2:$F$208,0),MATCH('Selection Pane Data'!AI$3,List!$F$2:$CB$2,0)),""),"")</f>
        <v/>
      </c>
      <c r="AJ43" s="13" t="str">
        <f>IFERROR(IF(AJ$4="Yes",INDEX(List!$F$2:$CB$208,MATCH('Selection Pane Data'!$C43,List!$F$2:$F$208,0),MATCH('Selection Pane Data'!AJ$3,List!$F$2:$CB$2,0)),""),"")</f>
        <v/>
      </c>
      <c r="AK43" s="13" t="str">
        <f>IFERROR(IF(AK$4="Yes",INDEX(List!$F$2:$CB$208,MATCH('Selection Pane Data'!$C43,List!$F$2:$F$208,0),MATCH('Selection Pane Data'!AK$3,List!$F$2:$CB$2,0)),""),"")</f>
        <v/>
      </c>
      <c r="AL43" s="13" t="str">
        <f>IFERROR(IF(AL$4="Yes",INDEX(List!$F$2:$CB$208,MATCH('Selection Pane Data'!$C43,List!$F$2:$F$208,0),MATCH('Selection Pane Data'!AL$3,List!$F$2:$CB$2,0)),""),"")</f>
        <v/>
      </c>
      <c r="AM43" s="13" t="str">
        <f>IFERROR(IF(AM$4="Yes",INDEX(List!$F$2:$CB$208,MATCH('Selection Pane Data'!$C43,List!$F$2:$F$208,0),MATCH('Selection Pane Data'!AM$3,List!$F$2:$CB$2,0)),""),"")</f>
        <v/>
      </c>
      <c r="AN43" s="13" t="str">
        <f>IFERROR(IF(AN$4="Yes",INDEX(List!$F$2:$CB$208,MATCH('Selection Pane Data'!$C43,List!$F$2:$F$208,0),MATCH('Selection Pane Data'!AN$3,List!$F$2:$CB$2,0)),""),"")</f>
        <v/>
      </c>
      <c r="AO43" s="13" t="str">
        <f>IFERROR(IF(AO$4="Yes",INDEX(List!$F$2:$CB$208,MATCH('Selection Pane Data'!$C43,List!$F$2:$F$208,0),MATCH('Selection Pane Data'!AO$3,List!$F$2:$CB$2,0)),""),"")</f>
        <v/>
      </c>
      <c r="AP43" s="13" t="str">
        <f>IFERROR(IF(AP$4="Yes",INDEX(List!$F$2:$CB$208,MATCH('Selection Pane Data'!$C43,List!$F$2:$F$208,0),MATCH('Selection Pane Data'!AP$3,List!$F$2:$CB$2,0)),""),"")</f>
        <v/>
      </c>
      <c r="AQ43" s="13" t="str">
        <f>IFERROR(IF(AQ$4="Yes",INDEX(List!$F$2:$CB$208,MATCH('Selection Pane Data'!$C43,List!$F$2:$F$208,0),MATCH('Selection Pane Data'!AQ$3,List!$F$2:$CB$2,0)),""),"")</f>
        <v/>
      </c>
      <c r="AR43" s="13" t="str">
        <f>IFERROR(IF(AR$4="Yes",INDEX(List!$F$2:$CB$208,MATCH('Selection Pane Data'!$C43,List!$F$2:$F$208,0),MATCH('Selection Pane Data'!AR$3,List!$F$2:$CB$2,0)),""),"")</f>
        <v/>
      </c>
      <c r="AS43" s="13" t="str">
        <f>IFERROR(IF(AS$4="Yes",INDEX(List!$F$2:$CB$208,MATCH('Selection Pane Data'!$C43,List!$F$2:$F$208,0),MATCH('Selection Pane Data'!AS$3,List!$F$2:$CB$2,0)),""),"")</f>
        <v/>
      </c>
      <c r="AT43" s="13" t="str">
        <f>IFERROR(IF(AT$4="Yes",INDEX(List!$F$2:$CB$208,MATCH('Selection Pane Data'!$C43,List!$F$2:$F$208,0),MATCH('Selection Pane Data'!AT$3,List!$F$2:$CB$2,0)),""),"")</f>
        <v/>
      </c>
      <c r="AU43" s="13" t="str">
        <f>IFERROR(IF(AU$4="Yes",INDEX(List!$F$2:$CB$208,MATCH('Selection Pane Data'!$C43,List!$F$2:$F$208,0),MATCH('Selection Pane Data'!AU$3,List!$F$2:$CB$2,0)),""),"")</f>
        <v/>
      </c>
      <c r="AV43" s="13" t="str">
        <f>IFERROR(IF(AV$4="Yes",INDEX(List!$F$2:$CB$208,MATCH('Selection Pane Data'!$C43,List!$F$2:$F$208,0),MATCH('Selection Pane Data'!AV$3,List!$F$2:$CB$2,0)),""),"")</f>
        <v/>
      </c>
      <c r="AW43" s="13" t="str">
        <f>IFERROR(IF(AW$4="Yes",INDEX(List!$F$2:$CB$208,MATCH('Selection Pane Data'!$C43,List!$F$2:$F$208,0),MATCH('Selection Pane Data'!AW$3,List!$F$2:$CB$2,0)),""),"")</f>
        <v/>
      </c>
      <c r="AX43" s="13" t="str">
        <f>IFERROR(IF(AX$4="Yes",INDEX(List!$F$2:$CB$208,MATCH('Selection Pane Data'!$C43,List!$F$2:$F$208,0),MATCH('Selection Pane Data'!AX$3,List!$F$2:$CB$2,0)),""),"")</f>
        <v/>
      </c>
      <c r="AY43" s="13" t="str">
        <f>IFERROR(IF(AY$4="Yes",INDEX(List!$F$2:$CB$208,MATCH('Selection Pane Data'!$C43,List!$F$2:$F$208,0),MATCH('Selection Pane Data'!AY$3,List!$F$2:$CB$2,0)),""),"")</f>
        <v/>
      </c>
      <c r="AZ43" s="13" t="str">
        <f>IFERROR(IF(AZ$4="Yes",INDEX(List!$F$2:$CB$208,MATCH('Selection Pane Data'!$C43,List!$F$2:$F$208,0),MATCH('Selection Pane Data'!AZ$3,List!$F$2:$CB$2,0)),""),"")</f>
        <v/>
      </c>
      <c r="BA43" s="13" t="str">
        <f>IFERROR(IF(BA$4="Yes",INDEX(List!$F$2:$CB$208,MATCH('Selection Pane Data'!$C43,List!$F$2:$F$208,0),MATCH('Selection Pane Data'!BA$3,List!$F$2:$CB$2,0)),""),"")</f>
        <v/>
      </c>
      <c r="BB43" s="13" t="str">
        <f>IFERROR(IF(BB$4="Yes",INDEX(List!$F$2:$CB$208,MATCH('Selection Pane Data'!$C43,List!$F$2:$F$208,0),MATCH('Selection Pane Data'!BB$3,List!$F$2:$CB$2,0)),""),"")</f>
        <v/>
      </c>
      <c r="BC43" s="13" t="str">
        <f>IFERROR(IF(BC$4="Yes",INDEX(List!$F$2:$CB$208,MATCH('Selection Pane Data'!$C43,List!$F$2:$F$208,0),MATCH('Selection Pane Data'!BC$3,List!$F$2:$CB$2,0)),""),"")</f>
        <v/>
      </c>
      <c r="BD43" s="13" t="str">
        <f>IFERROR(IF(BD$4="Yes",INDEX(List!$F$2:$CB$208,MATCH('Selection Pane Data'!$C43,List!$F$2:$F$208,0),MATCH('Selection Pane Data'!BD$3,List!$F$2:$CB$2,0)),""),"")</f>
        <v/>
      </c>
      <c r="BE43" s="13" t="str">
        <f>IFERROR(IF(BE$4="Yes",INDEX(List!$F$2:$CB$208,MATCH('Selection Pane Data'!$C43,List!$F$2:$F$208,0),MATCH('Selection Pane Data'!BE$3,List!$F$2:$CB$2,0)),""),"")</f>
        <v/>
      </c>
      <c r="BF43" s="13" t="str">
        <f>IFERROR(IF(BF$4="Yes",INDEX(List!$F$2:$CB$208,MATCH('Selection Pane Data'!$C43,List!$F$2:$F$208,0),MATCH('Selection Pane Data'!BF$3,List!$F$2:$CB$2,0)),""),"")</f>
        <v/>
      </c>
      <c r="BG43" s="13" t="str">
        <f>IFERROR(IF(BG$4="Yes",INDEX(List!$F$2:$CB$208,MATCH('Selection Pane Data'!$C43,List!$F$2:$F$208,0),MATCH('Selection Pane Data'!BG$3,List!$F$2:$CB$2,0)),""),"")</f>
        <v/>
      </c>
      <c r="BH43" s="13" t="str">
        <f>IFERROR(IF(BH$4="Yes",INDEX(List!$F$2:$CB$208,MATCH('Selection Pane Data'!$C43,List!$F$2:$F$208,0),MATCH('Selection Pane Data'!BH$3,List!$F$2:$CB$2,0)),""),"")</f>
        <v/>
      </c>
      <c r="BI43" s="13" t="str">
        <f>IFERROR(IF(BI$4="Yes",INDEX(List!$F$2:$CB$208,MATCH('Selection Pane Data'!$C43,List!$F$2:$F$208,0),MATCH('Selection Pane Data'!BI$3,List!$F$2:$CB$2,0)),""),"")</f>
        <v/>
      </c>
      <c r="BJ43" s="13" t="str">
        <f>IFERROR(IF(BJ$4="Yes",INDEX(List!$F$2:$CB$208,MATCH('Selection Pane Data'!$C43,List!$F$2:$F$208,0),MATCH('Selection Pane Data'!BJ$3,List!$F$2:$CB$2,0)),""),"")</f>
        <v/>
      </c>
      <c r="BK43" s="13" t="str">
        <f>IFERROR(IF(BK$4="Yes",INDEX(List!$F$2:$CB$208,MATCH('Selection Pane Data'!$C43,List!$F$2:$F$208,0),MATCH('Selection Pane Data'!BK$3,List!$F$2:$CB$2,0)),""),"")</f>
        <v/>
      </c>
      <c r="BL43" s="13" t="str">
        <f>IFERROR(IF(BL$4="Yes",INDEX(List!$F$2:$CB$208,MATCH('Selection Pane Data'!$C43,List!$F$2:$F$208,0),MATCH('Selection Pane Data'!BL$3,List!$F$2:$CB$2,0)),""),"")</f>
        <v/>
      </c>
      <c r="BM43" s="13" t="str">
        <f>IFERROR(IF(BM$4="Yes",INDEX(List!$F$2:$CB$208,MATCH('Selection Pane Data'!$C43,List!$F$2:$F$208,0),MATCH('Selection Pane Data'!BM$3,List!$F$2:$CB$2,0)),""),"")</f>
        <v/>
      </c>
      <c r="BN43" s="13" t="str">
        <f>IFERROR(IF(BN$4="Yes",INDEX(List!$F$2:$CB$208,MATCH('Selection Pane Data'!$C43,List!$F$2:$F$208,0),MATCH('Selection Pane Data'!BN$3,List!$F$2:$CB$2,0)),""),"")</f>
        <v/>
      </c>
      <c r="BO43" s="13" t="str">
        <f>IFERROR(IF(BO$4="Yes",INDEX(List!$F$2:$CB$208,MATCH('Selection Pane Data'!$C43,List!$F$2:$F$208,0),MATCH('Selection Pane Data'!BO$3,List!$F$2:$CB$2,0)),""),"")</f>
        <v/>
      </c>
      <c r="BP43" s="13" t="str">
        <f>IFERROR(IF(BP$4="Yes",INDEX(List!$F$2:$CB$208,MATCH('Selection Pane Data'!$C43,List!$F$2:$F$208,0),MATCH('Selection Pane Data'!BP$3,List!$F$2:$CB$2,0)),""),"")</f>
        <v/>
      </c>
      <c r="BQ43" s="13" t="str">
        <f>IFERROR(IF(BQ$4="Yes",INDEX(List!$F$2:$CB$208,MATCH('Selection Pane Data'!$C43,List!$F$2:$F$208,0),MATCH('Selection Pane Data'!BQ$3,List!$F$2:$CB$2,0)),""),"")</f>
        <v/>
      </c>
      <c r="BR43" s="13" t="str">
        <f>IFERROR(IF(BR$4="Yes",INDEX(List!$F$2:$CB$208,MATCH('Selection Pane Data'!$C43,List!$F$2:$F$208,0),MATCH('Selection Pane Data'!BR$3,List!$F$2:$CB$2,0)),""),"")</f>
        <v/>
      </c>
      <c r="BS43" s="13" t="str">
        <f>IFERROR(IF(BS$4="Yes",INDEX(List!$F$2:$CB$208,MATCH('Selection Pane Data'!$C43,List!$F$2:$F$208,0),MATCH('Selection Pane Data'!BS$3,List!$F$2:$CB$2,0)),""),"")</f>
        <v/>
      </c>
      <c r="BT43" s="13" t="str">
        <f>IFERROR(IF(BT$4="Yes",INDEX(List!$F$2:$CB$208,MATCH('Selection Pane Data'!$C43,List!$F$2:$F$208,0),MATCH('Selection Pane Data'!BT$3,List!$F$2:$CB$2,0)),""),"")</f>
        <v/>
      </c>
      <c r="BU43" s="13" t="str">
        <f>IFERROR(IF(BU$4="Yes",INDEX(List!$F$2:$CB$208,MATCH('Selection Pane Data'!$C43,List!$F$2:$F$208,0),MATCH('Selection Pane Data'!BU$3,List!$F$2:$CB$2,0)),""),"")</f>
        <v/>
      </c>
      <c r="BV43" s="13" t="str">
        <f>IFERROR(IF(BV$4="Yes",INDEX(List!$F$2:$CB$208,MATCH('Selection Pane Data'!$C43,List!$F$2:$F$208,0),MATCH('Selection Pane Data'!BV$3,List!$F$2:$CB$2,0)),""),"")</f>
        <v/>
      </c>
      <c r="BW43" s="13" t="str">
        <f>IFERROR(IF(BW$4="Yes",INDEX(List!$F$2:$CB$208,MATCH('Selection Pane Data'!$C43,List!$F$2:$F$208,0),MATCH('Selection Pane Data'!BW$3,List!$F$2:$CB$2,0)),""),"")</f>
        <v/>
      </c>
      <c r="BX43" s="13" t="str">
        <f>IFERROR(IF(BX$4="Yes",INDEX(List!$F$2:$CB$208,MATCH('Selection Pane Data'!$C43,List!$F$2:$F$208,0),MATCH('Selection Pane Data'!BX$3,List!$F$2:$CB$2,0)),""),"")</f>
        <v/>
      </c>
      <c r="BY43" s="13" t="str">
        <f>IFERROR(IF(BY$4="Yes",INDEX(List!$F$2:$CB$208,MATCH('Selection Pane Data'!$C43,List!$F$2:$F$208,0),MATCH('Selection Pane Data'!BY$3,List!$F$2:$CB$2,0)),""),"")</f>
        <v/>
      </c>
      <c r="BZ43" s="13" t="str">
        <f>IFERROR(IF(BZ$4="Yes",INDEX(List!$F$2:$CB$208,MATCH('Selection Pane Data'!$C43,List!$F$2:$F$208,0),MATCH('Selection Pane Data'!BZ$3,List!$F$2:$CB$2,0)),""),"")</f>
        <v/>
      </c>
      <c r="CA43" s="13" t="str">
        <f>IFERROR(IF(CA$4="Yes",INDEX(List!$F$2:$CB$208,MATCH('Selection Pane Data'!$C43,List!$F$2:$F$208,0),MATCH('Selection Pane Data'!CA$3,List!$F$2:$CB$2,0)),""),"")</f>
        <v/>
      </c>
      <c r="CC43" s="29">
        <f t="shared" si="0"/>
        <v>0</v>
      </c>
      <c r="CD43" s="29">
        <f t="shared" si="1"/>
        <v>0</v>
      </c>
      <c r="CE43" s="29"/>
      <c r="CF43" s="29">
        <f>COUNTIF(List!I41:CB41,'Selection Pane Data'!CF$3)</f>
        <v>2</v>
      </c>
      <c r="CG43" s="29">
        <f>COUNTIF(List!J41:CC41,'Selection Pane Data'!CG$3)</f>
        <v>4</v>
      </c>
      <c r="CH43" s="29"/>
      <c r="CI43" s="29" t="str">
        <f t="shared" si="2"/>
        <v>Error</v>
      </c>
      <c r="CJ43" s="29" t="str">
        <f t="shared" si="3"/>
        <v>Error</v>
      </c>
    </row>
    <row r="44" spans="2:88" x14ac:dyDescent="0.45">
      <c r="B44" s="21" t="s">
        <v>346</v>
      </c>
      <c r="C44" s="120" t="s">
        <v>136</v>
      </c>
      <c r="D44" s="31" t="str">
        <f>List!G42</f>
        <v>Shared Coverage</v>
      </c>
      <c r="E44" s="31" t="str">
        <f>List!H42</f>
        <v>Shared Coverage</v>
      </c>
      <c r="F44" t="str">
        <f>INDEX('CMMC Levels'!$A$1:$F$188,MATCH('Selection Pane Data'!$C44,'CMMC Levels'!$A$1:$A$188,0),MATCH(Placemat!$F$4,'CMMC Levels'!$A$1:$F$1,0))</f>
        <v>X</v>
      </c>
      <c r="G44" s="75" t="str">
        <f>IF(F44="X",IF(COUNTIF(List!I42:CB42,"P")+COUNTIF(List!I42:CB42,"S")=0,"U",IF(COUNTIF('Selection Pane Data'!H44:CA44,"P")&gt;0,"P",IF(COUNTIF('Selection Pane Data'!H44:CA44,"S")&gt;0,"S","N"))),"NA")</f>
        <v>N</v>
      </c>
      <c r="H44" s="13" t="str">
        <f>IFERROR(IF(H$4="Yes",INDEX(List!$F$2:$CB$208,MATCH('Selection Pane Data'!$C44,List!$F$2:$F$208,0),MATCH('Selection Pane Data'!H$3,List!$F$2:$CB$2,0)),""),"")</f>
        <v/>
      </c>
      <c r="I44" s="13" t="str">
        <f>IFERROR(IF(I$4="Yes",INDEX(List!$F$2:$CB$208,MATCH('Selection Pane Data'!$C44,List!$F$2:$F$208,0),MATCH('Selection Pane Data'!I$3,List!$F$2:$CB$2,0)),""),"")</f>
        <v/>
      </c>
      <c r="J44" s="13">
        <f>IFERROR(IF(J$4="Yes",INDEX(List!$F$2:$CB$208,MATCH('Selection Pane Data'!$C44,List!$F$2:$F$208,0),MATCH('Selection Pane Data'!J$3,List!$F$2:$CB$2,0)),""),"")</f>
        <v>0</v>
      </c>
      <c r="K44" s="13" t="str">
        <f>IFERROR(IF(K$4="Yes",INDEX(List!$F$2:$CB$208,MATCH('Selection Pane Data'!$C44,List!$F$2:$F$208,0),MATCH('Selection Pane Data'!K$3,List!$F$2:$CB$2,0)),""),"")</f>
        <v/>
      </c>
      <c r="L44" s="13" t="str">
        <f>IFERROR(IF(L$4="Yes",INDEX(List!$F$2:$CB$208,MATCH('Selection Pane Data'!$C44,List!$F$2:$F$208,0),MATCH('Selection Pane Data'!L$3,List!$F$2:$CB$2,0)),""),"")</f>
        <v/>
      </c>
      <c r="M44" s="13" t="str">
        <f>IFERROR(IF(M$4="Yes",INDEX(List!$F$2:$CB$208,MATCH('Selection Pane Data'!$C44,List!$F$2:$F$208,0),MATCH('Selection Pane Data'!M$3,List!$F$2:$CB$2,0)),""),"")</f>
        <v/>
      </c>
      <c r="N44" s="13" t="str">
        <f>IFERROR(IF(N$4="Yes",INDEX(List!$F$2:$CB$208,MATCH('Selection Pane Data'!$C44,List!$F$2:$F$208,0),MATCH('Selection Pane Data'!N$3,List!$F$2:$CB$2,0)),""),"")</f>
        <v/>
      </c>
      <c r="O44" s="13" t="str">
        <f>IFERROR(IF(O$4="Yes",INDEX(List!$F$2:$CB$208,MATCH('Selection Pane Data'!$C44,List!$F$2:$F$208,0),MATCH('Selection Pane Data'!O$3,List!$F$2:$CB$2,0)),""),"")</f>
        <v/>
      </c>
      <c r="P44" s="13" t="str">
        <f>IFERROR(IF(P$4="Yes",INDEX(List!$F$2:$CB$208,MATCH('Selection Pane Data'!$C44,List!$F$2:$F$208,0),MATCH('Selection Pane Data'!P$3,List!$F$2:$CB$2,0)),""),"")</f>
        <v/>
      </c>
      <c r="Q44" s="13" t="str">
        <f>IFERROR(IF(Q$4="Yes",INDEX(List!$F$2:$CB$208,MATCH('Selection Pane Data'!$C44,List!$F$2:$F$208,0),MATCH('Selection Pane Data'!Q$3,List!$F$2:$CB$2,0)),""),"")</f>
        <v/>
      </c>
      <c r="R44" s="13" t="str">
        <f>IFERROR(IF(R$4="Yes",INDEX(List!$F$2:$CB$208,MATCH('Selection Pane Data'!$C44,List!$F$2:$F$208,0),MATCH('Selection Pane Data'!R$3,List!$F$2:$CB$2,0)),""),"")</f>
        <v/>
      </c>
      <c r="S44" s="13" t="str">
        <f>IFERROR(IF(S$4="Yes",INDEX(List!$F$2:$CB$208,MATCH('Selection Pane Data'!$C44,List!$F$2:$F$208,0),MATCH('Selection Pane Data'!S$3,List!$F$2:$CB$2,0)),""),"")</f>
        <v/>
      </c>
      <c r="T44" s="13" t="str">
        <f>IFERROR(IF(T$4="Yes",INDEX(List!$F$2:$CB$208,MATCH('Selection Pane Data'!$C44,List!$F$2:$F$208,0),MATCH('Selection Pane Data'!T$3,List!$F$2:$CB$2,0)),""),"")</f>
        <v/>
      </c>
      <c r="U44" s="13" t="str">
        <f>IFERROR(IF(U$4="Yes",INDEX(List!$F$2:$CB$208,MATCH('Selection Pane Data'!$C44,List!$F$2:$F$208,0),MATCH('Selection Pane Data'!U$3,List!$F$2:$CB$2,0)),""),"")</f>
        <v/>
      </c>
      <c r="V44" s="13" t="str">
        <f>IFERROR(IF(V$4="Yes",INDEX(List!$F$2:$CB$208,MATCH('Selection Pane Data'!$C44,List!$F$2:$F$208,0),MATCH('Selection Pane Data'!V$3,List!$F$2:$CB$2,0)),""),"")</f>
        <v/>
      </c>
      <c r="W44" s="13" t="str">
        <f>IFERROR(IF(W$4="Yes",INDEX(List!$F$2:$CB$208,MATCH('Selection Pane Data'!$C44,List!$F$2:$F$208,0),MATCH('Selection Pane Data'!W$3,List!$F$2:$CB$2,0)),""),"")</f>
        <v/>
      </c>
      <c r="X44" s="13" t="str">
        <f>IFERROR(IF(X$4="Yes",INDEX(List!$F$2:$CB$208,MATCH('Selection Pane Data'!$C44,List!$F$2:$F$208,0),MATCH('Selection Pane Data'!X$3,List!$F$2:$CB$2,0)),""),"")</f>
        <v/>
      </c>
      <c r="Y44" s="13" t="str">
        <f>IFERROR(IF(Y$4="Yes",INDEX(List!$F$2:$CB$208,MATCH('Selection Pane Data'!$C44,List!$F$2:$F$208,0),MATCH('Selection Pane Data'!Y$3,List!$F$2:$CB$2,0)),""),"")</f>
        <v/>
      </c>
      <c r="Z44" s="13" t="str">
        <f>IFERROR(IF(Z$4="Yes",INDEX(List!$F$2:$CB$208,MATCH('Selection Pane Data'!$C44,List!$F$2:$F$208,0),MATCH('Selection Pane Data'!Z$3,List!$F$2:$CB$2,0)),""),"")</f>
        <v/>
      </c>
      <c r="AA44" s="13" t="str">
        <f>IFERROR(IF(AA$4="Yes",INDEX(List!$F$2:$CB$208,MATCH('Selection Pane Data'!$C44,List!$F$2:$F$208,0),MATCH('Selection Pane Data'!AA$3,List!$F$2:$CB$2,0)),""),"")</f>
        <v/>
      </c>
      <c r="AB44" s="13">
        <f>IFERROR(IF(AB$4="Yes",INDEX(List!$F$2:$CB$208,MATCH('Selection Pane Data'!$C44,List!$F$2:$F$208,0),MATCH('Selection Pane Data'!AB$3,List!$F$2:$CB$2,0)),""),"")</f>
        <v>0</v>
      </c>
      <c r="AC44" s="13" t="str">
        <f>IFERROR(IF(AC$4="Yes",INDEX(List!$F$2:$CB$208,MATCH('Selection Pane Data'!$C44,List!$F$2:$F$208,0),MATCH('Selection Pane Data'!AC$3,List!$F$2:$CB$2,0)),""),"")</f>
        <v/>
      </c>
      <c r="AD44" s="13" t="str">
        <f>IFERROR(IF(AD$4="Yes",INDEX(List!$F$2:$CB$208,MATCH('Selection Pane Data'!$C44,List!$F$2:$F$208,0),MATCH('Selection Pane Data'!AD$3,List!$F$2:$CB$2,0)),""),"")</f>
        <v/>
      </c>
      <c r="AE44" s="13" t="str">
        <f>IFERROR(IF(AE$4="Yes",INDEX(List!$F$2:$CB$208,MATCH('Selection Pane Data'!$C44,List!$F$2:$F$208,0),MATCH('Selection Pane Data'!AE$3,List!$F$2:$CB$2,0)),""),"")</f>
        <v/>
      </c>
      <c r="AF44" s="13" t="str">
        <f>IFERROR(IF(AF$4="Yes",INDEX(List!$F$2:$CB$208,MATCH('Selection Pane Data'!$C44,List!$F$2:$F$208,0),MATCH('Selection Pane Data'!AF$3,List!$F$2:$CB$2,0)),""),"")</f>
        <v/>
      </c>
      <c r="AG44" s="13" t="str">
        <f>IFERROR(IF(AG$4="Yes",INDEX(List!$F$2:$CB$208,MATCH('Selection Pane Data'!$C44,List!$F$2:$F$208,0),MATCH('Selection Pane Data'!AG$3,List!$F$2:$CB$2,0)),""),"")</f>
        <v/>
      </c>
      <c r="AH44" s="13" t="str">
        <f>IFERROR(IF(AH$4="Yes",INDEX(List!$F$2:$CB$208,MATCH('Selection Pane Data'!$C44,List!$F$2:$F$208,0),MATCH('Selection Pane Data'!AH$3,List!$F$2:$CB$2,0)),""),"")</f>
        <v/>
      </c>
      <c r="AI44" s="13" t="str">
        <f>IFERROR(IF(AI$4="Yes",INDEX(List!$F$2:$CB$208,MATCH('Selection Pane Data'!$C44,List!$F$2:$F$208,0),MATCH('Selection Pane Data'!AI$3,List!$F$2:$CB$2,0)),""),"")</f>
        <v/>
      </c>
      <c r="AJ44" s="13" t="str">
        <f>IFERROR(IF(AJ$4="Yes",INDEX(List!$F$2:$CB$208,MATCH('Selection Pane Data'!$C44,List!$F$2:$F$208,0),MATCH('Selection Pane Data'!AJ$3,List!$F$2:$CB$2,0)),""),"")</f>
        <v/>
      </c>
      <c r="AK44" s="13" t="str">
        <f>IFERROR(IF(AK$4="Yes",INDEX(List!$F$2:$CB$208,MATCH('Selection Pane Data'!$C44,List!$F$2:$F$208,0),MATCH('Selection Pane Data'!AK$3,List!$F$2:$CB$2,0)),""),"")</f>
        <v/>
      </c>
      <c r="AL44" s="13" t="str">
        <f>IFERROR(IF(AL$4="Yes",INDEX(List!$F$2:$CB$208,MATCH('Selection Pane Data'!$C44,List!$F$2:$F$208,0),MATCH('Selection Pane Data'!AL$3,List!$F$2:$CB$2,0)),""),"")</f>
        <v/>
      </c>
      <c r="AM44" s="13" t="str">
        <f>IFERROR(IF(AM$4="Yes",INDEX(List!$F$2:$CB$208,MATCH('Selection Pane Data'!$C44,List!$F$2:$F$208,0),MATCH('Selection Pane Data'!AM$3,List!$F$2:$CB$2,0)),""),"")</f>
        <v/>
      </c>
      <c r="AN44" s="13" t="str">
        <f>IFERROR(IF(AN$4="Yes",INDEX(List!$F$2:$CB$208,MATCH('Selection Pane Data'!$C44,List!$F$2:$F$208,0),MATCH('Selection Pane Data'!AN$3,List!$F$2:$CB$2,0)),""),"")</f>
        <v/>
      </c>
      <c r="AO44" s="13" t="str">
        <f>IFERROR(IF(AO$4="Yes",INDEX(List!$F$2:$CB$208,MATCH('Selection Pane Data'!$C44,List!$F$2:$F$208,0),MATCH('Selection Pane Data'!AO$3,List!$F$2:$CB$2,0)),""),"")</f>
        <v/>
      </c>
      <c r="AP44" s="13" t="str">
        <f>IFERROR(IF(AP$4="Yes",INDEX(List!$F$2:$CB$208,MATCH('Selection Pane Data'!$C44,List!$F$2:$F$208,0),MATCH('Selection Pane Data'!AP$3,List!$F$2:$CB$2,0)),""),"")</f>
        <v/>
      </c>
      <c r="AQ44" s="13" t="str">
        <f>IFERROR(IF(AQ$4="Yes",INDEX(List!$F$2:$CB$208,MATCH('Selection Pane Data'!$C44,List!$F$2:$F$208,0),MATCH('Selection Pane Data'!AQ$3,List!$F$2:$CB$2,0)),""),"")</f>
        <v/>
      </c>
      <c r="AR44" s="13" t="str">
        <f>IFERROR(IF(AR$4="Yes",INDEX(List!$F$2:$CB$208,MATCH('Selection Pane Data'!$C44,List!$F$2:$F$208,0),MATCH('Selection Pane Data'!AR$3,List!$F$2:$CB$2,0)),""),"")</f>
        <v/>
      </c>
      <c r="AS44" s="13" t="str">
        <f>IFERROR(IF(AS$4="Yes",INDEX(List!$F$2:$CB$208,MATCH('Selection Pane Data'!$C44,List!$F$2:$F$208,0),MATCH('Selection Pane Data'!AS$3,List!$F$2:$CB$2,0)),""),"")</f>
        <v/>
      </c>
      <c r="AT44" s="13" t="str">
        <f>IFERROR(IF(AT$4="Yes",INDEX(List!$F$2:$CB$208,MATCH('Selection Pane Data'!$C44,List!$F$2:$F$208,0),MATCH('Selection Pane Data'!AT$3,List!$F$2:$CB$2,0)),""),"")</f>
        <v/>
      </c>
      <c r="AU44" s="13" t="str">
        <f>IFERROR(IF(AU$4="Yes",INDEX(List!$F$2:$CB$208,MATCH('Selection Pane Data'!$C44,List!$F$2:$F$208,0),MATCH('Selection Pane Data'!AU$3,List!$F$2:$CB$2,0)),""),"")</f>
        <v/>
      </c>
      <c r="AV44" s="13" t="str">
        <f>IFERROR(IF(AV$4="Yes",INDEX(List!$F$2:$CB$208,MATCH('Selection Pane Data'!$C44,List!$F$2:$F$208,0),MATCH('Selection Pane Data'!AV$3,List!$F$2:$CB$2,0)),""),"")</f>
        <v/>
      </c>
      <c r="AW44" s="13" t="str">
        <f>IFERROR(IF(AW$4="Yes",INDEX(List!$F$2:$CB$208,MATCH('Selection Pane Data'!$C44,List!$F$2:$F$208,0),MATCH('Selection Pane Data'!AW$3,List!$F$2:$CB$2,0)),""),"")</f>
        <v/>
      </c>
      <c r="AX44" s="13" t="str">
        <f>IFERROR(IF(AX$4="Yes",INDEX(List!$F$2:$CB$208,MATCH('Selection Pane Data'!$C44,List!$F$2:$F$208,0),MATCH('Selection Pane Data'!AX$3,List!$F$2:$CB$2,0)),""),"")</f>
        <v/>
      </c>
      <c r="AY44" s="13" t="str">
        <f>IFERROR(IF(AY$4="Yes",INDEX(List!$F$2:$CB$208,MATCH('Selection Pane Data'!$C44,List!$F$2:$F$208,0),MATCH('Selection Pane Data'!AY$3,List!$F$2:$CB$2,0)),""),"")</f>
        <v/>
      </c>
      <c r="AZ44" s="13" t="str">
        <f>IFERROR(IF(AZ$4="Yes",INDEX(List!$F$2:$CB$208,MATCH('Selection Pane Data'!$C44,List!$F$2:$F$208,0),MATCH('Selection Pane Data'!AZ$3,List!$F$2:$CB$2,0)),""),"")</f>
        <v/>
      </c>
      <c r="BA44" s="13" t="str">
        <f>IFERROR(IF(BA$4="Yes",INDEX(List!$F$2:$CB$208,MATCH('Selection Pane Data'!$C44,List!$F$2:$F$208,0),MATCH('Selection Pane Data'!BA$3,List!$F$2:$CB$2,0)),""),"")</f>
        <v/>
      </c>
      <c r="BB44" s="13" t="str">
        <f>IFERROR(IF(BB$4="Yes",INDEX(List!$F$2:$CB$208,MATCH('Selection Pane Data'!$C44,List!$F$2:$F$208,0),MATCH('Selection Pane Data'!BB$3,List!$F$2:$CB$2,0)),""),"")</f>
        <v/>
      </c>
      <c r="BC44" s="13" t="str">
        <f>IFERROR(IF(BC$4="Yes",INDEX(List!$F$2:$CB$208,MATCH('Selection Pane Data'!$C44,List!$F$2:$F$208,0),MATCH('Selection Pane Data'!BC$3,List!$F$2:$CB$2,0)),""),"")</f>
        <v/>
      </c>
      <c r="BD44" s="13" t="str">
        <f>IFERROR(IF(BD$4="Yes",INDEX(List!$F$2:$CB$208,MATCH('Selection Pane Data'!$C44,List!$F$2:$F$208,0),MATCH('Selection Pane Data'!BD$3,List!$F$2:$CB$2,0)),""),"")</f>
        <v/>
      </c>
      <c r="BE44" s="13" t="str">
        <f>IFERROR(IF(BE$4="Yes",INDEX(List!$F$2:$CB$208,MATCH('Selection Pane Data'!$C44,List!$F$2:$F$208,0),MATCH('Selection Pane Data'!BE$3,List!$F$2:$CB$2,0)),""),"")</f>
        <v/>
      </c>
      <c r="BF44" s="13" t="str">
        <f>IFERROR(IF(BF$4="Yes",INDEX(List!$F$2:$CB$208,MATCH('Selection Pane Data'!$C44,List!$F$2:$F$208,0),MATCH('Selection Pane Data'!BF$3,List!$F$2:$CB$2,0)),""),"")</f>
        <v/>
      </c>
      <c r="BG44" s="13" t="str">
        <f>IFERROR(IF(BG$4="Yes",INDEX(List!$F$2:$CB$208,MATCH('Selection Pane Data'!$C44,List!$F$2:$F$208,0),MATCH('Selection Pane Data'!BG$3,List!$F$2:$CB$2,0)),""),"")</f>
        <v/>
      </c>
      <c r="BH44" s="13" t="str">
        <f>IFERROR(IF(BH$4="Yes",INDEX(List!$F$2:$CB$208,MATCH('Selection Pane Data'!$C44,List!$F$2:$F$208,0),MATCH('Selection Pane Data'!BH$3,List!$F$2:$CB$2,0)),""),"")</f>
        <v/>
      </c>
      <c r="BI44" s="13" t="str">
        <f>IFERROR(IF(BI$4="Yes",INDEX(List!$F$2:$CB$208,MATCH('Selection Pane Data'!$C44,List!$F$2:$F$208,0),MATCH('Selection Pane Data'!BI$3,List!$F$2:$CB$2,0)),""),"")</f>
        <v/>
      </c>
      <c r="BJ44" s="13" t="str">
        <f>IFERROR(IF(BJ$4="Yes",INDEX(List!$F$2:$CB$208,MATCH('Selection Pane Data'!$C44,List!$F$2:$F$208,0),MATCH('Selection Pane Data'!BJ$3,List!$F$2:$CB$2,0)),""),"")</f>
        <v/>
      </c>
      <c r="BK44" s="13" t="str">
        <f>IFERROR(IF(BK$4="Yes",INDEX(List!$F$2:$CB$208,MATCH('Selection Pane Data'!$C44,List!$F$2:$F$208,0),MATCH('Selection Pane Data'!BK$3,List!$F$2:$CB$2,0)),""),"")</f>
        <v/>
      </c>
      <c r="BL44" s="13" t="str">
        <f>IFERROR(IF(BL$4="Yes",INDEX(List!$F$2:$CB$208,MATCH('Selection Pane Data'!$C44,List!$F$2:$F$208,0),MATCH('Selection Pane Data'!BL$3,List!$F$2:$CB$2,0)),""),"")</f>
        <v/>
      </c>
      <c r="BM44" s="13" t="str">
        <f>IFERROR(IF(BM$4="Yes",INDEX(List!$F$2:$CB$208,MATCH('Selection Pane Data'!$C44,List!$F$2:$F$208,0),MATCH('Selection Pane Data'!BM$3,List!$F$2:$CB$2,0)),""),"")</f>
        <v/>
      </c>
      <c r="BN44" s="13" t="str">
        <f>IFERROR(IF(BN$4="Yes",INDEX(List!$F$2:$CB$208,MATCH('Selection Pane Data'!$C44,List!$F$2:$F$208,0),MATCH('Selection Pane Data'!BN$3,List!$F$2:$CB$2,0)),""),"")</f>
        <v/>
      </c>
      <c r="BO44" s="13" t="str">
        <f>IFERROR(IF(BO$4="Yes",INDEX(List!$F$2:$CB$208,MATCH('Selection Pane Data'!$C44,List!$F$2:$F$208,0),MATCH('Selection Pane Data'!BO$3,List!$F$2:$CB$2,0)),""),"")</f>
        <v/>
      </c>
      <c r="BP44" s="13" t="str">
        <f>IFERROR(IF(BP$4="Yes",INDEX(List!$F$2:$CB$208,MATCH('Selection Pane Data'!$C44,List!$F$2:$F$208,0),MATCH('Selection Pane Data'!BP$3,List!$F$2:$CB$2,0)),""),"")</f>
        <v/>
      </c>
      <c r="BQ44" s="13" t="str">
        <f>IFERROR(IF(BQ$4="Yes",INDEX(List!$F$2:$CB$208,MATCH('Selection Pane Data'!$C44,List!$F$2:$F$208,0),MATCH('Selection Pane Data'!BQ$3,List!$F$2:$CB$2,0)),""),"")</f>
        <v/>
      </c>
      <c r="BR44" s="13" t="str">
        <f>IFERROR(IF(BR$4="Yes",INDEX(List!$F$2:$CB$208,MATCH('Selection Pane Data'!$C44,List!$F$2:$F$208,0),MATCH('Selection Pane Data'!BR$3,List!$F$2:$CB$2,0)),""),"")</f>
        <v/>
      </c>
      <c r="BS44" s="13" t="str">
        <f>IFERROR(IF(BS$4="Yes",INDEX(List!$F$2:$CB$208,MATCH('Selection Pane Data'!$C44,List!$F$2:$F$208,0),MATCH('Selection Pane Data'!BS$3,List!$F$2:$CB$2,0)),""),"")</f>
        <v/>
      </c>
      <c r="BT44" s="13" t="str">
        <f>IFERROR(IF(BT$4="Yes",INDEX(List!$F$2:$CB$208,MATCH('Selection Pane Data'!$C44,List!$F$2:$F$208,0),MATCH('Selection Pane Data'!BT$3,List!$F$2:$CB$2,0)),""),"")</f>
        <v/>
      </c>
      <c r="BU44" s="13" t="str">
        <f>IFERROR(IF(BU$4="Yes",INDEX(List!$F$2:$CB$208,MATCH('Selection Pane Data'!$C44,List!$F$2:$F$208,0),MATCH('Selection Pane Data'!BU$3,List!$F$2:$CB$2,0)),""),"")</f>
        <v/>
      </c>
      <c r="BV44" s="13" t="str">
        <f>IFERROR(IF(BV$4="Yes",INDEX(List!$F$2:$CB$208,MATCH('Selection Pane Data'!$C44,List!$F$2:$F$208,0),MATCH('Selection Pane Data'!BV$3,List!$F$2:$CB$2,0)),""),"")</f>
        <v/>
      </c>
      <c r="BW44" s="13" t="str">
        <f>IFERROR(IF(BW$4="Yes",INDEX(List!$F$2:$CB$208,MATCH('Selection Pane Data'!$C44,List!$F$2:$F$208,0),MATCH('Selection Pane Data'!BW$3,List!$F$2:$CB$2,0)),""),"")</f>
        <v/>
      </c>
      <c r="BX44" s="13" t="str">
        <f>IFERROR(IF(BX$4="Yes",INDEX(List!$F$2:$CB$208,MATCH('Selection Pane Data'!$C44,List!$F$2:$F$208,0),MATCH('Selection Pane Data'!BX$3,List!$F$2:$CB$2,0)),""),"")</f>
        <v/>
      </c>
      <c r="BY44" s="13" t="str">
        <f>IFERROR(IF(BY$4="Yes",INDEX(List!$F$2:$CB$208,MATCH('Selection Pane Data'!$C44,List!$F$2:$F$208,0),MATCH('Selection Pane Data'!BY$3,List!$F$2:$CB$2,0)),""),"")</f>
        <v/>
      </c>
      <c r="BZ44" s="13" t="str">
        <f>IFERROR(IF(BZ$4="Yes",INDEX(List!$F$2:$CB$208,MATCH('Selection Pane Data'!$C44,List!$F$2:$F$208,0),MATCH('Selection Pane Data'!BZ$3,List!$F$2:$CB$2,0)),""),"")</f>
        <v/>
      </c>
      <c r="CA44" s="13" t="str">
        <f>IFERROR(IF(CA$4="Yes",INDEX(List!$F$2:$CB$208,MATCH('Selection Pane Data'!$C44,List!$F$2:$F$208,0),MATCH('Selection Pane Data'!CA$3,List!$F$2:$CB$2,0)),""),"")</f>
        <v/>
      </c>
      <c r="CC44" s="29">
        <f t="shared" si="0"/>
        <v>0</v>
      </c>
      <c r="CD44" s="29">
        <f t="shared" si="1"/>
        <v>0</v>
      </c>
      <c r="CE44" s="29"/>
      <c r="CF44" s="29">
        <f>COUNTIF(List!I42:CB42,'Selection Pane Data'!CF$3)</f>
        <v>1</v>
      </c>
      <c r="CG44" s="29">
        <f>COUNTIF(List!J42:CC42,'Selection Pane Data'!CG$3)</f>
        <v>0</v>
      </c>
      <c r="CH44" s="29"/>
      <c r="CI44" s="29" t="str">
        <f t="shared" si="2"/>
        <v>Error</v>
      </c>
      <c r="CJ44" s="29" t="str">
        <f t="shared" si="3"/>
        <v>Good</v>
      </c>
    </row>
    <row r="45" spans="2:88" x14ac:dyDescent="0.45">
      <c r="B45" s="21" t="s">
        <v>351</v>
      </c>
      <c r="C45" s="120" t="s">
        <v>145</v>
      </c>
      <c r="D45" s="31" t="str">
        <f>List!G43</f>
        <v>Shared Coverage</v>
      </c>
      <c r="E45" s="31" t="str">
        <f>List!H43</f>
        <v>Shared Coverage</v>
      </c>
      <c r="F45" t="str">
        <f>INDEX('CMMC Levels'!$A$1:$F$188,MATCH('Selection Pane Data'!$C45,'CMMC Levels'!$A$1:$A$188,0),MATCH(Placemat!$F$4,'CMMC Levels'!$A$1:$F$1,0))</f>
        <v>X</v>
      </c>
      <c r="G45" s="75" t="str">
        <f>IF(F45="X",IF(COUNTIF(List!I43:CB43,"P")+COUNTIF(List!I43:CB43,"S")=0,"U",IF(COUNTIF('Selection Pane Data'!H45:CA45,"P")&gt;0,"P",IF(COUNTIF('Selection Pane Data'!H45:CA45,"S")&gt;0,"S","N"))),"NA")</f>
        <v>N</v>
      </c>
      <c r="H45" s="13" t="str">
        <f>IFERROR(IF(H$4="Yes",INDEX(List!$F$2:$CB$208,MATCH('Selection Pane Data'!$C45,List!$F$2:$F$208,0),MATCH('Selection Pane Data'!H$3,List!$F$2:$CB$2,0)),""),"")</f>
        <v/>
      </c>
      <c r="I45" s="13" t="str">
        <f>IFERROR(IF(I$4="Yes",INDEX(List!$F$2:$CB$208,MATCH('Selection Pane Data'!$C45,List!$F$2:$F$208,0),MATCH('Selection Pane Data'!I$3,List!$F$2:$CB$2,0)),""),"")</f>
        <v/>
      </c>
      <c r="J45" s="13">
        <f>IFERROR(IF(J$4="Yes",INDEX(List!$F$2:$CB$208,MATCH('Selection Pane Data'!$C45,List!$F$2:$F$208,0),MATCH('Selection Pane Data'!J$3,List!$F$2:$CB$2,0)),""),"")</f>
        <v>0</v>
      </c>
      <c r="K45" s="13" t="str">
        <f>IFERROR(IF(K$4="Yes",INDEX(List!$F$2:$CB$208,MATCH('Selection Pane Data'!$C45,List!$F$2:$F$208,0),MATCH('Selection Pane Data'!K$3,List!$F$2:$CB$2,0)),""),"")</f>
        <v/>
      </c>
      <c r="L45" s="13" t="str">
        <f>IFERROR(IF(L$4="Yes",INDEX(List!$F$2:$CB$208,MATCH('Selection Pane Data'!$C45,List!$F$2:$F$208,0),MATCH('Selection Pane Data'!L$3,List!$F$2:$CB$2,0)),""),"")</f>
        <v/>
      </c>
      <c r="M45" s="13" t="str">
        <f>IFERROR(IF(M$4="Yes",INDEX(List!$F$2:$CB$208,MATCH('Selection Pane Data'!$C45,List!$F$2:$F$208,0),MATCH('Selection Pane Data'!M$3,List!$F$2:$CB$2,0)),""),"")</f>
        <v/>
      </c>
      <c r="N45" s="13" t="str">
        <f>IFERROR(IF(N$4="Yes",INDEX(List!$F$2:$CB$208,MATCH('Selection Pane Data'!$C45,List!$F$2:$F$208,0),MATCH('Selection Pane Data'!N$3,List!$F$2:$CB$2,0)),""),"")</f>
        <v/>
      </c>
      <c r="O45" s="13" t="str">
        <f>IFERROR(IF(O$4="Yes",INDEX(List!$F$2:$CB$208,MATCH('Selection Pane Data'!$C45,List!$F$2:$F$208,0),MATCH('Selection Pane Data'!O$3,List!$F$2:$CB$2,0)),""),"")</f>
        <v/>
      </c>
      <c r="P45" s="13" t="str">
        <f>IFERROR(IF(P$4="Yes",INDEX(List!$F$2:$CB$208,MATCH('Selection Pane Data'!$C45,List!$F$2:$F$208,0),MATCH('Selection Pane Data'!P$3,List!$F$2:$CB$2,0)),""),"")</f>
        <v/>
      </c>
      <c r="Q45" s="13" t="str">
        <f>IFERROR(IF(Q$4="Yes",INDEX(List!$F$2:$CB$208,MATCH('Selection Pane Data'!$C45,List!$F$2:$F$208,0),MATCH('Selection Pane Data'!Q$3,List!$F$2:$CB$2,0)),""),"")</f>
        <v/>
      </c>
      <c r="R45" s="13" t="str">
        <f>IFERROR(IF(R$4="Yes",INDEX(List!$F$2:$CB$208,MATCH('Selection Pane Data'!$C45,List!$F$2:$F$208,0),MATCH('Selection Pane Data'!R$3,List!$F$2:$CB$2,0)),""),"")</f>
        <v/>
      </c>
      <c r="S45" s="13" t="str">
        <f>IFERROR(IF(S$4="Yes",INDEX(List!$F$2:$CB$208,MATCH('Selection Pane Data'!$C45,List!$F$2:$F$208,0),MATCH('Selection Pane Data'!S$3,List!$F$2:$CB$2,0)),""),"")</f>
        <v/>
      </c>
      <c r="T45" s="13" t="str">
        <f>IFERROR(IF(T$4="Yes",INDEX(List!$F$2:$CB$208,MATCH('Selection Pane Data'!$C45,List!$F$2:$F$208,0),MATCH('Selection Pane Data'!T$3,List!$F$2:$CB$2,0)),""),"")</f>
        <v/>
      </c>
      <c r="U45" s="13" t="str">
        <f>IFERROR(IF(U$4="Yes",INDEX(List!$F$2:$CB$208,MATCH('Selection Pane Data'!$C45,List!$F$2:$F$208,0),MATCH('Selection Pane Data'!U$3,List!$F$2:$CB$2,0)),""),"")</f>
        <v/>
      </c>
      <c r="V45" s="13" t="str">
        <f>IFERROR(IF(V$4="Yes",INDEX(List!$F$2:$CB$208,MATCH('Selection Pane Data'!$C45,List!$F$2:$F$208,0),MATCH('Selection Pane Data'!V$3,List!$F$2:$CB$2,0)),""),"")</f>
        <v/>
      </c>
      <c r="W45" s="13" t="str">
        <f>IFERROR(IF(W$4="Yes",INDEX(List!$F$2:$CB$208,MATCH('Selection Pane Data'!$C45,List!$F$2:$F$208,0),MATCH('Selection Pane Data'!W$3,List!$F$2:$CB$2,0)),""),"")</f>
        <v/>
      </c>
      <c r="X45" s="13" t="str">
        <f>IFERROR(IF(X$4="Yes",INDEX(List!$F$2:$CB$208,MATCH('Selection Pane Data'!$C45,List!$F$2:$F$208,0),MATCH('Selection Pane Data'!X$3,List!$F$2:$CB$2,0)),""),"")</f>
        <v/>
      </c>
      <c r="Y45" s="13" t="str">
        <f>IFERROR(IF(Y$4="Yes",INDEX(List!$F$2:$CB$208,MATCH('Selection Pane Data'!$C45,List!$F$2:$F$208,0),MATCH('Selection Pane Data'!Y$3,List!$F$2:$CB$2,0)),""),"")</f>
        <v/>
      </c>
      <c r="Z45" s="13" t="str">
        <f>IFERROR(IF(Z$4="Yes",INDEX(List!$F$2:$CB$208,MATCH('Selection Pane Data'!$C45,List!$F$2:$F$208,0),MATCH('Selection Pane Data'!Z$3,List!$F$2:$CB$2,0)),""),"")</f>
        <v/>
      </c>
      <c r="AA45" s="13" t="str">
        <f>IFERROR(IF(AA$4="Yes",INDEX(List!$F$2:$CB$208,MATCH('Selection Pane Data'!$C45,List!$F$2:$F$208,0),MATCH('Selection Pane Data'!AA$3,List!$F$2:$CB$2,0)),""),"")</f>
        <v/>
      </c>
      <c r="AB45" s="13">
        <f>IFERROR(IF(AB$4="Yes",INDEX(List!$F$2:$CB$208,MATCH('Selection Pane Data'!$C45,List!$F$2:$F$208,0),MATCH('Selection Pane Data'!AB$3,List!$F$2:$CB$2,0)),""),"")</f>
        <v>0</v>
      </c>
      <c r="AC45" s="13" t="str">
        <f>IFERROR(IF(AC$4="Yes",INDEX(List!$F$2:$CB$208,MATCH('Selection Pane Data'!$C45,List!$F$2:$F$208,0),MATCH('Selection Pane Data'!AC$3,List!$F$2:$CB$2,0)),""),"")</f>
        <v/>
      </c>
      <c r="AD45" s="13" t="str">
        <f>IFERROR(IF(AD$4="Yes",INDEX(List!$F$2:$CB$208,MATCH('Selection Pane Data'!$C45,List!$F$2:$F$208,0),MATCH('Selection Pane Data'!AD$3,List!$F$2:$CB$2,0)),""),"")</f>
        <v/>
      </c>
      <c r="AE45" s="13" t="str">
        <f>IFERROR(IF(AE$4="Yes",INDEX(List!$F$2:$CB$208,MATCH('Selection Pane Data'!$C45,List!$F$2:$F$208,0),MATCH('Selection Pane Data'!AE$3,List!$F$2:$CB$2,0)),""),"")</f>
        <v/>
      </c>
      <c r="AF45" s="13" t="str">
        <f>IFERROR(IF(AF$4="Yes",INDEX(List!$F$2:$CB$208,MATCH('Selection Pane Data'!$C45,List!$F$2:$F$208,0),MATCH('Selection Pane Data'!AF$3,List!$F$2:$CB$2,0)),""),"")</f>
        <v/>
      </c>
      <c r="AG45" s="13" t="str">
        <f>IFERROR(IF(AG$4="Yes",INDEX(List!$F$2:$CB$208,MATCH('Selection Pane Data'!$C45,List!$F$2:$F$208,0),MATCH('Selection Pane Data'!AG$3,List!$F$2:$CB$2,0)),""),"")</f>
        <v/>
      </c>
      <c r="AH45" s="13" t="str">
        <f>IFERROR(IF(AH$4="Yes",INDEX(List!$F$2:$CB$208,MATCH('Selection Pane Data'!$C45,List!$F$2:$F$208,0),MATCH('Selection Pane Data'!AH$3,List!$F$2:$CB$2,0)),""),"")</f>
        <v/>
      </c>
      <c r="AI45" s="13" t="str">
        <f>IFERROR(IF(AI$4="Yes",INDEX(List!$F$2:$CB$208,MATCH('Selection Pane Data'!$C45,List!$F$2:$F$208,0),MATCH('Selection Pane Data'!AI$3,List!$F$2:$CB$2,0)),""),"")</f>
        <v/>
      </c>
      <c r="AJ45" s="13" t="str">
        <f>IFERROR(IF(AJ$4="Yes",INDEX(List!$F$2:$CB$208,MATCH('Selection Pane Data'!$C45,List!$F$2:$F$208,0),MATCH('Selection Pane Data'!AJ$3,List!$F$2:$CB$2,0)),""),"")</f>
        <v/>
      </c>
      <c r="AK45" s="13" t="str">
        <f>IFERROR(IF(AK$4="Yes",INDEX(List!$F$2:$CB$208,MATCH('Selection Pane Data'!$C45,List!$F$2:$F$208,0),MATCH('Selection Pane Data'!AK$3,List!$F$2:$CB$2,0)),""),"")</f>
        <v/>
      </c>
      <c r="AL45" s="13" t="str">
        <f>IFERROR(IF(AL$4="Yes",INDEX(List!$F$2:$CB$208,MATCH('Selection Pane Data'!$C45,List!$F$2:$F$208,0),MATCH('Selection Pane Data'!AL$3,List!$F$2:$CB$2,0)),""),"")</f>
        <v/>
      </c>
      <c r="AM45" s="13" t="str">
        <f>IFERROR(IF(AM$4="Yes",INDEX(List!$F$2:$CB$208,MATCH('Selection Pane Data'!$C45,List!$F$2:$F$208,0),MATCH('Selection Pane Data'!AM$3,List!$F$2:$CB$2,0)),""),"")</f>
        <v/>
      </c>
      <c r="AN45" s="13" t="str">
        <f>IFERROR(IF(AN$4="Yes",INDEX(List!$F$2:$CB$208,MATCH('Selection Pane Data'!$C45,List!$F$2:$F$208,0),MATCH('Selection Pane Data'!AN$3,List!$F$2:$CB$2,0)),""),"")</f>
        <v/>
      </c>
      <c r="AO45" s="13" t="str">
        <f>IFERROR(IF(AO$4="Yes",INDEX(List!$F$2:$CB$208,MATCH('Selection Pane Data'!$C45,List!$F$2:$F$208,0),MATCH('Selection Pane Data'!AO$3,List!$F$2:$CB$2,0)),""),"")</f>
        <v/>
      </c>
      <c r="AP45" s="13" t="str">
        <f>IFERROR(IF(AP$4="Yes",INDEX(List!$F$2:$CB$208,MATCH('Selection Pane Data'!$C45,List!$F$2:$F$208,0),MATCH('Selection Pane Data'!AP$3,List!$F$2:$CB$2,0)),""),"")</f>
        <v/>
      </c>
      <c r="AQ45" s="13" t="str">
        <f>IFERROR(IF(AQ$4="Yes",INDEX(List!$F$2:$CB$208,MATCH('Selection Pane Data'!$C45,List!$F$2:$F$208,0),MATCH('Selection Pane Data'!AQ$3,List!$F$2:$CB$2,0)),""),"")</f>
        <v/>
      </c>
      <c r="AR45" s="13" t="str">
        <f>IFERROR(IF(AR$4="Yes",INDEX(List!$F$2:$CB$208,MATCH('Selection Pane Data'!$C45,List!$F$2:$F$208,0),MATCH('Selection Pane Data'!AR$3,List!$F$2:$CB$2,0)),""),"")</f>
        <v/>
      </c>
      <c r="AS45" s="13" t="str">
        <f>IFERROR(IF(AS$4="Yes",INDEX(List!$F$2:$CB$208,MATCH('Selection Pane Data'!$C45,List!$F$2:$F$208,0),MATCH('Selection Pane Data'!AS$3,List!$F$2:$CB$2,0)),""),"")</f>
        <v/>
      </c>
      <c r="AT45" s="13" t="str">
        <f>IFERROR(IF(AT$4="Yes",INDEX(List!$F$2:$CB$208,MATCH('Selection Pane Data'!$C45,List!$F$2:$F$208,0),MATCH('Selection Pane Data'!AT$3,List!$F$2:$CB$2,0)),""),"")</f>
        <v/>
      </c>
      <c r="AU45" s="13" t="str">
        <f>IFERROR(IF(AU$4="Yes",INDEX(List!$F$2:$CB$208,MATCH('Selection Pane Data'!$C45,List!$F$2:$F$208,0),MATCH('Selection Pane Data'!AU$3,List!$F$2:$CB$2,0)),""),"")</f>
        <v/>
      </c>
      <c r="AV45" s="13" t="str">
        <f>IFERROR(IF(AV$4="Yes",INDEX(List!$F$2:$CB$208,MATCH('Selection Pane Data'!$C45,List!$F$2:$F$208,0),MATCH('Selection Pane Data'!AV$3,List!$F$2:$CB$2,0)),""),"")</f>
        <v/>
      </c>
      <c r="AW45" s="13" t="str">
        <f>IFERROR(IF(AW$4="Yes",INDEX(List!$F$2:$CB$208,MATCH('Selection Pane Data'!$C45,List!$F$2:$F$208,0),MATCH('Selection Pane Data'!AW$3,List!$F$2:$CB$2,0)),""),"")</f>
        <v/>
      </c>
      <c r="AX45" s="13" t="str">
        <f>IFERROR(IF(AX$4="Yes",INDEX(List!$F$2:$CB$208,MATCH('Selection Pane Data'!$C45,List!$F$2:$F$208,0),MATCH('Selection Pane Data'!AX$3,List!$F$2:$CB$2,0)),""),"")</f>
        <v/>
      </c>
      <c r="AY45" s="13" t="str">
        <f>IFERROR(IF(AY$4="Yes",INDEX(List!$F$2:$CB$208,MATCH('Selection Pane Data'!$C45,List!$F$2:$F$208,0),MATCH('Selection Pane Data'!AY$3,List!$F$2:$CB$2,0)),""),"")</f>
        <v/>
      </c>
      <c r="AZ45" s="13" t="str">
        <f>IFERROR(IF(AZ$4="Yes",INDEX(List!$F$2:$CB$208,MATCH('Selection Pane Data'!$C45,List!$F$2:$F$208,0),MATCH('Selection Pane Data'!AZ$3,List!$F$2:$CB$2,0)),""),"")</f>
        <v/>
      </c>
      <c r="BA45" s="13" t="str">
        <f>IFERROR(IF(BA$4="Yes",INDEX(List!$F$2:$CB$208,MATCH('Selection Pane Data'!$C45,List!$F$2:$F$208,0),MATCH('Selection Pane Data'!BA$3,List!$F$2:$CB$2,0)),""),"")</f>
        <v/>
      </c>
      <c r="BB45" s="13" t="str">
        <f>IFERROR(IF(BB$4="Yes",INDEX(List!$F$2:$CB$208,MATCH('Selection Pane Data'!$C45,List!$F$2:$F$208,0),MATCH('Selection Pane Data'!BB$3,List!$F$2:$CB$2,0)),""),"")</f>
        <v/>
      </c>
      <c r="BC45" s="13" t="str">
        <f>IFERROR(IF(BC$4="Yes",INDEX(List!$F$2:$CB$208,MATCH('Selection Pane Data'!$C45,List!$F$2:$F$208,0),MATCH('Selection Pane Data'!BC$3,List!$F$2:$CB$2,0)),""),"")</f>
        <v/>
      </c>
      <c r="BD45" s="13" t="str">
        <f>IFERROR(IF(BD$4="Yes",INDEX(List!$F$2:$CB$208,MATCH('Selection Pane Data'!$C45,List!$F$2:$F$208,0),MATCH('Selection Pane Data'!BD$3,List!$F$2:$CB$2,0)),""),"")</f>
        <v/>
      </c>
      <c r="BE45" s="13" t="str">
        <f>IFERROR(IF(BE$4="Yes",INDEX(List!$F$2:$CB$208,MATCH('Selection Pane Data'!$C45,List!$F$2:$F$208,0),MATCH('Selection Pane Data'!BE$3,List!$F$2:$CB$2,0)),""),"")</f>
        <v/>
      </c>
      <c r="BF45" s="13" t="str">
        <f>IFERROR(IF(BF$4="Yes",INDEX(List!$F$2:$CB$208,MATCH('Selection Pane Data'!$C45,List!$F$2:$F$208,0),MATCH('Selection Pane Data'!BF$3,List!$F$2:$CB$2,0)),""),"")</f>
        <v/>
      </c>
      <c r="BG45" s="13" t="str">
        <f>IFERROR(IF(BG$4="Yes",INDEX(List!$F$2:$CB$208,MATCH('Selection Pane Data'!$C45,List!$F$2:$F$208,0),MATCH('Selection Pane Data'!BG$3,List!$F$2:$CB$2,0)),""),"")</f>
        <v/>
      </c>
      <c r="BH45" s="13" t="str">
        <f>IFERROR(IF(BH$4="Yes",INDEX(List!$F$2:$CB$208,MATCH('Selection Pane Data'!$C45,List!$F$2:$F$208,0),MATCH('Selection Pane Data'!BH$3,List!$F$2:$CB$2,0)),""),"")</f>
        <v/>
      </c>
      <c r="BI45" s="13" t="str">
        <f>IFERROR(IF(BI$4="Yes",INDEX(List!$F$2:$CB$208,MATCH('Selection Pane Data'!$C45,List!$F$2:$F$208,0),MATCH('Selection Pane Data'!BI$3,List!$F$2:$CB$2,0)),""),"")</f>
        <v/>
      </c>
      <c r="BJ45" s="13" t="str">
        <f>IFERROR(IF(BJ$4="Yes",INDEX(List!$F$2:$CB$208,MATCH('Selection Pane Data'!$C45,List!$F$2:$F$208,0),MATCH('Selection Pane Data'!BJ$3,List!$F$2:$CB$2,0)),""),"")</f>
        <v/>
      </c>
      <c r="BK45" s="13" t="str">
        <f>IFERROR(IF(BK$4="Yes",INDEX(List!$F$2:$CB$208,MATCH('Selection Pane Data'!$C45,List!$F$2:$F$208,0),MATCH('Selection Pane Data'!BK$3,List!$F$2:$CB$2,0)),""),"")</f>
        <v/>
      </c>
      <c r="BL45" s="13" t="str">
        <f>IFERROR(IF(BL$4="Yes",INDEX(List!$F$2:$CB$208,MATCH('Selection Pane Data'!$C45,List!$F$2:$F$208,0),MATCH('Selection Pane Data'!BL$3,List!$F$2:$CB$2,0)),""),"")</f>
        <v/>
      </c>
      <c r="BM45" s="13" t="str">
        <f>IFERROR(IF(BM$4="Yes",INDEX(List!$F$2:$CB$208,MATCH('Selection Pane Data'!$C45,List!$F$2:$F$208,0),MATCH('Selection Pane Data'!BM$3,List!$F$2:$CB$2,0)),""),"")</f>
        <v/>
      </c>
      <c r="BN45" s="13" t="str">
        <f>IFERROR(IF(BN$4="Yes",INDEX(List!$F$2:$CB$208,MATCH('Selection Pane Data'!$C45,List!$F$2:$F$208,0),MATCH('Selection Pane Data'!BN$3,List!$F$2:$CB$2,0)),""),"")</f>
        <v/>
      </c>
      <c r="BO45" s="13" t="str">
        <f>IFERROR(IF(BO$4="Yes",INDEX(List!$F$2:$CB$208,MATCH('Selection Pane Data'!$C45,List!$F$2:$F$208,0),MATCH('Selection Pane Data'!BO$3,List!$F$2:$CB$2,0)),""),"")</f>
        <v/>
      </c>
      <c r="BP45" s="13" t="str">
        <f>IFERROR(IF(BP$4="Yes",INDEX(List!$F$2:$CB$208,MATCH('Selection Pane Data'!$C45,List!$F$2:$F$208,0),MATCH('Selection Pane Data'!BP$3,List!$F$2:$CB$2,0)),""),"")</f>
        <v/>
      </c>
      <c r="BQ45" s="13" t="str">
        <f>IFERROR(IF(BQ$4="Yes",INDEX(List!$F$2:$CB$208,MATCH('Selection Pane Data'!$C45,List!$F$2:$F$208,0),MATCH('Selection Pane Data'!BQ$3,List!$F$2:$CB$2,0)),""),"")</f>
        <v/>
      </c>
      <c r="BR45" s="13" t="str">
        <f>IFERROR(IF(BR$4="Yes",INDEX(List!$F$2:$CB$208,MATCH('Selection Pane Data'!$C45,List!$F$2:$F$208,0),MATCH('Selection Pane Data'!BR$3,List!$F$2:$CB$2,0)),""),"")</f>
        <v/>
      </c>
      <c r="BS45" s="13" t="str">
        <f>IFERROR(IF(BS$4="Yes",INDEX(List!$F$2:$CB$208,MATCH('Selection Pane Data'!$C45,List!$F$2:$F$208,0),MATCH('Selection Pane Data'!BS$3,List!$F$2:$CB$2,0)),""),"")</f>
        <v/>
      </c>
      <c r="BT45" s="13" t="str">
        <f>IFERROR(IF(BT$4="Yes",INDEX(List!$F$2:$CB$208,MATCH('Selection Pane Data'!$C45,List!$F$2:$F$208,0),MATCH('Selection Pane Data'!BT$3,List!$F$2:$CB$2,0)),""),"")</f>
        <v/>
      </c>
      <c r="BU45" s="13" t="str">
        <f>IFERROR(IF(BU$4="Yes",INDEX(List!$F$2:$CB$208,MATCH('Selection Pane Data'!$C45,List!$F$2:$F$208,0),MATCH('Selection Pane Data'!BU$3,List!$F$2:$CB$2,0)),""),"")</f>
        <v/>
      </c>
      <c r="BV45" s="13" t="str">
        <f>IFERROR(IF(BV$4="Yes",INDEX(List!$F$2:$CB$208,MATCH('Selection Pane Data'!$C45,List!$F$2:$F$208,0),MATCH('Selection Pane Data'!BV$3,List!$F$2:$CB$2,0)),""),"")</f>
        <v/>
      </c>
      <c r="BW45" s="13" t="str">
        <f>IFERROR(IF(BW$4="Yes",INDEX(List!$F$2:$CB$208,MATCH('Selection Pane Data'!$C45,List!$F$2:$F$208,0),MATCH('Selection Pane Data'!BW$3,List!$F$2:$CB$2,0)),""),"")</f>
        <v/>
      </c>
      <c r="BX45" s="13" t="str">
        <f>IFERROR(IF(BX$4="Yes",INDEX(List!$F$2:$CB$208,MATCH('Selection Pane Data'!$C45,List!$F$2:$F$208,0),MATCH('Selection Pane Data'!BX$3,List!$F$2:$CB$2,0)),""),"")</f>
        <v/>
      </c>
      <c r="BY45" s="13" t="str">
        <f>IFERROR(IF(BY$4="Yes",INDEX(List!$F$2:$CB$208,MATCH('Selection Pane Data'!$C45,List!$F$2:$F$208,0),MATCH('Selection Pane Data'!BY$3,List!$F$2:$CB$2,0)),""),"")</f>
        <v/>
      </c>
      <c r="BZ45" s="13" t="str">
        <f>IFERROR(IF(BZ$4="Yes",INDEX(List!$F$2:$CB$208,MATCH('Selection Pane Data'!$C45,List!$F$2:$F$208,0),MATCH('Selection Pane Data'!BZ$3,List!$F$2:$CB$2,0)),""),"")</f>
        <v/>
      </c>
      <c r="CA45" s="13" t="str">
        <f>IFERROR(IF(CA$4="Yes",INDEX(List!$F$2:$CB$208,MATCH('Selection Pane Data'!$C45,List!$F$2:$F$208,0),MATCH('Selection Pane Data'!CA$3,List!$F$2:$CB$2,0)),""),"")</f>
        <v/>
      </c>
      <c r="CC45" s="29">
        <f t="shared" si="0"/>
        <v>0</v>
      </c>
      <c r="CD45" s="29">
        <f t="shared" si="1"/>
        <v>0</v>
      </c>
      <c r="CE45" s="29"/>
      <c r="CF45" s="29">
        <f>COUNTIF(List!I43:CB43,'Selection Pane Data'!CF$3)</f>
        <v>1</v>
      </c>
      <c r="CG45" s="29">
        <f>COUNTIF(List!J43:CC43,'Selection Pane Data'!CG$3)</f>
        <v>5</v>
      </c>
      <c r="CH45" s="29"/>
      <c r="CI45" s="29" t="str">
        <f t="shared" si="2"/>
        <v>Error</v>
      </c>
      <c r="CJ45" s="29" t="str">
        <f t="shared" si="3"/>
        <v>Error</v>
      </c>
    </row>
    <row r="46" spans="2:88" x14ac:dyDescent="0.45">
      <c r="B46" s="21" t="s">
        <v>352</v>
      </c>
      <c r="C46" s="120" t="s">
        <v>154</v>
      </c>
      <c r="D46" s="31" t="str">
        <f>List!G44</f>
        <v>Customer Responsibility</v>
      </c>
      <c r="E46" s="31" t="str">
        <f>List!H44</f>
        <v>Shared Coverage</v>
      </c>
      <c r="F46" t="str">
        <f>INDEX('CMMC Levels'!$A$1:$F$188,MATCH('Selection Pane Data'!$C46,'CMMC Levels'!$A$1:$A$188,0),MATCH(Placemat!$F$4,'CMMC Levels'!$A$1:$F$1,0))</f>
        <v>X</v>
      </c>
      <c r="G46" s="75" t="str">
        <f>IF(F46="X",IF(COUNTIF(List!I44:CB44,"P")+COUNTIF(List!I44:CB44,"S")=0,"U",IF(COUNTIF('Selection Pane Data'!H46:CA46,"P")&gt;0,"P",IF(COUNTIF('Selection Pane Data'!H46:CA46,"S")&gt;0,"S","N"))),"NA")</f>
        <v>N</v>
      </c>
      <c r="H46" s="13" t="str">
        <f>IFERROR(IF(H$4="Yes",INDEX(List!$F$2:$CB$208,MATCH('Selection Pane Data'!$C46,List!$F$2:$F$208,0),MATCH('Selection Pane Data'!H$3,List!$F$2:$CB$2,0)),""),"")</f>
        <v/>
      </c>
      <c r="I46" s="13" t="str">
        <f>IFERROR(IF(I$4="Yes",INDEX(List!$F$2:$CB$208,MATCH('Selection Pane Data'!$C46,List!$F$2:$F$208,0),MATCH('Selection Pane Data'!I$3,List!$F$2:$CB$2,0)),""),"")</f>
        <v/>
      </c>
      <c r="J46" s="13">
        <f>IFERROR(IF(J$4="Yes",INDEX(List!$F$2:$CB$208,MATCH('Selection Pane Data'!$C46,List!$F$2:$F$208,0),MATCH('Selection Pane Data'!J$3,List!$F$2:$CB$2,0)),""),"")</f>
        <v>0</v>
      </c>
      <c r="K46" s="13" t="str">
        <f>IFERROR(IF(K$4="Yes",INDEX(List!$F$2:$CB$208,MATCH('Selection Pane Data'!$C46,List!$F$2:$F$208,0),MATCH('Selection Pane Data'!K$3,List!$F$2:$CB$2,0)),""),"")</f>
        <v/>
      </c>
      <c r="L46" s="13" t="str">
        <f>IFERROR(IF(L$4="Yes",INDEX(List!$F$2:$CB$208,MATCH('Selection Pane Data'!$C46,List!$F$2:$F$208,0),MATCH('Selection Pane Data'!L$3,List!$F$2:$CB$2,0)),""),"")</f>
        <v/>
      </c>
      <c r="M46" s="13" t="str">
        <f>IFERROR(IF(M$4="Yes",INDEX(List!$F$2:$CB$208,MATCH('Selection Pane Data'!$C46,List!$F$2:$F$208,0),MATCH('Selection Pane Data'!M$3,List!$F$2:$CB$2,0)),""),"")</f>
        <v/>
      </c>
      <c r="N46" s="13" t="str">
        <f>IFERROR(IF(N$4="Yes",INDEX(List!$F$2:$CB$208,MATCH('Selection Pane Data'!$C46,List!$F$2:$F$208,0),MATCH('Selection Pane Data'!N$3,List!$F$2:$CB$2,0)),""),"")</f>
        <v/>
      </c>
      <c r="O46" s="13" t="str">
        <f>IFERROR(IF(O$4="Yes",INDEX(List!$F$2:$CB$208,MATCH('Selection Pane Data'!$C46,List!$F$2:$F$208,0),MATCH('Selection Pane Data'!O$3,List!$F$2:$CB$2,0)),""),"")</f>
        <v/>
      </c>
      <c r="P46" s="13" t="str">
        <f>IFERROR(IF(P$4="Yes",INDEX(List!$F$2:$CB$208,MATCH('Selection Pane Data'!$C46,List!$F$2:$F$208,0),MATCH('Selection Pane Data'!P$3,List!$F$2:$CB$2,0)),""),"")</f>
        <v/>
      </c>
      <c r="Q46" s="13" t="str">
        <f>IFERROR(IF(Q$4="Yes",INDEX(List!$F$2:$CB$208,MATCH('Selection Pane Data'!$C46,List!$F$2:$F$208,0),MATCH('Selection Pane Data'!Q$3,List!$F$2:$CB$2,0)),""),"")</f>
        <v/>
      </c>
      <c r="R46" s="13" t="str">
        <f>IFERROR(IF(R$4="Yes",INDEX(List!$F$2:$CB$208,MATCH('Selection Pane Data'!$C46,List!$F$2:$F$208,0),MATCH('Selection Pane Data'!R$3,List!$F$2:$CB$2,0)),""),"")</f>
        <v/>
      </c>
      <c r="S46" s="13" t="str">
        <f>IFERROR(IF(S$4="Yes",INDEX(List!$F$2:$CB$208,MATCH('Selection Pane Data'!$C46,List!$F$2:$F$208,0),MATCH('Selection Pane Data'!S$3,List!$F$2:$CB$2,0)),""),"")</f>
        <v/>
      </c>
      <c r="T46" s="13" t="str">
        <f>IFERROR(IF(T$4="Yes",INDEX(List!$F$2:$CB$208,MATCH('Selection Pane Data'!$C46,List!$F$2:$F$208,0),MATCH('Selection Pane Data'!T$3,List!$F$2:$CB$2,0)),""),"")</f>
        <v/>
      </c>
      <c r="U46" s="13" t="str">
        <f>IFERROR(IF(U$4="Yes",INDEX(List!$F$2:$CB$208,MATCH('Selection Pane Data'!$C46,List!$F$2:$F$208,0),MATCH('Selection Pane Data'!U$3,List!$F$2:$CB$2,0)),""),"")</f>
        <v/>
      </c>
      <c r="V46" s="13" t="str">
        <f>IFERROR(IF(V$4="Yes",INDEX(List!$F$2:$CB$208,MATCH('Selection Pane Data'!$C46,List!$F$2:$F$208,0),MATCH('Selection Pane Data'!V$3,List!$F$2:$CB$2,0)),""),"")</f>
        <v/>
      </c>
      <c r="W46" s="13" t="str">
        <f>IFERROR(IF(W$4="Yes",INDEX(List!$F$2:$CB$208,MATCH('Selection Pane Data'!$C46,List!$F$2:$F$208,0),MATCH('Selection Pane Data'!W$3,List!$F$2:$CB$2,0)),""),"")</f>
        <v/>
      </c>
      <c r="X46" s="13" t="str">
        <f>IFERROR(IF(X$4="Yes",INDEX(List!$F$2:$CB$208,MATCH('Selection Pane Data'!$C46,List!$F$2:$F$208,0),MATCH('Selection Pane Data'!X$3,List!$F$2:$CB$2,0)),""),"")</f>
        <v/>
      </c>
      <c r="Y46" s="13" t="str">
        <f>IFERROR(IF(Y$4="Yes",INDEX(List!$F$2:$CB$208,MATCH('Selection Pane Data'!$C46,List!$F$2:$F$208,0),MATCH('Selection Pane Data'!Y$3,List!$F$2:$CB$2,0)),""),"")</f>
        <v/>
      </c>
      <c r="Z46" s="13" t="str">
        <f>IFERROR(IF(Z$4="Yes",INDEX(List!$F$2:$CB$208,MATCH('Selection Pane Data'!$C46,List!$F$2:$F$208,0),MATCH('Selection Pane Data'!Z$3,List!$F$2:$CB$2,0)),""),"")</f>
        <v/>
      </c>
      <c r="AA46" s="13" t="str">
        <f>IFERROR(IF(AA$4="Yes",INDEX(List!$F$2:$CB$208,MATCH('Selection Pane Data'!$C46,List!$F$2:$F$208,0),MATCH('Selection Pane Data'!AA$3,List!$F$2:$CB$2,0)),""),"")</f>
        <v/>
      </c>
      <c r="AB46" s="13">
        <f>IFERROR(IF(AB$4="Yes",INDEX(List!$F$2:$CB$208,MATCH('Selection Pane Data'!$C46,List!$F$2:$F$208,0),MATCH('Selection Pane Data'!AB$3,List!$F$2:$CB$2,0)),""),"")</f>
        <v>0</v>
      </c>
      <c r="AC46" s="13" t="str">
        <f>IFERROR(IF(AC$4="Yes",INDEX(List!$F$2:$CB$208,MATCH('Selection Pane Data'!$C46,List!$F$2:$F$208,0),MATCH('Selection Pane Data'!AC$3,List!$F$2:$CB$2,0)),""),"")</f>
        <v/>
      </c>
      <c r="AD46" s="13" t="str">
        <f>IFERROR(IF(AD$4="Yes",INDEX(List!$F$2:$CB$208,MATCH('Selection Pane Data'!$C46,List!$F$2:$F$208,0),MATCH('Selection Pane Data'!AD$3,List!$F$2:$CB$2,0)),""),"")</f>
        <v/>
      </c>
      <c r="AE46" s="13" t="str">
        <f>IFERROR(IF(AE$4="Yes",INDEX(List!$F$2:$CB$208,MATCH('Selection Pane Data'!$C46,List!$F$2:$F$208,0),MATCH('Selection Pane Data'!AE$3,List!$F$2:$CB$2,0)),""),"")</f>
        <v/>
      </c>
      <c r="AF46" s="13" t="str">
        <f>IFERROR(IF(AF$4="Yes",INDEX(List!$F$2:$CB$208,MATCH('Selection Pane Data'!$C46,List!$F$2:$F$208,0),MATCH('Selection Pane Data'!AF$3,List!$F$2:$CB$2,0)),""),"")</f>
        <v/>
      </c>
      <c r="AG46" s="13" t="str">
        <f>IFERROR(IF(AG$4="Yes",INDEX(List!$F$2:$CB$208,MATCH('Selection Pane Data'!$C46,List!$F$2:$F$208,0),MATCH('Selection Pane Data'!AG$3,List!$F$2:$CB$2,0)),""),"")</f>
        <v/>
      </c>
      <c r="AH46" s="13" t="str">
        <f>IFERROR(IF(AH$4="Yes",INDEX(List!$F$2:$CB$208,MATCH('Selection Pane Data'!$C46,List!$F$2:$F$208,0),MATCH('Selection Pane Data'!AH$3,List!$F$2:$CB$2,0)),""),"")</f>
        <v/>
      </c>
      <c r="AI46" s="13" t="str">
        <f>IFERROR(IF(AI$4="Yes",INDEX(List!$F$2:$CB$208,MATCH('Selection Pane Data'!$C46,List!$F$2:$F$208,0),MATCH('Selection Pane Data'!AI$3,List!$F$2:$CB$2,0)),""),"")</f>
        <v/>
      </c>
      <c r="AJ46" s="13" t="str">
        <f>IFERROR(IF(AJ$4="Yes",INDEX(List!$F$2:$CB$208,MATCH('Selection Pane Data'!$C46,List!$F$2:$F$208,0),MATCH('Selection Pane Data'!AJ$3,List!$F$2:$CB$2,0)),""),"")</f>
        <v/>
      </c>
      <c r="AK46" s="13" t="str">
        <f>IFERROR(IF(AK$4="Yes",INDEX(List!$F$2:$CB$208,MATCH('Selection Pane Data'!$C46,List!$F$2:$F$208,0),MATCH('Selection Pane Data'!AK$3,List!$F$2:$CB$2,0)),""),"")</f>
        <v/>
      </c>
      <c r="AL46" s="13" t="str">
        <f>IFERROR(IF(AL$4="Yes",INDEX(List!$F$2:$CB$208,MATCH('Selection Pane Data'!$C46,List!$F$2:$F$208,0),MATCH('Selection Pane Data'!AL$3,List!$F$2:$CB$2,0)),""),"")</f>
        <v/>
      </c>
      <c r="AM46" s="13" t="str">
        <f>IFERROR(IF(AM$4="Yes",INDEX(List!$F$2:$CB$208,MATCH('Selection Pane Data'!$C46,List!$F$2:$F$208,0),MATCH('Selection Pane Data'!AM$3,List!$F$2:$CB$2,0)),""),"")</f>
        <v/>
      </c>
      <c r="AN46" s="13" t="str">
        <f>IFERROR(IF(AN$4="Yes",INDEX(List!$F$2:$CB$208,MATCH('Selection Pane Data'!$C46,List!$F$2:$F$208,0),MATCH('Selection Pane Data'!AN$3,List!$F$2:$CB$2,0)),""),"")</f>
        <v/>
      </c>
      <c r="AO46" s="13" t="str">
        <f>IFERROR(IF(AO$4="Yes",INDEX(List!$F$2:$CB$208,MATCH('Selection Pane Data'!$C46,List!$F$2:$F$208,0),MATCH('Selection Pane Data'!AO$3,List!$F$2:$CB$2,0)),""),"")</f>
        <v/>
      </c>
      <c r="AP46" s="13" t="str">
        <f>IFERROR(IF(AP$4="Yes",INDEX(List!$F$2:$CB$208,MATCH('Selection Pane Data'!$C46,List!$F$2:$F$208,0),MATCH('Selection Pane Data'!AP$3,List!$F$2:$CB$2,0)),""),"")</f>
        <v/>
      </c>
      <c r="AQ46" s="13" t="str">
        <f>IFERROR(IF(AQ$4="Yes",INDEX(List!$F$2:$CB$208,MATCH('Selection Pane Data'!$C46,List!$F$2:$F$208,0),MATCH('Selection Pane Data'!AQ$3,List!$F$2:$CB$2,0)),""),"")</f>
        <v/>
      </c>
      <c r="AR46" s="13" t="str">
        <f>IFERROR(IF(AR$4="Yes",INDEX(List!$F$2:$CB$208,MATCH('Selection Pane Data'!$C46,List!$F$2:$F$208,0),MATCH('Selection Pane Data'!AR$3,List!$F$2:$CB$2,0)),""),"")</f>
        <v/>
      </c>
      <c r="AS46" s="13" t="str">
        <f>IFERROR(IF(AS$4="Yes",INDEX(List!$F$2:$CB$208,MATCH('Selection Pane Data'!$C46,List!$F$2:$F$208,0),MATCH('Selection Pane Data'!AS$3,List!$F$2:$CB$2,0)),""),"")</f>
        <v/>
      </c>
      <c r="AT46" s="13" t="str">
        <f>IFERROR(IF(AT$4="Yes",INDEX(List!$F$2:$CB$208,MATCH('Selection Pane Data'!$C46,List!$F$2:$F$208,0),MATCH('Selection Pane Data'!AT$3,List!$F$2:$CB$2,0)),""),"")</f>
        <v/>
      </c>
      <c r="AU46" s="13" t="str">
        <f>IFERROR(IF(AU$4="Yes",INDEX(List!$F$2:$CB$208,MATCH('Selection Pane Data'!$C46,List!$F$2:$F$208,0),MATCH('Selection Pane Data'!AU$3,List!$F$2:$CB$2,0)),""),"")</f>
        <v/>
      </c>
      <c r="AV46" s="13" t="str">
        <f>IFERROR(IF(AV$4="Yes",INDEX(List!$F$2:$CB$208,MATCH('Selection Pane Data'!$C46,List!$F$2:$F$208,0),MATCH('Selection Pane Data'!AV$3,List!$F$2:$CB$2,0)),""),"")</f>
        <v/>
      </c>
      <c r="AW46" s="13" t="str">
        <f>IFERROR(IF(AW$4="Yes",INDEX(List!$F$2:$CB$208,MATCH('Selection Pane Data'!$C46,List!$F$2:$F$208,0),MATCH('Selection Pane Data'!AW$3,List!$F$2:$CB$2,0)),""),"")</f>
        <v/>
      </c>
      <c r="AX46" s="13" t="str">
        <f>IFERROR(IF(AX$4="Yes",INDEX(List!$F$2:$CB$208,MATCH('Selection Pane Data'!$C46,List!$F$2:$F$208,0),MATCH('Selection Pane Data'!AX$3,List!$F$2:$CB$2,0)),""),"")</f>
        <v/>
      </c>
      <c r="AY46" s="13" t="str">
        <f>IFERROR(IF(AY$4="Yes",INDEX(List!$F$2:$CB$208,MATCH('Selection Pane Data'!$C46,List!$F$2:$F$208,0),MATCH('Selection Pane Data'!AY$3,List!$F$2:$CB$2,0)),""),"")</f>
        <v/>
      </c>
      <c r="AZ46" s="13" t="str">
        <f>IFERROR(IF(AZ$4="Yes",INDEX(List!$F$2:$CB$208,MATCH('Selection Pane Data'!$C46,List!$F$2:$F$208,0),MATCH('Selection Pane Data'!AZ$3,List!$F$2:$CB$2,0)),""),"")</f>
        <v/>
      </c>
      <c r="BA46" s="13" t="str">
        <f>IFERROR(IF(BA$4="Yes",INDEX(List!$F$2:$CB$208,MATCH('Selection Pane Data'!$C46,List!$F$2:$F$208,0),MATCH('Selection Pane Data'!BA$3,List!$F$2:$CB$2,0)),""),"")</f>
        <v/>
      </c>
      <c r="BB46" s="13" t="str">
        <f>IFERROR(IF(BB$4="Yes",INDEX(List!$F$2:$CB$208,MATCH('Selection Pane Data'!$C46,List!$F$2:$F$208,0),MATCH('Selection Pane Data'!BB$3,List!$F$2:$CB$2,0)),""),"")</f>
        <v/>
      </c>
      <c r="BC46" s="13" t="str">
        <f>IFERROR(IF(BC$4="Yes",INDEX(List!$F$2:$CB$208,MATCH('Selection Pane Data'!$C46,List!$F$2:$F$208,0),MATCH('Selection Pane Data'!BC$3,List!$F$2:$CB$2,0)),""),"")</f>
        <v/>
      </c>
      <c r="BD46" s="13" t="str">
        <f>IFERROR(IF(BD$4="Yes",INDEX(List!$F$2:$CB$208,MATCH('Selection Pane Data'!$C46,List!$F$2:$F$208,0),MATCH('Selection Pane Data'!BD$3,List!$F$2:$CB$2,0)),""),"")</f>
        <v/>
      </c>
      <c r="BE46" s="13" t="str">
        <f>IFERROR(IF(BE$4="Yes",INDEX(List!$F$2:$CB$208,MATCH('Selection Pane Data'!$C46,List!$F$2:$F$208,0),MATCH('Selection Pane Data'!BE$3,List!$F$2:$CB$2,0)),""),"")</f>
        <v/>
      </c>
      <c r="BF46" s="13" t="str">
        <f>IFERROR(IF(BF$4="Yes",INDEX(List!$F$2:$CB$208,MATCH('Selection Pane Data'!$C46,List!$F$2:$F$208,0),MATCH('Selection Pane Data'!BF$3,List!$F$2:$CB$2,0)),""),"")</f>
        <v/>
      </c>
      <c r="BG46" s="13" t="str">
        <f>IFERROR(IF(BG$4="Yes",INDEX(List!$F$2:$CB$208,MATCH('Selection Pane Data'!$C46,List!$F$2:$F$208,0),MATCH('Selection Pane Data'!BG$3,List!$F$2:$CB$2,0)),""),"")</f>
        <v/>
      </c>
      <c r="BH46" s="13" t="str">
        <f>IFERROR(IF(BH$4="Yes",INDEX(List!$F$2:$CB$208,MATCH('Selection Pane Data'!$C46,List!$F$2:$F$208,0),MATCH('Selection Pane Data'!BH$3,List!$F$2:$CB$2,0)),""),"")</f>
        <v/>
      </c>
      <c r="BI46" s="13" t="str">
        <f>IFERROR(IF(BI$4="Yes",INDEX(List!$F$2:$CB$208,MATCH('Selection Pane Data'!$C46,List!$F$2:$F$208,0),MATCH('Selection Pane Data'!BI$3,List!$F$2:$CB$2,0)),""),"")</f>
        <v/>
      </c>
      <c r="BJ46" s="13" t="str">
        <f>IFERROR(IF(BJ$4="Yes",INDEX(List!$F$2:$CB$208,MATCH('Selection Pane Data'!$C46,List!$F$2:$F$208,0),MATCH('Selection Pane Data'!BJ$3,List!$F$2:$CB$2,0)),""),"")</f>
        <v/>
      </c>
      <c r="BK46" s="13" t="str">
        <f>IFERROR(IF(BK$4="Yes",INDEX(List!$F$2:$CB$208,MATCH('Selection Pane Data'!$C46,List!$F$2:$F$208,0),MATCH('Selection Pane Data'!BK$3,List!$F$2:$CB$2,0)),""),"")</f>
        <v/>
      </c>
      <c r="BL46" s="13" t="str">
        <f>IFERROR(IF(BL$4="Yes",INDEX(List!$F$2:$CB$208,MATCH('Selection Pane Data'!$C46,List!$F$2:$F$208,0),MATCH('Selection Pane Data'!BL$3,List!$F$2:$CB$2,0)),""),"")</f>
        <v/>
      </c>
      <c r="BM46" s="13" t="str">
        <f>IFERROR(IF(BM$4="Yes",INDEX(List!$F$2:$CB$208,MATCH('Selection Pane Data'!$C46,List!$F$2:$F$208,0),MATCH('Selection Pane Data'!BM$3,List!$F$2:$CB$2,0)),""),"")</f>
        <v/>
      </c>
      <c r="BN46" s="13" t="str">
        <f>IFERROR(IF(BN$4="Yes",INDEX(List!$F$2:$CB$208,MATCH('Selection Pane Data'!$C46,List!$F$2:$F$208,0),MATCH('Selection Pane Data'!BN$3,List!$F$2:$CB$2,0)),""),"")</f>
        <v/>
      </c>
      <c r="BO46" s="13" t="str">
        <f>IFERROR(IF(BO$4="Yes",INDEX(List!$F$2:$CB$208,MATCH('Selection Pane Data'!$C46,List!$F$2:$F$208,0),MATCH('Selection Pane Data'!BO$3,List!$F$2:$CB$2,0)),""),"")</f>
        <v/>
      </c>
      <c r="BP46" s="13" t="str">
        <f>IFERROR(IF(BP$4="Yes",INDEX(List!$F$2:$CB$208,MATCH('Selection Pane Data'!$C46,List!$F$2:$F$208,0),MATCH('Selection Pane Data'!BP$3,List!$F$2:$CB$2,0)),""),"")</f>
        <v/>
      </c>
      <c r="BQ46" s="13" t="str">
        <f>IFERROR(IF(BQ$4="Yes",INDEX(List!$F$2:$CB$208,MATCH('Selection Pane Data'!$C46,List!$F$2:$F$208,0),MATCH('Selection Pane Data'!BQ$3,List!$F$2:$CB$2,0)),""),"")</f>
        <v/>
      </c>
      <c r="BR46" s="13" t="str">
        <f>IFERROR(IF(BR$4="Yes",INDEX(List!$F$2:$CB$208,MATCH('Selection Pane Data'!$C46,List!$F$2:$F$208,0),MATCH('Selection Pane Data'!BR$3,List!$F$2:$CB$2,0)),""),"")</f>
        <v/>
      </c>
      <c r="BS46" s="13" t="str">
        <f>IFERROR(IF(BS$4="Yes",INDEX(List!$F$2:$CB$208,MATCH('Selection Pane Data'!$C46,List!$F$2:$F$208,0),MATCH('Selection Pane Data'!BS$3,List!$F$2:$CB$2,0)),""),"")</f>
        <v/>
      </c>
      <c r="BT46" s="13" t="str">
        <f>IFERROR(IF(BT$4="Yes",INDEX(List!$F$2:$CB$208,MATCH('Selection Pane Data'!$C46,List!$F$2:$F$208,0),MATCH('Selection Pane Data'!BT$3,List!$F$2:$CB$2,0)),""),"")</f>
        <v/>
      </c>
      <c r="BU46" s="13" t="str">
        <f>IFERROR(IF(BU$4="Yes",INDEX(List!$F$2:$CB$208,MATCH('Selection Pane Data'!$C46,List!$F$2:$F$208,0),MATCH('Selection Pane Data'!BU$3,List!$F$2:$CB$2,0)),""),"")</f>
        <v/>
      </c>
      <c r="BV46" s="13" t="str">
        <f>IFERROR(IF(BV$4="Yes",INDEX(List!$F$2:$CB$208,MATCH('Selection Pane Data'!$C46,List!$F$2:$F$208,0),MATCH('Selection Pane Data'!BV$3,List!$F$2:$CB$2,0)),""),"")</f>
        <v/>
      </c>
      <c r="BW46" s="13" t="str">
        <f>IFERROR(IF(BW$4="Yes",INDEX(List!$F$2:$CB$208,MATCH('Selection Pane Data'!$C46,List!$F$2:$F$208,0),MATCH('Selection Pane Data'!BW$3,List!$F$2:$CB$2,0)),""),"")</f>
        <v/>
      </c>
      <c r="BX46" s="13" t="str">
        <f>IFERROR(IF(BX$4="Yes",INDEX(List!$F$2:$CB$208,MATCH('Selection Pane Data'!$C46,List!$F$2:$F$208,0),MATCH('Selection Pane Data'!BX$3,List!$F$2:$CB$2,0)),""),"")</f>
        <v/>
      </c>
      <c r="BY46" s="13" t="str">
        <f>IFERROR(IF(BY$4="Yes",INDEX(List!$F$2:$CB$208,MATCH('Selection Pane Data'!$C46,List!$F$2:$F$208,0),MATCH('Selection Pane Data'!BY$3,List!$F$2:$CB$2,0)),""),"")</f>
        <v/>
      </c>
      <c r="BZ46" s="13" t="str">
        <f>IFERROR(IF(BZ$4="Yes",INDEX(List!$F$2:$CB$208,MATCH('Selection Pane Data'!$C46,List!$F$2:$F$208,0),MATCH('Selection Pane Data'!BZ$3,List!$F$2:$CB$2,0)),""),"")</f>
        <v/>
      </c>
      <c r="CA46" s="13" t="str">
        <f>IFERROR(IF(CA$4="Yes",INDEX(List!$F$2:$CB$208,MATCH('Selection Pane Data'!$C46,List!$F$2:$F$208,0),MATCH('Selection Pane Data'!CA$3,List!$F$2:$CB$2,0)),""),"")</f>
        <v/>
      </c>
      <c r="CC46" s="29">
        <f t="shared" si="0"/>
        <v>0</v>
      </c>
      <c r="CD46" s="29">
        <f t="shared" si="1"/>
        <v>0</v>
      </c>
      <c r="CE46" s="29"/>
      <c r="CF46" s="29">
        <f>COUNTIF(List!I44:CB44,'Selection Pane Data'!CF$3)</f>
        <v>1</v>
      </c>
      <c r="CG46" s="29">
        <f>COUNTIF(List!J44:CC44,'Selection Pane Data'!CG$3)</f>
        <v>7</v>
      </c>
      <c r="CH46" s="29"/>
      <c r="CI46" s="29" t="str">
        <f t="shared" si="2"/>
        <v>Error</v>
      </c>
      <c r="CJ46" s="29" t="str">
        <f t="shared" si="3"/>
        <v>Error</v>
      </c>
    </row>
    <row r="47" spans="2:88" x14ac:dyDescent="0.45">
      <c r="B47" s="21" t="s">
        <v>359</v>
      </c>
      <c r="C47" s="120" t="s">
        <v>61</v>
      </c>
      <c r="D47" s="31" t="str">
        <f>List!G45</f>
        <v>Shared Coverage</v>
      </c>
      <c r="E47" s="31" t="str">
        <f>List!H45</f>
        <v>Microsoft Coverage</v>
      </c>
      <c r="F47" t="str">
        <f>INDEX('CMMC Levels'!$A$1:$F$188,MATCH('Selection Pane Data'!$C47,'CMMC Levels'!$A$1:$A$188,0),MATCH(Placemat!$F$4,'CMMC Levels'!$A$1:$F$1,0))</f>
        <v>X</v>
      </c>
      <c r="G47" s="75" t="str">
        <f>IF(F47="X",IF(COUNTIF(List!I45:CB45,"P")+COUNTIF(List!I45:CB45,"S")=0,"U",IF(COUNTIF('Selection Pane Data'!H47:CA47,"P")&gt;0,"P",IF(COUNTIF('Selection Pane Data'!H47:CA47,"S")&gt;0,"S","N"))),"NA")</f>
        <v>N</v>
      </c>
      <c r="H47" s="13" t="str">
        <f>IFERROR(IF(H$4="Yes",INDEX(List!$F$2:$CB$208,MATCH('Selection Pane Data'!$C47,List!$F$2:$F$208,0),MATCH('Selection Pane Data'!H$3,List!$F$2:$CB$2,0)),""),"")</f>
        <v/>
      </c>
      <c r="I47" s="13" t="str">
        <f>IFERROR(IF(I$4="Yes",INDEX(List!$F$2:$CB$208,MATCH('Selection Pane Data'!$C47,List!$F$2:$F$208,0),MATCH('Selection Pane Data'!I$3,List!$F$2:$CB$2,0)),""),"")</f>
        <v/>
      </c>
      <c r="J47" s="13">
        <f>IFERROR(IF(J$4="Yes",INDEX(List!$F$2:$CB$208,MATCH('Selection Pane Data'!$C47,List!$F$2:$F$208,0),MATCH('Selection Pane Data'!J$3,List!$F$2:$CB$2,0)),""),"")</f>
        <v>0</v>
      </c>
      <c r="K47" s="13" t="str">
        <f>IFERROR(IF(K$4="Yes",INDEX(List!$F$2:$CB$208,MATCH('Selection Pane Data'!$C47,List!$F$2:$F$208,0),MATCH('Selection Pane Data'!K$3,List!$F$2:$CB$2,0)),""),"")</f>
        <v/>
      </c>
      <c r="L47" s="13" t="str">
        <f>IFERROR(IF(L$4="Yes",INDEX(List!$F$2:$CB$208,MATCH('Selection Pane Data'!$C47,List!$F$2:$F$208,0),MATCH('Selection Pane Data'!L$3,List!$F$2:$CB$2,0)),""),"")</f>
        <v/>
      </c>
      <c r="M47" s="13" t="str">
        <f>IFERROR(IF(M$4="Yes",INDEX(List!$F$2:$CB$208,MATCH('Selection Pane Data'!$C47,List!$F$2:$F$208,0),MATCH('Selection Pane Data'!M$3,List!$F$2:$CB$2,0)),""),"")</f>
        <v/>
      </c>
      <c r="N47" s="13" t="str">
        <f>IFERROR(IF(N$4="Yes",INDEX(List!$F$2:$CB$208,MATCH('Selection Pane Data'!$C47,List!$F$2:$F$208,0),MATCH('Selection Pane Data'!N$3,List!$F$2:$CB$2,0)),""),"")</f>
        <v/>
      </c>
      <c r="O47" s="13" t="str">
        <f>IFERROR(IF(O$4="Yes",INDEX(List!$F$2:$CB$208,MATCH('Selection Pane Data'!$C47,List!$F$2:$F$208,0),MATCH('Selection Pane Data'!O$3,List!$F$2:$CB$2,0)),""),"")</f>
        <v/>
      </c>
      <c r="P47" s="13" t="str">
        <f>IFERROR(IF(P$4="Yes",INDEX(List!$F$2:$CB$208,MATCH('Selection Pane Data'!$C47,List!$F$2:$F$208,0),MATCH('Selection Pane Data'!P$3,List!$F$2:$CB$2,0)),""),"")</f>
        <v/>
      </c>
      <c r="Q47" s="13" t="str">
        <f>IFERROR(IF(Q$4="Yes",INDEX(List!$F$2:$CB$208,MATCH('Selection Pane Data'!$C47,List!$F$2:$F$208,0),MATCH('Selection Pane Data'!Q$3,List!$F$2:$CB$2,0)),""),"")</f>
        <v/>
      </c>
      <c r="R47" s="13" t="str">
        <f>IFERROR(IF(R$4="Yes",INDEX(List!$F$2:$CB$208,MATCH('Selection Pane Data'!$C47,List!$F$2:$F$208,0),MATCH('Selection Pane Data'!R$3,List!$F$2:$CB$2,0)),""),"")</f>
        <v/>
      </c>
      <c r="S47" s="13" t="str">
        <f>IFERROR(IF(S$4="Yes",INDEX(List!$F$2:$CB$208,MATCH('Selection Pane Data'!$C47,List!$F$2:$F$208,0),MATCH('Selection Pane Data'!S$3,List!$F$2:$CB$2,0)),""),"")</f>
        <v/>
      </c>
      <c r="T47" s="13" t="str">
        <f>IFERROR(IF(T$4="Yes",INDEX(List!$F$2:$CB$208,MATCH('Selection Pane Data'!$C47,List!$F$2:$F$208,0),MATCH('Selection Pane Data'!T$3,List!$F$2:$CB$2,0)),""),"")</f>
        <v/>
      </c>
      <c r="U47" s="13" t="str">
        <f>IFERROR(IF(U$4="Yes",INDEX(List!$F$2:$CB$208,MATCH('Selection Pane Data'!$C47,List!$F$2:$F$208,0),MATCH('Selection Pane Data'!U$3,List!$F$2:$CB$2,0)),""),"")</f>
        <v/>
      </c>
      <c r="V47" s="13" t="str">
        <f>IFERROR(IF(V$4="Yes",INDEX(List!$F$2:$CB$208,MATCH('Selection Pane Data'!$C47,List!$F$2:$F$208,0),MATCH('Selection Pane Data'!V$3,List!$F$2:$CB$2,0)),""),"")</f>
        <v/>
      </c>
      <c r="W47" s="13" t="str">
        <f>IFERROR(IF(W$4="Yes",INDEX(List!$F$2:$CB$208,MATCH('Selection Pane Data'!$C47,List!$F$2:$F$208,0),MATCH('Selection Pane Data'!W$3,List!$F$2:$CB$2,0)),""),"")</f>
        <v/>
      </c>
      <c r="X47" s="13" t="str">
        <f>IFERROR(IF(X$4="Yes",INDEX(List!$F$2:$CB$208,MATCH('Selection Pane Data'!$C47,List!$F$2:$F$208,0),MATCH('Selection Pane Data'!X$3,List!$F$2:$CB$2,0)),""),"")</f>
        <v/>
      </c>
      <c r="Y47" s="13" t="str">
        <f>IFERROR(IF(Y$4="Yes",INDEX(List!$F$2:$CB$208,MATCH('Selection Pane Data'!$C47,List!$F$2:$F$208,0),MATCH('Selection Pane Data'!Y$3,List!$F$2:$CB$2,0)),""),"")</f>
        <v/>
      </c>
      <c r="Z47" s="13" t="str">
        <f>IFERROR(IF(Z$4="Yes",INDEX(List!$F$2:$CB$208,MATCH('Selection Pane Data'!$C47,List!$F$2:$F$208,0),MATCH('Selection Pane Data'!Z$3,List!$F$2:$CB$2,0)),""),"")</f>
        <v/>
      </c>
      <c r="AA47" s="13" t="str">
        <f>IFERROR(IF(AA$4="Yes",INDEX(List!$F$2:$CB$208,MATCH('Selection Pane Data'!$C47,List!$F$2:$F$208,0),MATCH('Selection Pane Data'!AA$3,List!$F$2:$CB$2,0)),""),"")</f>
        <v/>
      </c>
      <c r="AB47" s="13">
        <f>IFERROR(IF(AB$4="Yes",INDEX(List!$F$2:$CB$208,MATCH('Selection Pane Data'!$C47,List!$F$2:$F$208,0),MATCH('Selection Pane Data'!AB$3,List!$F$2:$CB$2,0)),""),"")</f>
        <v>0</v>
      </c>
      <c r="AC47" s="13" t="str">
        <f>IFERROR(IF(AC$4="Yes",INDEX(List!$F$2:$CB$208,MATCH('Selection Pane Data'!$C47,List!$F$2:$F$208,0),MATCH('Selection Pane Data'!AC$3,List!$F$2:$CB$2,0)),""),"")</f>
        <v/>
      </c>
      <c r="AD47" s="13" t="str">
        <f>IFERROR(IF(AD$4="Yes",INDEX(List!$F$2:$CB$208,MATCH('Selection Pane Data'!$C47,List!$F$2:$F$208,0),MATCH('Selection Pane Data'!AD$3,List!$F$2:$CB$2,0)),""),"")</f>
        <v/>
      </c>
      <c r="AE47" s="13" t="str">
        <f>IFERROR(IF(AE$4="Yes",INDEX(List!$F$2:$CB$208,MATCH('Selection Pane Data'!$C47,List!$F$2:$F$208,0),MATCH('Selection Pane Data'!AE$3,List!$F$2:$CB$2,0)),""),"")</f>
        <v/>
      </c>
      <c r="AF47" s="13" t="str">
        <f>IFERROR(IF(AF$4="Yes",INDEX(List!$F$2:$CB$208,MATCH('Selection Pane Data'!$C47,List!$F$2:$F$208,0),MATCH('Selection Pane Data'!AF$3,List!$F$2:$CB$2,0)),""),"")</f>
        <v/>
      </c>
      <c r="AG47" s="13" t="str">
        <f>IFERROR(IF(AG$4="Yes",INDEX(List!$F$2:$CB$208,MATCH('Selection Pane Data'!$C47,List!$F$2:$F$208,0),MATCH('Selection Pane Data'!AG$3,List!$F$2:$CB$2,0)),""),"")</f>
        <v/>
      </c>
      <c r="AH47" s="13" t="str">
        <f>IFERROR(IF(AH$4="Yes",INDEX(List!$F$2:$CB$208,MATCH('Selection Pane Data'!$C47,List!$F$2:$F$208,0),MATCH('Selection Pane Data'!AH$3,List!$F$2:$CB$2,0)),""),"")</f>
        <v/>
      </c>
      <c r="AI47" s="13" t="str">
        <f>IFERROR(IF(AI$4="Yes",INDEX(List!$F$2:$CB$208,MATCH('Selection Pane Data'!$C47,List!$F$2:$F$208,0),MATCH('Selection Pane Data'!AI$3,List!$F$2:$CB$2,0)),""),"")</f>
        <v/>
      </c>
      <c r="AJ47" s="13" t="str">
        <f>IFERROR(IF(AJ$4="Yes",INDEX(List!$F$2:$CB$208,MATCH('Selection Pane Data'!$C47,List!$F$2:$F$208,0),MATCH('Selection Pane Data'!AJ$3,List!$F$2:$CB$2,0)),""),"")</f>
        <v/>
      </c>
      <c r="AK47" s="13" t="str">
        <f>IFERROR(IF(AK$4="Yes",INDEX(List!$F$2:$CB$208,MATCH('Selection Pane Data'!$C47,List!$F$2:$F$208,0),MATCH('Selection Pane Data'!AK$3,List!$F$2:$CB$2,0)),""),"")</f>
        <v/>
      </c>
      <c r="AL47" s="13" t="str">
        <f>IFERROR(IF(AL$4="Yes",INDEX(List!$F$2:$CB$208,MATCH('Selection Pane Data'!$C47,List!$F$2:$F$208,0),MATCH('Selection Pane Data'!AL$3,List!$F$2:$CB$2,0)),""),"")</f>
        <v/>
      </c>
      <c r="AM47" s="13" t="str">
        <f>IFERROR(IF(AM$4="Yes",INDEX(List!$F$2:$CB$208,MATCH('Selection Pane Data'!$C47,List!$F$2:$F$208,0),MATCH('Selection Pane Data'!AM$3,List!$F$2:$CB$2,0)),""),"")</f>
        <v/>
      </c>
      <c r="AN47" s="13" t="str">
        <f>IFERROR(IF(AN$4="Yes",INDEX(List!$F$2:$CB$208,MATCH('Selection Pane Data'!$C47,List!$F$2:$F$208,0),MATCH('Selection Pane Data'!AN$3,List!$F$2:$CB$2,0)),""),"")</f>
        <v/>
      </c>
      <c r="AO47" s="13" t="str">
        <f>IFERROR(IF(AO$4="Yes",INDEX(List!$F$2:$CB$208,MATCH('Selection Pane Data'!$C47,List!$F$2:$F$208,0),MATCH('Selection Pane Data'!AO$3,List!$F$2:$CB$2,0)),""),"")</f>
        <v/>
      </c>
      <c r="AP47" s="13" t="str">
        <f>IFERROR(IF(AP$4="Yes",INDEX(List!$F$2:$CB$208,MATCH('Selection Pane Data'!$C47,List!$F$2:$F$208,0),MATCH('Selection Pane Data'!AP$3,List!$F$2:$CB$2,0)),""),"")</f>
        <v/>
      </c>
      <c r="AQ47" s="13" t="str">
        <f>IFERROR(IF(AQ$4="Yes",INDEX(List!$F$2:$CB$208,MATCH('Selection Pane Data'!$C47,List!$F$2:$F$208,0),MATCH('Selection Pane Data'!AQ$3,List!$F$2:$CB$2,0)),""),"")</f>
        <v/>
      </c>
      <c r="AR47" s="13" t="str">
        <f>IFERROR(IF(AR$4="Yes",INDEX(List!$F$2:$CB$208,MATCH('Selection Pane Data'!$C47,List!$F$2:$F$208,0),MATCH('Selection Pane Data'!AR$3,List!$F$2:$CB$2,0)),""),"")</f>
        <v/>
      </c>
      <c r="AS47" s="13" t="str">
        <f>IFERROR(IF(AS$4="Yes",INDEX(List!$F$2:$CB$208,MATCH('Selection Pane Data'!$C47,List!$F$2:$F$208,0),MATCH('Selection Pane Data'!AS$3,List!$F$2:$CB$2,0)),""),"")</f>
        <v/>
      </c>
      <c r="AT47" s="13" t="str">
        <f>IFERROR(IF(AT$4="Yes",INDEX(List!$F$2:$CB$208,MATCH('Selection Pane Data'!$C47,List!$F$2:$F$208,0),MATCH('Selection Pane Data'!AT$3,List!$F$2:$CB$2,0)),""),"")</f>
        <v/>
      </c>
      <c r="AU47" s="13" t="str">
        <f>IFERROR(IF(AU$4="Yes",INDEX(List!$F$2:$CB$208,MATCH('Selection Pane Data'!$C47,List!$F$2:$F$208,0),MATCH('Selection Pane Data'!AU$3,List!$F$2:$CB$2,0)),""),"")</f>
        <v/>
      </c>
      <c r="AV47" s="13" t="str">
        <f>IFERROR(IF(AV$4="Yes",INDEX(List!$F$2:$CB$208,MATCH('Selection Pane Data'!$C47,List!$F$2:$F$208,0),MATCH('Selection Pane Data'!AV$3,List!$F$2:$CB$2,0)),""),"")</f>
        <v/>
      </c>
      <c r="AW47" s="13" t="str">
        <f>IFERROR(IF(AW$4="Yes",INDEX(List!$F$2:$CB$208,MATCH('Selection Pane Data'!$C47,List!$F$2:$F$208,0),MATCH('Selection Pane Data'!AW$3,List!$F$2:$CB$2,0)),""),"")</f>
        <v/>
      </c>
      <c r="AX47" s="13" t="str">
        <f>IFERROR(IF(AX$4="Yes",INDEX(List!$F$2:$CB$208,MATCH('Selection Pane Data'!$C47,List!$F$2:$F$208,0),MATCH('Selection Pane Data'!AX$3,List!$F$2:$CB$2,0)),""),"")</f>
        <v/>
      </c>
      <c r="AY47" s="13" t="str">
        <f>IFERROR(IF(AY$4="Yes",INDEX(List!$F$2:$CB$208,MATCH('Selection Pane Data'!$C47,List!$F$2:$F$208,0),MATCH('Selection Pane Data'!AY$3,List!$F$2:$CB$2,0)),""),"")</f>
        <v/>
      </c>
      <c r="AZ47" s="13" t="str">
        <f>IFERROR(IF(AZ$4="Yes",INDEX(List!$F$2:$CB$208,MATCH('Selection Pane Data'!$C47,List!$F$2:$F$208,0),MATCH('Selection Pane Data'!AZ$3,List!$F$2:$CB$2,0)),""),"")</f>
        <v/>
      </c>
      <c r="BA47" s="13" t="str">
        <f>IFERROR(IF(BA$4="Yes",INDEX(List!$F$2:$CB$208,MATCH('Selection Pane Data'!$C47,List!$F$2:$F$208,0),MATCH('Selection Pane Data'!BA$3,List!$F$2:$CB$2,0)),""),"")</f>
        <v/>
      </c>
      <c r="BB47" s="13" t="str">
        <f>IFERROR(IF(BB$4="Yes",INDEX(List!$F$2:$CB$208,MATCH('Selection Pane Data'!$C47,List!$F$2:$F$208,0),MATCH('Selection Pane Data'!BB$3,List!$F$2:$CB$2,0)),""),"")</f>
        <v/>
      </c>
      <c r="BC47" s="13" t="str">
        <f>IFERROR(IF(BC$4="Yes",INDEX(List!$F$2:$CB$208,MATCH('Selection Pane Data'!$C47,List!$F$2:$F$208,0),MATCH('Selection Pane Data'!BC$3,List!$F$2:$CB$2,0)),""),"")</f>
        <v/>
      </c>
      <c r="BD47" s="13" t="str">
        <f>IFERROR(IF(BD$4="Yes",INDEX(List!$F$2:$CB$208,MATCH('Selection Pane Data'!$C47,List!$F$2:$F$208,0),MATCH('Selection Pane Data'!BD$3,List!$F$2:$CB$2,0)),""),"")</f>
        <v/>
      </c>
      <c r="BE47" s="13" t="str">
        <f>IFERROR(IF(BE$4="Yes",INDEX(List!$F$2:$CB$208,MATCH('Selection Pane Data'!$C47,List!$F$2:$F$208,0),MATCH('Selection Pane Data'!BE$3,List!$F$2:$CB$2,0)),""),"")</f>
        <v/>
      </c>
      <c r="BF47" s="13" t="str">
        <f>IFERROR(IF(BF$4="Yes",INDEX(List!$F$2:$CB$208,MATCH('Selection Pane Data'!$C47,List!$F$2:$F$208,0),MATCH('Selection Pane Data'!BF$3,List!$F$2:$CB$2,0)),""),"")</f>
        <v/>
      </c>
      <c r="BG47" s="13" t="str">
        <f>IFERROR(IF(BG$4="Yes",INDEX(List!$F$2:$CB$208,MATCH('Selection Pane Data'!$C47,List!$F$2:$F$208,0),MATCH('Selection Pane Data'!BG$3,List!$F$2:$CB$2,0)),""),"")</f>
        <v/>
      </c>
      <c r="BH47" s="13" t="str">
        <f>IFERROR(IF(BH$4="Yes",INDEX(List!$F$2:$CB$208,MATCH('Selection Pane Data'!$C47,List!$F$2:$F$208,0),MATCH('Selection Pane Data'!BH$3,List!$F$2:$CB$2,0)),""),"")</f>
        <v/>
      </c>
      <c r="BI47" s="13" t="str">
        <f>IFERROR(IF(BI$4="Yes",INDEX(List!$F$2:$CB$208,MATCH('Selection Pane Data'!$C47,List!$F$2:$F$208,0),MATCH('Selection Pane Data'!BI$3,List!$F$2:$CB$2,0)),""),"")</f>
        <v/>
      </c>
      <c r="BJ47" s="13" t="str">
        <f>IFERROR(IF(BJ$4="Yes",INDEX(List!$F$2:$CB$208,MATCH('Selection Pane Data'!$C47,List!$F$2:$F$208,0),MATCH('Selection Pane Data'!BJ$3,List!$F$2:$CB$2,0)),""),"")</f>
        <v/>
      </c>
      <c r="BK47" s="13" t="str">
        <f>IFERROR(IF(BK$4="Yes",INDEX(List!$F$2:$CB$208,MATCH('Selection Pane Data'!$C47,List!$F$2:$F$208,0),MATCH('Selection Pane Data'!BK$3,List!$F$2:$CB$2,0)),""),"")</f>
        <v/>
      </c>
      <c r="BL47" s="13" t="str">
        <f>IFERROR(IF(BL$4="Yes",INDEX(List!$F$2:$CB$208,MATCH('Selection Pane Data'!$C47,List!$F$2:$F$208,0),MATCH('Selection Pane Data'!BL$3,List!$F$2:$CB$2,0)),""),"")</f>
        <v/>
      </c>
      <c r="BM47" s="13" t="str">
        <f>IFERROR(IF(BM$4="Yes",INDEX(List!$F$2:$CB$208,MATCH('Selection Pane Data'!$C47,List!$F$2:$F$208,0),MATCH('Selection Pane Data'!BM$3,List!$F$2:$CB$2,0)),""),"")</f>
        <v/>
      </c>
      <c r="BN47" s="13" t="str">
        <f>IFERROR(IF(BN$4="Yes",INDEX(List!$F$2:$CB$208,MATCH('Selection Pane Data'!$C47,List!$F$2:$F$208,0),MATCH('Selection Pane Data'!BN$3,List!$F$2:$CB$2,0)),""),"")</f>
        <v/>
      </c>
      <c r="BO47" s="13" t="str">
        <f>IFERROR(IF(BO$4="Yes",INDEX(List!$F$2:$CB$208,MATCH('Selection Pane Data'!$C47,List!$F$2:$F$208,0),MATCH('Selection Pane Data'!BO$3,List!$F$2:$CB$2,0)),""),"")</f>
        <v/>
      </c>
      <c r="BP47" s="13" t="str">
        <f>IFERROR(IF(BP$4="Yes",INDEX(List!$F$2:$CB$208,MATCH('Selection Pane Data'!$C47,List!$F$2:$F$208,0),MATCH('Selection Pane Data'!BP$3,List!$F$2:$CB$2,0)),""),"")</f>
        <v/>
      </c>
      <c r="BQ47" s="13" t="str">
        <f>IFERROR(IF(BQ$4="Yes",INDEX(List!$F$2:$CB$208,MATCH('Selection Pane Data'!$C47,List!$F$2:$F$208,0),MATCH('Selection Pane Data'!BQ$3,List!$F$2:$CB$2,0)),""),"")</f>
        <v/>
      </c>
      <c r="BR47" s="13" t="str">
        <f>IFERROR(IF(BR$4="Yes",INDEX(List!$F$2:$CB$208,MATCH('Selection Pane Data'!$C47,List!$F$2:$F$208,0),MATCH('Selection Pane Data'!BR$3,List!$F$2:$CB$2,0)),""),"")</f>
        <v/>
      </c>
      <c r="BS47" s="13" t="str">
        <f>IFERROR(IF(BS$4="Yes",INDEX(List!$F$2:$CB$208,MATCH('Selection Pane Data'!$C47,List!$F$2:$F$208,0),MATCH('Selection Pane Data'!BS$3,List!$F$2:$CB$2,0)),""),"")</f>
        <v/>
      </c>
      <c r="BT47" s="13" t="str">
        <f>IFERROR(IF(BT$4="Yes",INDEX(List!$F$2:$CB$208,MATCH('Selection Pane Data'!$C47,List!$F$2:$F$208,0),MATCH('Selection Pane Data'!BT$3,List!$F$2:$CB$2,0)),""),"")</f>
        <v/>
      </c>
      <c r="BU47" s="13" t="str">
        <f>IFERROR(IF(BU$4="Yes",INDEX(List!$F$2:$CB$208,MATCH('Selection Pane Data'!$C47,List!$F$2:$F$208,0),MATCH('Selection Pane Data'!BU$3,List!$F$2:$CB$2,0)),""),"")</f>
        <v/>
      </c>
      <c r="BV47" s="13" t="str">
        <f>IFERROR(IF(BV$4="Yes",INDEX(List!$F$2:$CB$208,MATCH('Selection Pane Data'!$C47,List!$F$2:$F$208,0),MATCH('Selection Pane Data'!BV$3,List!$F$2:$CB$2,0)),""),"")</f>
        <v/>
      </c>
      <c r="BW47" s="13" t="str">
        <f>IFERROR(IF(BW$4="Yes",INDEX(List!$F$2:$CB$208,MATCH('Selection Pane Data'!$C47,List!$F$2:$F$208,0),MATCH('Selection Pane Data'!BW$3,List!$F$2:$CB$2,0)),""),"")</f>
        <v/>
      </c>
      <c r="BX47" s="13" t="str">
        <f>IFERROR(IF(BX$4="Yes",INDEX(List!$F$2:$CB$208,MATCH('Selection Pane Data'!$C47,List!$F$2:$F$208,0),MATCH('Selection Pane Data'!BX$3,List!$F$2:$CB$2,0)),""),"")</f>
        <v/>
      </c>
      <c r="BY47" s="13" t="str">
        <f>IFERROR(IF(BY$4="Yes",INDEX(List!$F$2:$CB$208,MATCH('Selection Pane Data'!$C47,List!$F$2:$F$208,0),MATCH('Selection Pane Data'!BY$3,List!$F$2:$CB$2,0)),""),"")</f>
        <v/>
      </c>
      <c r="BZ47" s="13" t="str">
        <f>IFERROR(IF(BZ$4="Yes",INDEX(List!$F$2:$CB$208,MATCH('Selection Pane Data'!$C47,List!$F$2:$F$208,0),MATCH('Selection Pane Data'!BZ$3,List!$F$2:$CB$2,0)),""),"")</f>
        <v/>
      </c>
      <c r="CA47" s="13" t="str">
        <f>IFERROR(IF(CA$4="Yes",INDEX(List!$F$2:$CB$208,MATCH('Selection Pane Data'!$C47,List!$F$2:$F$208,0),MATCH('Selection Pane Data'!CA$3,List!$F$2:$CB$2,0)),""),"")</f>
        <v/>
      </c>
      <c r="CC47" s="29">
        <f t="shared" si="0"/>
        <v>0</v>
      </c>
      <c r="CD47" s="29">
        <f t="shared" si="1"/>
        <v>0</v>
      </c>
      <c r="CE47" s="29"/>
      <c r="CF47" s="29">
        <f>COUNTIF(List!I45:CB45,'Selection Pane Data'!CF$3)</f>
        <v>0</v>
      </c>
      <c r="CG47" s="29">
        <f>COUNTIF(List!J45:CC45,'Selection Pane Data'!CG$3)</f>
        <v>7</v>
      </c>
      <c r="CH47" s="29"/>
      <c r="CI47" s="29" t="str">
        <f t="shared" si="2"/>
        <v>Good</v>
      </c>
      <c r="CJ47" s="29" t="str">
        <f t="shared" si="3"/>
        <v>Error</v>
      </c>
    </row>
    <row r="48" spans="2:88" x14ac:dyDescent="0.45">
      <c r="B48" s="21" t="s">
        <v>360</v>
      </c>
      <c r="C48" s="120" t="s">
        <v>76</v>
      </c>
      <c r="D48" s="31" t="str">
        <f>List!G46</f>
        <v>Shared Coverage</v>
      </c>
      <c r="E48" s="31" t="str">
        <f>List!H46</f>
        <v>Microsoft Coverage</v>
      </c>
      <c r="F48" t="str">
        <f>INDEX('CMMC Levels'!$A$1:$F$188,MATCH('Selection Pane Data'!$C48,'CMMC Levels'!$A$1:$A$188,0),MATCH(Placemat!$F$4,'CMMC Levels'!$A$1:$F$1,0))</f>
        <v>X</v>
      </c>
      <c r="G48" s="75" t="str">
        <f>IF(F48="X",IF(COUNTIF(List!I46:CB46,"P")+COUNTIF(List!I46:CB46,"S")=0,"U",IF(COUNTIF('Selection Pane Data'!H48:CA48,"P")&gt;0,"P",IF(COUNTIF('Selection Pane Data'!H48:CA48,"S")&gt;0,"S","N"))),"NA")</f>
        <v>N</v>
      </c>
      <c r="H48" s="13" t="str">
        <f>IFERROR(IF(H$4="Yes",INDEX(List!$F$2:$CB$208,MATCH('Selection Pane Data'!$C48,List!$F$2:$F$208,0),MATCH('Selection Pane Data'!H$3,List!$F$2:$CB$2,0)),""),"")</f>
        <v/>
      </c>
      <c r="I48" s="13" t="str">
        <f>IFERROR(IF(I$4="Yes",INDEX(List!$F$2:$CB$208,MATCH('Selection Pane Data'!$C48,List!$F$2:$F$208,0),MATCH('Selection Pane Data'!I$3,List!$F$2:$CB$2,0)),""),"")</f>
        <v/>
      </c>
      <c r="J48" s="13">
        <f>IFERROR(IF(J$4="Yes",INDEX(List!$F$2:$CB$208,MATCH('Selection Pane Data'!$C48,List!$F$2:$F$208,0),MATCH('Selection Pane Data'!J$3,List!$F$2:$CB$2,0)),""),"")</f>
        <v>0</v>
      </c>
      <c r="K48" s="13" t="str">
        <f>IFERROR(IF(K$4="Yes",INDEX(List!$F$2:$CB$208,MATCH('Selection Pane Data'!$C48,List!$F$2:$F$208,0),MATCH('Selection Pane Data'!K$3,List!$F$2:$CB$2,0)),""),"")</f>
        <v/>
      </c>
      <c r="L48" s="13" t="str">
        <f>IFERROR(IF(L$4="Yes",INDEX(List!$F$2:$CB$208,MATCH('Selection Pane Data'!$C48,List!$F$2:$F$208,0),MATCH('Selection Pane Data'!L$3,List!$F$2:$CB$2,0)),""),"")</f>
        <v/>
      </c>
      <c r="M48" s="13" t="str">
        <f>IFERROR(IF(M$4="Yes",INDEX(List!$F$2:$CB$208,MATCH('Selection Pane Data'!$C48,List!$F$2:$F$208,0),MATCH('Selection Pane Data'!M$3,List!$F$2:$CB$2,0)),""),"")</f>
        <v/>
      </c>
      <c r="N48" s="13" t="str">
        <f>IFERROR(IF(N$4="Yes",INDEX(List!$F$2:$CB$208,MATCH('Selection Pane Data'!$C48,List!$F$2:$F$208,0),MATCH('Selection Pane Data'!N$3,List!$F$2:$CB$2,0)),""),"")</f>
        <v/>
      </c>
      <c r="O48" s="13" t="str">
        <f>IFERROR(IF(O$4="Yes",INDEX(List!$F$2:$CB$208,MATCH('Selection Pane Data'!$C48,List!$F$2:$F$208,0),MATCH('Selection Pane Data'!O$3,List!$F$2:$CB$2,0)),""),"")</f>
        <v/>
      </c>
      <c r="P48" s="13" t="str">
        <f>IFERROR(IF(P$4="Yes",INDEX(List!$F$2:$CB$208,MATCH('Selection Pane Data'!$C48,List!$F$2:$F$208,0),MATCH('Selection Pane Data'!P$3,List!$F$2:$CB$2,0)),""),"")</f>
        <v/>
      </c>
      <c r="Q48" s="13" t="str">
        <f>IFERROR(IF(Q$4="Yes",INDEX(List!$F$2:$CB$208,MATCH('Selection Pane Data'!$C48,List!$F$2:$F$208,0),MATCH('Selection Pane Data'!Q$3,List!$F$2:$CB$2,0)),""),"")</f>
        <v/>
      </c>
      <c r="R48" s="13" t="str">
        <f>IFERROR(IF(R$4="Yes",INDEX(List!$F$2:$CB$208,MATCH('Selection Pane Data'!$C48,List!$F$2:$F$208,0),MATCH('Selection Pane Data'!R$3,List!$F$2:$CB$2,0)),""),"")</f>
        <v/>
      </c>
      <c r="S48" s="13" t="str">
        <f>IFERROR(IF(S$4="Yes",INDEX(List!$F$2:$CB$208,MATCH('Selection Pane Data'!$C48,List!$F$2:$F$208,0),MATCH('Selection Pane Data'!S$3,List!$F$2:$CB$2,0)),""),"")</f>
        <v/>
      </c>
      <c r="T48" s="13" t="str">
        <f>IFERROR(IF(T$4="Yes",INDEX(List!$F$2:$CB$208,MATCH('Selection Pane Data'!$C48,List!$F$2:$F$208,0),MATCH('Selection Pane Data'!T$3,List!$F$2:$CB$2,0)),""),"")</f>
        <v/>
      </c>
      <c r="U48" s="13" t="str">
        <f>IFERROR(IF(U$4="Yes",INDEX(List!$F$2:$CB$208,MATCH('Selection Pane Data'!$C48,List!$F$2:$F$208,0),MATCH('Selection Pane Data'!U$3,List!$F$2:$CB$2,0)),""),"")</f>
        <v/>
      </c>
      <c r="V48" s="13" t="str">
        <f>IFERROR(IF(V$4="Yes",INDEX(List!$F$2:$CB$208,MATCH('Selection Pane Data'!$C48,List!$F$2:$F$208,0),MATCH('Selection Pane Data'!V$3,List!$F$2:$CB$2,0)),""),"")</f>
        <v/>
      </c>
      <c r="W48" s="13" t="str">
        <f>IFERROR(IF(W$4="Yes",INDEX(List!$F$2:$CB$208,MATCH('Selection Pane Data'!$C48,List!$F$2:$F$208,0),MATCH('Selection Pane Data'!W$3,List!$F$2:$CB$2,0)),""),"")</f>
        <v/>
      </c>
      <c r="X48" s="13" t="str">
        <f>IFERROR(IF(X$4="Yes",INDEX(List!$F$2:$CB$208,MATCH('Selection Pane Data'!$C48,List!$F$2:$F$208,0),MATCH('Selection Pane Data'!X$3,List!$F$2:$CB$2,0)),""),"")</f>
        <v/>
      </c>
      <c r="Y48" s="13" t="str">
        <f>IFERROR(IF(Y$4="Yes",INDEX(List!$F$2:$CB$208,MATCH('Selection Pane Data'!$C48,List!$F$2:$F$208,0),MATCH('Selection Pane Data'!Y$3,List!$F$2:$CB$2,0)),""),"")</f>
        <v/>
      </c>
      <c r="Z48" s="13" t="str">
        <f>IFERROR(IF(Z$4="Yes",INDEX(List!$F$2:$CB$208,MATCH('Selection Pane Data'!$C48,List!$F$2:$F$208,0),MATCH('Selection Pane Data'!Z$3,List!$F$2:$CB$2,0)),""),"")</f>
        <v/>
      </c>
      <c r="AA48" s="13" t="str">
        <f>IFERROR(IF(AA$4="Yes",INDEX(List!$F$2:$CB$208,MATCH('Selection Pane Data'!$C48,List!$F$2:$F$208,0),MATCH('Selection Pane Data'!AA$3,List!$F$2:$CB$2,0)),""),"")</f>
        <v/>
      </c>
      <c r="AB48" s="13">
        <f>IFERROR(IF(AB$4="Yes",INDEX(List!$F$2:$CB$208,MATCH('Selection Pane Data'!$C48,List!$F$2:$F$208,0),MATCH('Selection Pane Data'!AB$3,List!$F$2:$CB$2,0)),""),"")</f>
        <v>0</v>
      </c>
      <c r="AC48" s="13" t="str">
        <f>IFERROR(IF(AC$4="Yes",INDEX(List!$F$2:$CB$208,MATCH('Selection Pane Data'!$C48,List!$F$2:$F$208,0),MATCH('Selection Pane Data'!AC$3,List!$F$2:$CB$2,0)),""),"")</f>
        <v/>
      </c>
      <c r="AD48" s="13" t="str">
        <f>IFERROR(IF(AD$4="Yes",INDEX(List!$F$2:$CB$208,MATCH('Selection Pane Data'!$C48,List!$F$2:$F$208,0),MATCH('Selection Pane Data'!AD$3,List!$F$2:$CB$2,0)),""),"")</f>
        <v/>
      </c>
      <c r="AE48" s="13" t="str">
        <f>IFERROR(IF(AE$4="Yes",INDEX(List!$F$2:$CB$208,MATCH('Selection Pane Data'!$C48,List!$F$2:$F$208,0),MATCH('Selection Pane Data'!AE$3,List!$F$2:$CB$2,0)),""),"")</f>
        <v/>
      </c>
      <c r="AF48" s="13" t="str">
        <f>IFERROR(IF(AF$4="Yes",INDEX(List!$F$2:$CB$208,MATCH('Selection Pane Data'!$C48,List!$F$2:$F$208,0),MATCH('Selection Pane Data'!AF$3,List!$F$2:$CB$2,0)),""),"")</f>
        <v/>
      </c>
      <c r="AG48" s="13" t="str">
        <f>IFERROR(IF(AG$4="Yes",INDEX(List!$F$2:$CB$208,MATCH('Selection Pane Data'!$C48,List!$F$2:$F$208,0),MATCH('Selection Pane Data'!AG$3,List!$F$2:$CB$2,0)),""),"")</f>
        <v/>
      </c>
      <c r="AH48" s="13" t="str">
        <f>IFERROR(IF(AH$4="Yes",INDEX(List!$F$2:$CB$208,MATCH('Selection Pane Data'!$C48,List!$F$2:$F$208,0),MATCH('Selection Pane Data'!AH$3,List!$F$2:$CB$2,0)),""),"")</f>
        <v/>
      </c>
      <c r="AI48" s="13" t="str">
        <f>IFERROR(IF(AI$4="Yes",INDEX(List!$F$2:$CB$208,MATCH('Selection Pane Data'!$C48,List!$F$2:$F$208,0),MATCH('Selection Pane Data'!AI$3,List!$F$2:$CB$2,0)),""),"")</f>
        <v/>
      </c>
      <c r="AJ48" s="13" t="str">
        <f>IFERROR(IF(AJ$4="Yes",INDEX(List!$F$2:$CB$208,MATCH('Selection Pane Data'!$C48,List!$F$2:$F$208,0),MATCH('Selection Pane Data'!AJ$3,List!$F$2:$CB$2,0)),""),"")</f>
        <v/>
      </c>
      <c r="AK48" s="13" t="str">
        <f>IFERROR(IF(AK$4="Yes",INDEX(List!$F$2:$CB$208,MATCH('Selection Pane Data'!$C48,List!$F$2:$F$208,0),MATCH('Selection Pane Data'!AK$3,List!$F$2:$CB$2,0)),""),"")</f>
        <v/>
      </c>
      <c r="AL48" s="13" t="str">
        <f>IFERROR(IF(AL$4="Yes",INDEX(List!$F$2:$CB$208,MATCH('Selection Pane Data'!$C48,List!$F$2:$F$208,0),MATCH('Selection Pane Data'!AL$3,List!$F$2:$CB$2,0)),""),"")</f>
        <v/>
      </c>
      <c r="AM48" s="13" t="str">
        <f>IFERROR(IF(AM$4="Yes",INDEX(List!$F$2:$CB$208,MATCH('Selection Pane Data'!$C48,List!$F$2:$F$208,0),MATCH('Selection Pane Data'!AM$3,List!$F$2:$CB$2,0)),""),"")</f>
        <v/>
      </c>
      <c r="AN48" s="13" t="str">
        <f>IFERROR(IF(AN$4="Yes",INDEX(List!$F$2:$CB$208,MATCH('Selection Pane Data'!$C48,List!$F$2:$F$208,0),MATCH('Selection Pane Data'!AN$3,List!$F$2:$CB$2,0)),""),"")</f>
        <v/>
      </c>
      <c r="AO48" s="13" t="str">
        <f>IFERROR(IF(AO$4="Yes",INDEX(List!$F$2:$CB$208,MATCH('Selection Pane Data'!$C48,List!$F$2:$F$208,0),MATCH('Selection Pane Data'!AO$3,List!$F$2:$CB$2,0)),""),"")</f>
        <v/>
      </c>
      <c r="AP48" s="13" t="str">
        <f>IFERROR(IF(AP$4="Yes",INDEX(List!$F$2:$CB$208,MATCH('Selection Pane Data'!$C48,List!$F$2:$F$208,0),MATCH('Selection Pane Data'!AP$3,List!$F$2:$CB$2,0)),""),"")</f>
        <v/>
      </c>
      <c r="AQ48" s="13" t="str">
        <f>IFERROR(IF(AQ$4="Yes",INDEX(List!$F$2:$CB$208,MATCH('Selection Pane Data'!$C48,List!$F$2:$F$208,0),MATCH('Selection Pane Data'!AQ$3,List!$F$2:$CB$2,0)),""),"")</f>
        <v/>
      </c>
      <c r="AR48" s="13" t="str">
        <f>IFERROR(IF(AR$4="Yes",INDEX(List!$F$2:$CB$208,MATCH('Selection Pane Data'!$C48,List!$F$2:$F$208,0),MATCH('Selection Pane Data'!AR$3,List!$F$2:$CB$2,0)),""),"")</f>
        <v/>
      </c>
      <c r="AS48" s="13" t="str">
        <f>IFERROR(IF(AS$4="Yes",INDEX(List!$F$2:$CB$208,MATCH('Selection Pane Data'!$C48,List!$F$2:$F$208,0),MATCH('Selection Pane Data'!AS$3,List!$F$2:$CB$2,0)),""),"")</f>
        <v/>
      </c>
      <c r="AT48" s="13" t="str">
        <f>IFERROR(IF(AT$4="Yes",INDEX(List!$F$2:$CB$208,MATCH('Selection Pane Data'!$C48,List!$F$2:$F$208,0),MATCH('Selection Pane Data'!AT$3,List!$F$2:$CB$2,0)),""),"")</f>
        <v/>
      </c>
      <c r="AU48" s="13" t="str">
        <f>IFERROR(IF(AU$4="Yes",INDEX(List!$F$2:$CB$208,MATCH('Selection Pane Data'!$C48,List!$F$2:$F$208,0),MATCH('Selection Pane Data'!AU$3,List!$F$2:$CB$2,0)),""),"")</f>
        <v/>
      </c>
      <c r="AV48" s="13" t="str">
        <f>IFERROR(IF(AV$4="Yes",INDEX(List!$F$2:$CB$208,MATCH('Selection Pane Data'!$C48,List!$F$2:$F$208,0),MATCH('Selection Pane Data'!AV$3,List!$F$2:$CB$2,0)),""),"")</f>
        <v/>
      </c>
      <c r="AW48" s="13" t="str">
        <f>IFERROR(IF(AW$4="Yes",INDEX(List!$F$2:$CB$208,MATCH('Selection Pane Data'!$C48,List!$F$2:$F$208,0),MATCH('Selection Pane Data'!AW$3,List!$F$2:$CB$2,0)),""),"")</f>
        <v/>
      </c>
      <c r="AX48" s="13" t="str">
        <f>IFERROR(IF(AX$4="Yes",INDEX(List!$F$2:$CB$208,MATCH('Selection Pane Data'!$C48,List!$F$2:$F$208,0),MATCH('Selection Pane Data'!AX$3,List!$F$2:$CB$2,0)),""),"")</f>
        <v/>
      </c>
      <c r="AY48" s="13" t="str">
        <f>IFERROR(IF(AY$4="Yes",INDEX(List!$F$2:$CB$208,MATCH('Selection Pane Data'!$C48,List!$F$2:$F$208,0),MATCH('Selection Pane Data'!AY$3,List!$F$2:$CB$2,0)),""),"")</f>
        <v/>
      </c>
      <c r="AZ48" s="13" t="str">
        <f>IFERROR(IF(AZ$4="Yes",INDEX(List!$F$2:$CB$208,MATCH('Selection Pane Data'!$C48,List!$F$2:$F$208,0),MATCH('Selection Pane Data'!AZ$3,List!$F$2:$CB$2,0)),""),"")</f>
        <v/>
      </c>
      <c r="BA48" s="13" t="str">
        <f>IFERROR(IF(BA$4="Yes",INDEX(List!$F$2:$CB$208,MATCH('Selection Pane Data'!$C48,List!$F$2:$F$208,0),MATCH('Selection Pane Data'!BA$3,List!$F$2:$CB$2,0)),""),"")</f>
        <v/>
      </c>
      <c r="BB48" s="13" t="str">
        <f>IFERROR(IF(BB$4="Yes",INDEX(List!$F$2:$CB$208,MATCH('Selection Pane Data'!$C48,List!$F$2:$F$208,0),MATCH('Selection Pane Data'!BB$3,List!$F$2:$CB$2,0)),""),"")</f>
        <v/>
      </c>
      <c r="BC48" s="13" t="str">
        <f>IFERROR(IF(BC$4="Yes",INDEX(List!$F$2:$CB$208,MATCH('Selection Pane Data'!$C48,List!$F$2:$F$208,0),MATCH('Selection Pane Data'!BC$3,List!$F$2:$CB$2,0)),""),"")</f>
        <v/>
      </c>
      <c r="BD48" s="13" t="str">
        <f>IFERROR(IF(BD$4="Yes",INDEX(List!$F$2:$CB$208,MATCH('Selection Pane Data'!$C48,List!$F$2:$F$208,0),MATCH('Selection Pane Data'!BD$3,List!$F$2:$CB$2,0)),""),"")</f>
        <v/>
      </c>
      <c r="BE48" s="13" t="str">
        <f>IFERROR(IF(BE$4="Yes",INDEX(List!$F$2:$CB$208,MATCH('Selection Pane Data'!$C48,List!$F$2:$F$208,0),MATCH('Selection Pane Data'!BE$3,List!$F$2:$CB$2,0)),""),"")</f>
        <v/>
      </c>
      <c r="BF48" s="13" t="str">
        <f>IFERROR(IF(BF$4="Yes",INDEX(List!$F$2:$CB$208,MATCH('Selection Pane Data'!$C48,List!$F$2:$F$208,0),MATCH('Selection Pane Data'!BF$3,List!$F$2:$CB$2,0)),""),"")</f>
        <v/>
      </c>
      <c r="BG48" s="13" t="str">
        <f>IFERROR(IF(BG$4="Yes",INDEX(List!$F$2:$CB$208,MATCH('Selection Pane Data'!$C48,List!$F$2:$F$208,0),MATCH('Selection Pane Data'!BG$3,List!$F$2:$CB$2,0)),""),"")</f>
        <v/>
      </c>
      <c r="BH48" s="13" t="str">
        <f>IFERROR(IF(BH$4="Yes",INDEX(List!$F$2:$CB$208,MATCH('Selection Pane Data'!$C48,List!$F$2:$F$208,0),MATCH('Selection Pane Data'!BH$3,List!$F$2:$CB$2,0)),""),"")</f>
        <v/>
      </c>
      <c r="BI48" s="13" t="str">
        <f>IFERROR(IF(BI$4="Yes",INDEX(List!$F$2:$CB$208,MATCH('Selection Pane Data'!$C48,List!$F$2:$F$208,0),MATCH('Selection Pane Data'!BI$3,List!$F$2:$CB$2,0)),""),"")</f>
        <v/>
      </c>
      <c r="BJ48" s="13" t="str">
        <f>IFERROR(IF(BJ$4="Yes",INDEX(List!$F$2:$CB$208,MATCH('Selection Pane Data'!$C48,List!$F$2:$F$208,0),MATCH('Selection Pane Data'!BJ$3,List!$F$2:$CB$2,0)),""),"")</f>
        <v/>
      </c>
      <c r="BK48" s="13" t="str">
        <f>IFERROR(IF(BK$4="Yes",INDEX(List!$F$2:$CB$208,MATCH('Selection Pane Data'!$C48,List!$F$2:$F$208,0),MATCH('Selection Pane Data'!BK$3,List!$F$2:$CB$2,0)),""),"")</f>
        <v/>
      </c>
      <c r="BL48" s="13" t="str">
        <f>IFERROR(IF(BL$4="Yes",INDEX(List!$F$2:$CB$208,MATCH('Selection Pane Data'!$C48,List!$F$2:$F$208,0),MATCH('Selection Pane Data'!BL$3,List!$F$2:$CB$2,0)),""),"")</f>
        <v/>
      </c>
      <c r="BM48" s="13" t="str">
        <f>IFERROR(IF(BM$4="Yes",INDEX(List!$F$2:$CB$208,MATCH('Selection Pane Data'!$C48,List!$F$2:$F$208,0),MATCH('Selection Pane Data'!BM$3,List!$F$2:$CB$2,0)),""),"")</f>
        <v/>
      </c>
      <c r="BN48" s="13" t="str">
        <f>IFERROR(IF(BN$4="Yes",INDEX(List!$F$2:$CB$208,MATCH('Selection Pane Data'!$C48,List!$F$2:$F$208,0),MATCH('Selection Pane Data'!BN$3,List!$F$2:$CB$2,0)),""),"")</f>
        <v/>
      </c>
      <c r="BO48" s="13" t="str">
        <f>IFERROR(IF(BO$4="Yes",INDEX(List!$F$2:$CB$208,MATCH('Selection Pane Data'!$C48,List!$F$2:$F$208,0),MATCH('Selection Pane Data'!BO$3,List!$F$2:$CB$2,0)),""),"")</f>
        <v/>
      </c>
      <c r="BP48" s="13" t="str">
        <f>IFERROR(IF(BP$4="Yes",INDEX(List!$F$2:$CB$208,MATCH('Selection Pane Data'!$C48,List!$F$2:$F$208,0),MATCH('Selection Pane Data'!BP$3,List!$F$2:$CB$2,0)),""),"")</f>
        <v/>
      </c>
      <c r="BQ48" s="13" t="str">
        <f>IFERROR(IF(BQ$4="Yes",INDEX(List!$F$2:$CB$208,MATCH('Selection Pane Data'!$C48,List!$F$2:$F$208,0),MATCH('Selection Pane Data'!BQ$3,List!$F$2:$CB$2,0)),""),"")</f>
        <v/>
      </c>
      <c r="BR48" s="13" t="str">
        <f>IFERROR(IF(BR$4="Yes",INDEX(List!$F$2:$CB$208,MATCH('Selection Pane Data'!$C48,List!$F$2:$F$208,0),MATCH('Selection Pane Data'!BR$3,List!$F$2:$CB$2,0)),""),"")</f>
        <v/>
      </c>
      <c r="BS48" s="13" t="str">
        <f>IFERROR(IF(BS$4="Yes",INDEX(List!$F$2:$CB$208,MATCH('Selection Pane Data'!$C48,List!$F$2:$F$208,0),MATCH('Selection Pane Data'!BS$3,List!$F$2:$CB$2,0)),""),"")</f>
        <v/>
      </c>
      <c r="BT48" s="13" t="str">
        <f>IFERROR(IF(BT$4="Yes",INDEX(List!$F$2:$CB$208,MATCH('Selection Pane Data'!$C48,List!$F$2:$F$208,0),MATCH('Selection Pane Data'!BT$3,List!$F$2:$CB$2,0)),""),"")</f>
        <v/>
      </c>
      <c r="BU48" s="13" t="str">
        <f>IFERROR(IF(BU$4="Yes",INDEX(List!$F$2:$CB$208,MATCH('Selection Pane Data'!$C48,List!$F$2:$F$208,0),MATCH('Selection Pane Data'!BU$3,List!$F$2:$CB$2,0)),""),"")</f>
        <v/>
      </c>
      <c r="BV48" s="13" t="str">
        <f>IFERROR(IF(BV$4="Yes",INDEX(List!$F$2:$CB$208,MATCH('Selection Pane Data'!$C48,List!$F$2:$F$208,0),MATCH('Selection Pane Data'!BV$3,List!$F$2:$CB$2,0)),""),"")</f>
        <v/>
      </c>
      <c r="BW48" s="13" t="str">
        <f>IFERROR(IF(BW$4="Yes",INDEX(List!$F$2:$CB$208,MATCH('Selection Pane Data'!$C48,List!$F$2:$F$208,0),MATCH('Selection Pane Data'!BW$3,List!$F$2:$CB$2,0)),""),"")</f>
        <v/>
      </c>
      <c r="BX48" s="13" t="str">
        <f>IFERROR(IF(BX$4="Yes",INDEX(List!$F$2:$CB$208,MATCH('Selection Pane Data'!$C48,List!$F$2:$F$208,0),MATCH('Selection Pane Data'!BX$3,List!$F$2:$CB$2,0)),""),"")</f>
        <v/>
      </c>
      <c r="BY48" s="13" t="str">
        <f>IFERROR(IF(BY$4="Yes",INDEX(List!$F$2:$CB$208,MATCH('Selection Pane Data'!$C48,List!$F$2:$F$208,0),MATCH('Selection Pane Data'!BY$3,List!$F$2:$CB$2,0)),""),"")</f>
        <v/>
      </c>
      <c r="BZ48" s="13" t="str">
        <f>IFERROR(IF(BZ$4="Yes",INDEX(List!$F$2:$CB$208,MATCH('Selection Pane Data'!$C48,List!$F$2:$F$208,0),MATCH('Selection Pane Data'!BZ$3,List!$F$2:$CB$2,0)),""),"")</f>
        <v/>
      </c>
      <c r="CA48" s="13" t="str">
        <f>IFERROR(IF(CA$4="Yes",INDEX(List!$F$2:$CB$208,MATCH('Selection Pane Data'!$C48,List!$F$2:$F$208,0),MATCH('Selection Pane Data'!CA$3,List!$F$2:$CB$2,0)),""),"")</f>
        <v/>
      </c>
      <c r="CC48" s="29">
        <f t="shared" si="0"/>
        <v>0</v>
      </c>
      <c r="CD48" s="29">
        <f t="shared" si="1"/>
        <v>0</v>
      </c>
      <c r="CE48" s="29"/>
      <c r="CF48" s="29">
        <f>COUNTIF(List!I46:CB46,'Selection Pane Data'!CF$3)</f>
        <v>0</v>
      </c>
      <c r="CG48" s="29">
        <f>COUNTIF(List!J46:CC46,'Selection Pane Data'!CG$3)</f>
        <v>5</v>
      </c>
      <c r="CH48" s="29"/>
      <c r="CI48" s="29" t="str">
        <f t="shared" si="2"/>
        <v>Good</v>
      </c>
      <c r="CJ48" s="29" t="str">
        <f t="shared" si="3"/>
        <v>Error</v>
      </c>
    </row>
    <row r="49" spans="2:88" x14ac:dyDescent="0.45">
      <c r="B49" s="21" t="s">
        <v>361</v>
      </c>
      <c r="C49" s="120" t="s">
        <v>91</v>
      </c>
      <c r="D49" s="31" t="str">
        <f>List!G47</f>
        <v>Shared Coverage</v>
      </c>
      <c r="E49" s="31" t="str">
        <f>List!H47</f>
        <v>Microsoft Coverage</v>
      </c>
      <c r="F49" t="str">
        <f>INDEX('CMMC Levels'!$A$1:$F$188,MATCH('Selection Pane Data'!$C49,'CMMC Levels'!$A$1:$A$188,0),MATCH(Placemat!$F$4,'CMMC Levels'!$A$1:$F$1,0))</f>
        <v>X</v>
      </c>
      <c r="G49" s="75" t="str">
        <f>IF(F49="X",IF(COUNTIF(List!I47:CB47,"P")+COUNTIF(List!I47:CB47,"S")=0,"U",IF(COUNTIF('Selection Pane Data'!H49:CA49,"P")&gt;0,"P",IF(COUNTIF('Selection Pane Data'!H49:CA49,"S")&gt;0,"S","N"))),"NA")</f>
        <v>N</v>
      </c>
      <c r="H49" s="13" t="str">
        <f>IFERROR(IF(H$4="Yes",INDEX(List!$F$2:$CB$208,MATCH('Selection Pane Data'!$C49,List!$F$2:$F$208,0),MATCH('Selection Pane Data'!H$3,List!$F$2:$CB$2,0)),""),"")</f>
        <v/>
      </c>
      <c r="I49" s="13" t="str">
        <f>IFERROR(IF(I$4="Yes",INDEX(List!$F$2:$CB$208,MATCH('Selection Pane Data'!$C49,List!$F$2:$F$208,0),MATCH('Selection Pane Data'!I$3,List!$F$2:$CB$2,0)),""),"")</f>
        <v/>
      </c>
      <c r="J49" s="13">
        <f>IFERROR(IF(J$4="Yes",INDEX(List!$F$2:$CB$208,MATCH('Selection Pane Data'!$C49,List!$F$2:$F$208,0),MATCH('Selection Pane Data'!J$3,List!$F$2:$CB$2,0)),""),"")</f>
        <v>0</v>
      </c>
      <c r="K49" s="13" t="str">
        <f>IFERROR(IF(K$4="Yes",INDEX(List!$F$2:$CB$208,MATCH('Selection Pane Data'!$C49,List!$F$2:$F$208,0),MATCH('Selection Pane Data'!K$3,List!$F$2:$CB$2,0)),""),"")</f>
        <v/>
      </c>
      <c r="L49" s="13" t="str">
        <f>IFERROR(IF(L$4="Yes",INDEX(List!$F$2:$CB$208,MATCH('Selection Pane Data'!$C49,List!$F$2:$F$208,0),MATCH('Selection Pane Data'!L$3,List!$F$2:$CB$2,0)),""),"")</f>
        <v/>
      </c>
      <c r="M49" s="13" t="str">
        <f>IFERROR(IF(M$4="Yes",INDEX(List!$F$2:$CB$208,MATCH('Selection Pane Data'!$C49,List!$F$2:$F$208,0),MATCH('Selection Pane Data'!M$3,List!$F$2:$CB$2,0)),""),"")</f>
        <v/>
      </c>
      <c r="N49" s="13" t="str">
        <f>IFERROR(IF(N$4="Yes",INDEX(List!$F$2:$CB$208,MATCH('Selection Pane Data'!$C49,List!$F$2:$F$208,0),MATCH('Selection Pane Data'!N$3,List!$F$2:$CB$2,0)),""),"")</f>
        <v/>
      </c>
      <c r="O49" s="13" t="str">
        <f>IFERROR(IF(O$4="Yes",INDEX(List!$F$2:$CB$208,MATCH('Selection Pane Data'!$C49,List!$F$2:$F$208,0),MATCH('Selection Pane Data'!O$3,List!$F$2:$CB$2,0)),""),"")</f>
        <v/>
      </c>
      <c r="P49" s="13" t="str">
        <f>IFERROR(IF(P$4="Yes",INDEX(List!$F$2:$CB$208,MATCH('Selection Pane Data'!$C49,List!$F$2:$F$208,0),MATCH('Selection Pane Data'!P$3,List!$F$2:$CB$2,0)),""),"")</f>
        <v/>
      </c>
      <c r="Q49" s="13" t="str">
        <f>IFERROR(IF(Q$4="Yes",INDEX(List!$F$2:$CB$208,MATCH('Selection Pane Data'!$C49,List!$F$2:$F$208,0),MATCH('Selection Pane Data'!Q$3,List!$F$2:$CB$2,0)),""),"")</f>
        <v/>
      </c>
      <c r="R49" s="13" t="str">
        <f>IFERROR(IF(R$4="Yes",INDEX(List!$F$2:$CB$208,MATCH('Selection Pane Data'!$C49,List!$F$2:$F$208,0),MATCH('Selection Pane Data'!R$3,List!$F$2:$CB$2,0)),""),"")</f>
        <v/>
      </c>
      <c r="S49" s="13" t="str">
        <f>IFERROR(IF(S$4="Yes",INDEX(List!$F$2:$CB$208,MATCH('Selection Pane Data'!$C49,List!$F$2:$F$208,0),MATCH('Selection Pane Data'!S$3,List!$F$2:$CB$2,0)),""),"")</f>
        <v/>
      </c>
      <c r="T49" s="13" t="str">
        <f>IFERROR(IF(T$4="Yes",INDEX(List!$F$2:$CB$208,MATCH('Selection Pane Data'!$C49,List!$F$2:$F$208,0),MATCH('Selection Pane Data'!T$3,List!$F$2:$CB$2,0)),""),"")</f>
        <v/>
      </c>
      <c r="U49" s="13" t="str">
        <f>IFERROR(IF(U$4="Yes",INDEX(List!$F$2:$CB$208,MATCH('Selection Pane Data'!$C49,List!$F$2:$F$208,0),MATCH('Selection Pane Data'!U$3,List!$F$2:$CB$2,0)),""),"")</f>
        <v/>
      </c>
      <c r="V49" s="13" t="str">
        <f>IFERROR(IF(V$4="Yes",INDEX(List!$F$2:$CB$208,MATCH('Selection Pane Data'!$C49,List!$F$2:$F$208,0),MATCH('Selection Pane Data'!V$3,List!$F$2:$CB$2,0)),""),"")</f>
        <v/>
      </c>
      <c r="W49" s="13" t="str">
        <f>IFERROR(IF(W$4="Yes",INDEX(List!$F$2:$CB$208,MATCH('Selection Pane Data'!$C49,List!$F$2:$F$208,0),MATCH('Selection Pane Data'!W$3,List!$F$2:$CB$2,0)),""),"")</f>
        <v/>
      </c>
      <c r="X49" s="13" t="str">
        <f>IFERROR(IF(X$4="Yes",INDEX(List!$F$2:$CB$208,MATCH('Selection Pane Data'!$C49,List!$F$2:$F$208,0),MATCH('Selection Pane Data'!X$3,List!$F$2:$CB$2,0)),""),"")</f>
        <v/>
      </c>
      <c r="Y49" s="13" t="str">
        <f>IFERROR(IF(Y$4="Yes",INDEX(List!$F$2:$CB$208,MATCH('Selection Pane Data'!$C49,List!$F$2:$F$208,0),MATCH('Selection Pane Data'!Y$3,List!$F$2:$CB$2,0)),""),"")</f>
        <v/>
      </c>
      <c r="Z49" s="13" t="str">
        <f>IFERROR(IF(Z$4="Yes",INDEX(List!$F$2:$CB$208,MATCH('Selection Pane Data'!$C49,List!$F$2:$F$208,0),MATCH('Selection Pane Data'!Z$3,List!$F$2:$CB$2,0)),""),"")</f>
        <v/>
      </c>
      <c r="AA49" s="13" t="str">
        <f>IFERROR(IF(AA$4="Yes",INDEX(List!$F$2:$CB$208,MATCH('Selection Pane Data'!$C49,List!$F$2:$F$208,0),MATCH('Selection Pane Data'!AA$3,List!$F$2:$CB$2,0)),""),"")</f>
        <v/>
      </c>
      <c r="AB49" s="13">
        <f>IFERROR(IF(AB$4="Yes",INDEX(List!$F$2:$CB$208,MATCH('Selection Pane Data'!$C49,List!$F$2:$F$208,0),MATCH('Selection Pane Data'!AB$3,List!$F$2:$CB$2,0)),""),"")</f>
        <v>0</v>
      </c>
      <c r="AC49" s="13" t="str">
        <f>IFERROR(IF(AC$4="Yes",INDEX(List!$F$2:$CB$208,MATCH('Selection Pane Data'!$C49,List!$F$2:$F$208,0),MATCH('Selection Pane Data'!AC$3,List!$F$2:$CB$2,0)),""),"")</f>
        <v/>
      </c>
      <c r="AD49" s="13" t="str">
        <f>IFERROR(IF(AD$4="Yes",INDEX(List!$F$2:$CB$208,MATCH('Selection Pane Data'!$C49,List!$F$2:$F$208,0),MATCH('Selection Pane Data'!AD$3,List!$F$2:$CB$2,0)),""),"")</f>
        <v/>
      </c>
      <c r="AE49" s="13" t="str">
        <f>IFERROR(IF(AE$4="Yes",INDEX(List!$F$2:$CB$208,MATCH('Selection Pane Data'!$C49,List!$F$2:$F$208,0),MATCH('Selection Pane Data'!AE$3,List!$F$2:$CB$2,0)),""),"")</f>
        <v/>
      </c>
      <c r="AF49" s="13" t="str">
        <f>IFERROR(IF(AF$4="Yes",INDEX(List!$F$2:$CB$208,MATCH('Selection Pane Data'!$C49,List!$F$2:$F$208,0),MATCH('Selection Pane Data'!AF$3,List!$F$2:$CB$2,0)),""),"")</f>
        <v/>
      </c>
      <c r="AG49" s="13" t="str">
        <f>IFERROR(IF(AG$4="Yes",INDEX(List!$F$2:$CB$208,MATCH('Selection Pane Data'!$C49,List!$F$2:$F$208,0),MATCH('Selection Pane Data'!AG$3,List!$F$2:$CB$2,0)),""),"")</f>
        <v/>
      </c>
      <c r="AH49" s="13" t="str">
        <f>IFERROR(IF(AH$4="Yes",INDEX(List!$F$2:$CB$208,MATCH('Selection Pane Data'!$C49,List!$F$2:$F$208,0),MATCH('Selection Pane Data'!AH$3,List!$F$2:$CB$2,0)),""),"")</f>
        <v/>
      </c>
      <c r="AI49" s="13" t="str">
        <f>IFERROR(IF(AI$4="Yes",INDEX(List!$F$2:$CB$208,MATCH('Selection Pane Data'!$C49,List!$F$2:$F$208,0),MATCH('Selection Pane Data'!AI$3,List!$F$2:$CB$2,0)),""),"")</f>
        <v/>
      </c>
      <c r="AJ49" s="13" t="str">
        <f>IFERROR(IF(AJ$4="Yes",INDEX(List!$F$2:$CB$208,MATCH('Selection Pane Data'!$C49,List!$F$2:$F$208,0),MATCH('Selection Pane Data'!AJ$3,List!$F$2:$CB$2,0)),""),"")</f>
        <v/>
      </c>
      <c r="AK49" s="13" t="str">
        <f>IFERROR(IF(AK$4="Yes",INDEX(List!$F$2:$CB$208,MATCH('Selection Pane Data'!$C49,List!$F$2:$F$208,0),MATCH('Selection Pane Data'!AK$3,List!$F$2:$CB$2,0)),""),"")</f>
        <v/>
      </c>
      <c r="AL49" s="13" t="str">
        <f>IFERROR(IF(AL$4="Yes",INDEX(List!$F$2:$CB$208,MATCH('Selection Pane Data'!$C49,List!$F$2:$F$208,0),MATCH('Selection Pane Data'!AL$3,List!$F$2:$CB$2,0)),""),"")</f>
        <v/>
      </c>
      <c r="AM49" s="13" t="str">
        <f>IFERROR(IF(AM$4="Yes",INDEX(List!$F$2:$CB$208,MATCH('Selection Pane Data'!$C49,List!$F$2:$F$208,0),MATCH('Selection Pane Data'!AM$3,List!$F$2:$CB$2,0)),""),"")</f>
        <v/>
      </c>
      <c r="AN49" s="13" t="str">
        <f>IFERROR(IF(AN$4="Yes",INDEX(List!$F$2:$CB$208,MATCH('Selection Pane Data'!$C49,List!$F$2:$F$208,0),MATCH('Selection Pane Data'!AN$3,List!$F$2:$CB$2,0)),""),"")</f>
        <v/>
      </c>
      <c r="AO49" s="13" t="str">
        <f>IFERROR(IF(AO$4="Yes",INDEX(List!$F$2:$CB$208,MATCH('Selection Pane Data'!$C49,List!$F$2:$F$208,0),MATCH('Selection Pane Data'!AO$3,List!$F$2:$CB$2,0)),""),"")</f>
        <v/>
      </c>
      <c r="AP49" s="13" t="str">
        <f>IFERROR(IF(AP$4="Yes",INDEX(List!$F$2:$CB$208,MATCH('Selection Pane Data'!$C49,List!$F$2:$F$208,0),MATCH('Selection Pane Data'!AP$3,List!$F$2:$CB$2,0)),""),"")</f>
        <v/>
      </c>
      <c r="AQ49" s="13" t="str">
        <f>IFERROR(IF(AQ$4="Yes",INDEX(List!$F$2:$CB$208,MATCH('Selection Pane Data'!$C49,List!$F$2:$F$208,0),MATCH('Selection Pane Data'!AQ$3,List!$F$2:$CB$2,0)),""),"")</f>
        <v/>
      </c>
      <c r="AR49" s="13" t="str">
        <f>IFERROR(IF(AR$4="Yes",INDEX(List!$F$2:$CB$208,MATCH('Selection Pane Data'!$C49,List!$F$2:$F$208,0),MATCH('Selection Pane Data'!AR$3,List!$F$2:$CB$2,0)),""),"")</f>
        <v/>
      </c>
      <c r="AS49" s="13" t="str">
        <f>IFERROR(IF(AS$4="Yes",INDEX(List!$F$2:$CB$208,MATCH('Selection Pane Data'!$C49,List!$F$2:$F$208,0),MATCH('Selection Pane Data'!AS$3,List!$F$2:$CB$2,0)),""),"")</f>
        <v/>
      </c>
      <c r="AT49" s="13" t="str">
        <f>IFERROR(IF(AT$4="Yes",INDEX(List!$F$2:$CB$208,MATCH('Selection Pane Data'!$C49,List!$F$2:$F$208,0),MATCH('Selection Pane Data'!AT$3,List!$F$2:$CB$2,0)),""),"")</f>
        <v/>
      </c>
      <c r="AU49" s="13" t="str">
        <f>IFERROR(IF(AU$4="Yes",INDEX(List!$F$2:$CB$208,MATCH('Selection Pane Data'!$C49,List!$F$2:$F$208,0),MATCH('Selection Pane Data'!AU$3,List!$F$2:$CB$2,0)),""),"")</f>
        <v/>
      </c>
      <c r="AV49" s="13" t="str">
        <f>IFERROR(IF(AV$4="Yes",INDEX(List!$F$2:$CB$208,MATCH('Selection Pane Data'!$C49,List!$F$2:$F$208,0),MATCH('Selection Pane Data'!AV$3,List!$F$2:$CB$2,0)),""),"")</f>
        <v/>
      </c>
      <c r="AW49" s="13" t="str">
        <f>IFERROR(IF(AW$4="Yes",INDEX(List!$F$2:$CB$208,MATCH('Selection Pane Data'!$C49,List!$F$2:$F$208,0),MATCH('Selection Pane Data'!AW$3,List!$F$2:$CB$2,0)),""),"")</f>
        <v/>
      </c>
      <c r="AX49" s="13" t="str">
        <f>IFERROR(IF(AX$4="Yes",INDEX(List!$F$2:$CB$208,MATCH('Selection Pane Data'!$C49,List!$F$2:$F$208,0),MATCH('Selection Pane Data'!AX$3,List!$F$2:$CB$2,0)),""),"")</f>
        <v/>
      </c>
      <c r="AY49" s="13" t="str">
        <f>IFERROR(IF(AY$4="Yes",INDEX(List!$F$2:$CB$208,MATCH('Selection Pane Data'!$C49,List!$F$2:$F$208,0),MATCH('Selection Pane Data'!AY$3,List!$F$2:$CB$2,0)),""),"")</f>
        <v/>
      </c>
      <c r="AZ49" s="13" t="str">
        <f>IFERROR(IF(AZ$4="Yes",INDEX(List!$F$2:$CB$208,MATCH('Selection Pane Data'!$C49,List!$F$2:$F$208,0),MATCH('Selection Pane Data'!AZ$3,List!$F$2:$CB$2,0)),""),"")</f>
        <v/>
      </c>
      <c r="BA49" s="13" t="str">
        <f>IFERROR(IF(BA$4="Yes",INDEX(List!$F$2:$CB$208,MATCH('Selection Pane Data'!$C49,List!$F$2:$F$208,0),MATCH('Selection Pane Data'!BA$3,List!$F$2:$CB$2,0)),""),"")</f>
        <v/>
      </c>
      <c r="BB49" s="13" t="str">
        <f>IFERROR(IF(BB$4="Yes",INDEX(List!$F$2:$CB$208,MATCH('Selection Pane Data'!$C49,List!$F$2:$F$208,0),MATCH('Selection Pane Data'!BB$3,List!$F$2:$CB$2,0)),""),"")</f>
        <v/>
      </c>
      <c r="BC49" s="13" t="str">
        <f>IFERROR(IF(BC$4="Yes",INDEX(List!$F$2:$CB$208,MATCH('Selection Pane Data'!$C49,List!$F$2:$F$208,0),MATCH('Selection Pane Data'!BC$3,List!$F$2:$CB$2,0)),""),"")</f>
        <v/>
      </c>
      <c r="BD49" s="13" t="str">
        <f>IFERROR(IF(BD$4="Yes",INDEX(List!$F$2:$CB$208,MATCH('Selection Pane Data'!$C49,List!$F$2:$F$208,0),MATCH('Selection Pane Data'!BD$3,List!$F$2:$CB$2,0)),""),"")</f>
        <v/>
      </c>
      <c r="BE49" s="13" t="str">
        <f>IFERROR(IF(BE$4="Yes",INDEX(List!$F$2:$CB$208,MATCH('Selection Pane Data'!$C49,List!$F$2:$F$208,0),MATCH('Selection Pane Data'!BE$3,List!$F$2:$CB$2,0)),""),"")</f>
        <v/>
      </c>
      <c r="BF49" s="13" t="str">
        <f>IFERROR(IF(BF$4="Yes",INDEX(List!$F$2:$CB$208,MATCH('Selection Pane Data'!$C49,List!$F$2:$F$208,0),MATCH('Selection Pane Data'!BF$3,List!$F$2:$CB$2,0)),""),"")</f>
        <v/>
      </c>
      <c r="BG49" s="13" t="str">
        <f>IFERROR(IF(BG$4="Yes",INDEX(List!$F$2:$CB$208,MATCH('Selection Pane Data'!$C49,List!$F$2:$F$208,0),MATCH('Selection Pane Data'!BG$3,List!$F$2:$CB$2,0)),""),"")</f>
        <v/>
      </c>
      <c r="BH49" s="13" t="str">
        <f>IFERROR(IF(BH$4="Yes",INDEX(List!$F$2:$CB$208,MATCH('Selection Pane Data'!$C49,List!$F$2:$F$208,0),MATCH('Selection Pane Data'!BH$3,List!$F$2:$CB$2,0)),""),"")</f>
        <v/>
      </c>
      <c r="BI49" s="13" t="str">
        <f>IFERROR(IF(BI$4="Yes",INDEX(List!$F$2:$CB$208,MATCH('Selection Pane Data'!$C49,List!$F$2:$F$208,0),MATCH('Selection Pane Data'!BI$3,List!$F$2:$CB$2,0)),""),"")</f>
        <v/>
      </c>
      <c r="BJ49" s="13" t="str">
        <f>IFERROR(IF(BJ$4="Yes",INDEX(List!$F$2:$CB$208,MATCH('Selection Pane Data'!$C49,List!$F$2:$F$208,0),MATCH('Selection Pane Data'!BJ$3,List!$F$2:$CB$2,0)),""),"")</f>
        <v/>
      </c>
      <c r="BK49" s="13" t="str">
        <f>IFERROR(IF(BK$4="Yes",INDEX(List!$F$2:$CB$208,MATCH('Selection Pane Data'!$C49,List!$F$2:$F$208,0),MATCH('Selection Pane Data'!BK$3,List!$F$2:$CB$2,0)),""),"")</f>
        <v/>
      </c>
      <c r="BL49" s="13" t="str">
        <f>IFERROR(IF(BL$4="Yes",INDEX(List!$F$2:$CB$208,MATCH('Selection Pane Data'!$C49,List!$F$2:$F$208,0),MATCH('Selection Pane Data'!BL$3,List!$F$2:$CB$2,0)),""),"")</f>
        <v/>
      </c>
      <c r="BM49" s="13" t="str">
        <f>IFERROR(IF(BM$4="Yes",INDEX(List!$F$2:$CB$208,MATCH('Selection Pane Data'!$C49,List!$F$2:$F$208,0),MATCH('Selection Pane Data'!BM$3,List!$F$2:$CB$2,0)),""),"")</f>
        <v/>
      </c>
      <c r="BN49" s="13" t="str">
        <f>IFERROR(IF(BN$4="Yes",INDEX(List!$F$2:$CB$208,MATCH('Selection Pane Data'!$C49,List!$F$2:$F$208,0),MATCH('Selection Pane Data'!BN$3,List!$F$2:$CB$2,0)),""),"")</f>
        <v/>
      </c>
      <c r="BO49" s="13" t="str">
        <f>IFERROR(IF(BO$4="Yes",INDEX(List!$F$2:$CB$208,MATCH('Selection Pane Data'!$C49,List!$F$2:$F$208,0),MATCH('Selection Pane Data'!BO$3,List!$F$2:$CB$2,0)),""),"")</f>
        <v/>
      </c>
      <c r="BP49" s="13" t="str">
        <f>IFERROR(IF(BP$4="Yes",INDEX(List!$F$2:$CB$208,MATCH('Selection Pane Data'!$C49,List!$F$2:$F$208,0),MATCH('Selection Pane Data'!BP$3,List!$F$2:$CB$2,0)),""),"")</f>
        <v/>
      </c>
      <c r="BQ49" s="13" t="str">
        <f>IFERROR(IF(BQ$4="Yes",INDEX(List!$F$2:$CB$208,MATCH('Selection Pane Data'!$C49,List!$F$2:$F$208,0),MATCH('Selection Pane Data'!BQ$3,List!$F$2:$CB$2,0)),""),"")</f>
        <v/>
      </c>
      <c r="BR49" s="13" t="str">
        <f>IFERROR(IF(BR$4="Yes",INDEX(List!$F$2:$CB$208,MATCH('Selection Pane Data'!$C49,List!$F$2:$F$208,0),MATCH('Selection Pane Data'!BR$3,List!$F$2:$CB$2,0)),""),"")</f>
        <v/>
      </c>
      <c r="BS49" s="13" t="str">
        <f>IFERROR(IF(BS$4="Yes",INDEX(List!$F$2:$CB$208,MATCH('Selection Pane Data'!$C49,List!$F$2:$F$208,0),MATCH('Selection Pane Data'!BS$3,List!$F$2:$CB$2,0)),""),"")</f>
        <v/>
      </c>
      <c r="BT49" s="13" t="str">
        <f>IFERROR(IF(BT$4="Yes",INDEX(List!$F$2:$CB$208,MATCH('Selection Pane Data'!$C49,List!$F$2:$F$208,0),MATCH('Selection Pane Data'!BT$3,List!$F$2:$CB$2,0)),""),"")</f>
        <v/>
      </c>
      <c r="BU49" s="13" t="str">
        <f>IFERROR(IF(BU$4="Yes",INDEX(List!$F$2:$CB$208,MATCH('Selection Pane Data'!$C49,List!$F$2:$F$208,0),MATCH('Selection Pane Data'!BU$3,List!$F$2:$CB$2,0)),""),"")</f>
        <v/>
      </c>
      <c r="BV49" s="13" t="str">
        <f>IFERROR(IF(BV$4="Yes",INDEX(List!$F$2:$CB$208,MATCH('Selection Pane Data'!$C49,List!$F$2:$F$208,0),MATCH('Selection Pane Data'!BV$3,List!$F$2:$CB$2,0)),""),"")</f>
        <v/>
      </c>
      <c r="BW49" s="13" t="str">
        <f>IFERROR(IF(BW$4="Yes",INDEX(List!$F$2:$CB$208,MATCH('Selection Pane Data'!$C49,List!$F$2:$F$208,0),MATCH('Selection Pane Data'!BW$3,List!$F$2:$CB$2,0)),""),"")</f>
        <v/>
      </c>
      <c r="BX49" s="13" t="str">
        <f>IFERROR(IF(BX$4="Yes",INDEX(List!$F$2:$CB$208,MATCH('Selection Pane Data'!$C49,List!$F$2:$F$208,0),MATCH('Selection Pane Data'!BX$3,List!$F$2:$CB$2,0)),""),"")</f>
        <v/>
      </c>
      <c r="BY49" s="13" t="str">
        <f>IFERROR(IF(BY$4="Yes",INDEX(List!$F$2:$CB$208,MATCH('Selection Pane Data'!$C49,List!$F$2:$F$208,0),MATCH('Selection Pane Data'!BY$3,List!$F$2:$CB$2,0)),""),"")</f>
        <v/>
      </c>
      <c r="BZ49" s="13" t="str">
        <f>IFERROR(IF(BZ$4="Yes",INDEX(List!$F$2:$CB$208,MATCH('Selection Pane Data'!$C49,List!$F$2:$F$208,0),MATCH('Selection Pane Data'!BZ$3,List!$F$2:$CB$2,0)),""),"")</f>
        <v/>
      </c>
      <c r="CA49" s="13" t="str">
        <f>IFERROR(IF(CA$4="Yes",INDEX(List!$F$2:$CB$208,MATCH('Selection Pane Data'!$C49,List!$F$2:$F$208,0),MATCH('Selection Pane Data'!CA$3,List!$F$2:$CB$2,0)),""),"")</f>
        <v/>
      </c>
      <c r="CC49" s="29">
        <f t="shared" si="0"/>
        <v>0</v>
      </c>
      <c r="CD49" s="29">
        <f t="shared" si="1"/>
        <v>0</v>
      </c>
      <c r="CE49" s="29"/>
      <c r="CF49" s="29">
        <f>COUNTIF(List!I47:CB47,'Selection Pane Data'!CF$3)</f>
        <v>0</v>
      </c>
      <c r="CG49" s="29">
        <f>COUNTIF(List!J47:CC47,'Selection Pane Data'!CG$3)</f>
        <v>7</v>
      </c>
      <c r="CH49" s="29"/>
      <c r="CI49" s="29" t="str">
        <f t="shared" si="2"/>
        <v>Good</v>
      </c>
      <c r="CJ49" s="29" t="str">
        <f t="shared" si="3"/>
        <v>Error</v>
      </c>
    </row>
    <row r="50" spans="2:88" x14ac:dyDescent="0.45">
      <c r="B50" s="21" t="s">
        <v>358</v>
      </c>
      <c r="C50" s="120" t="s">
        <v>106</v>
      </c>
      <c r="D50" s="31" t="str">
        <f>List!G48</f>
        <v>Shared Coverage</v>
      </c>
      <c r="E50" s="31" t="str">
        <f>List!H48</f>
        <v>Microsoft Coverage</v>
      </c>
      <c r="F50" t="str">
        <f>INDEX('CMMC Levels'!$A$1:$F$188,MATCH('Selection Pane Data'!$C50,'CMMC Levels'!$A$1:$A$188,0),MATCH(Placemat!$F$4,'CMMC Levels'!$A$1:$F$1,0))</f>
        <v>X</v>
      </c>
      <c r="G50" s="75" t="str">
        <f>IF(F50="X",IF(COUNTIF(List!I48:CB48,"P")+COUNTIF(List!I48:CB48,"S")=0,"U",IF(COUNTIF('Selection Pane Data'!H50:CA50,"P")&gt;0,"P",IF(COUNTIF('Selection Pane Data'!H50:CA50,"S")&gt;0,"S","N"))),"NA")</f>
        <v>N</v>
      </c>
      <c r="H50" s="13" t="str">
        <f>IFERROR(IF(H$4="Yes",INDEX(List!$F$2:$CB$208,MATCH('Selection Pane Data'!$C50,List!$F$2:$F$208,0),MATCH('Selection Pane Data'!H$3,List!$F$2:$CB$2,0)),""),"")</f>
        <v/>
      </c>
      <c r="I50" s="13" t="str">
        <f>IFERROR(IF(I$4="Yes",INDEX(List!$F$2:$CB$208,MATCH('Selection Pane Data'!$C50,List!$F$2:$F$208,0),MATCH('Selection Pane Data'!I$3,List!$F$2:$CB$2,0)),""),"")</f>
        <v/>
      </c>
      <c r="J50" s="13">
        <f>IFERROR(IF(J$4="Yes",INDEX(List!$F$2:$CB$208,MATCH('Selection Pane Data'!$C50,List!$F$2:$F$208,0),MATCH('Selection Pane Data'!J$3,List!$F$2:$CB$2,0)),""),"")</f>
        <v>0</v>
      </c>
      <c r="K50" s="13" t="str">
        <f>IFERROR(IF(K$4="Yes",INDEX(List!$F$2:$CB$208,MATCH('Selection Pane Data'!$C50,List!$F$2:$F$208,0),MATCH('Selection Pane Data'!K$3,List!$F$2:$CB$2,0)),""),"")</f>
        <v/>
      </c>
      <c r="L50" s="13" t="str">
        <f>IFERROR(IF(L$4="Yes",INDEX(List!$F$2:$CB$208,MATCH('Selection Pane Data'!$C50,List!$F$2:$F$208,0),MATCH('Selection Pane Data'!L$3,List!$F$2:$CB$2,0)),""),"")</f>
        <v/>
      </c>
      <c r="M50" s="13" t="str">
        <f>IFERROR(IF(M$4="Yes",INDEX(List!$F$2:$CB$208,MATCH('Selection Pane Data'!$C50,List!$F$2:$F$208,0),MATCH('Selection Pane Data'!M$3,List!$F$2:$CB$2,0)),""),"")</f>
        <v/>
      </c>
      <c r="N50" s="13" t="str">
        <f>IFERROR(IF(N$4="Yes",INDEX(List!$F$2:$CB$208,MATCH('Selection Pane Data'!$C50,List!$F$2:$F$208,0),MATCH('Selection Pane Data'!N$3,List!$F$2:$CB$2,0)),""),"")</f>
        <v/>
      </c>
      <c r="O50" s="13" t="str">
        <f>IFERROR(IF(O$4="Yes",INDEX(List!$F$2:$CB$208,MATCH('Selection Pane Data'!$C50,List!$F$2:$F$208,0),MATCH('Selection Pane Data'!O$3,List!$F$2:$CB$2,0)),""),"")</f>
        <v/>
      </c>
      <c r="P50" s="13" t="str">
        <f>IFERROR(IF(P$4="Yes",INDEX(List!$F$2:$CB$208,MATCH('Selection Pane Data'!$C50,List!$F$2:$F$208,0),MATCH('Selection Pane Data'!P$3,List!$F$2:$CB$2,0)),""),"")</f>
        <v/>
      </c>
      <c r="Q50" s="13" t="str">
        <f>IFERROR(IF(Q$4="Yes",INDEX(List!$F$2:$CB$208,MATCH('Selection Pane Data'!$C50,List!$F$2:$F$208,0),MATCH('Selection Pane Data'!Q$3,List!$F$2:$CB$2,0)),""),"")</f>
        <v/>
      </c>
      <c r="R50" s="13" t="str">
        <f>IFERROR(IF(R$4="Yes",INDEX(List!$F$2:$CB$208,MATCH('Selection Pane Data'!$C50,List!$F$2:$F$208,0),MATCH('Selection Pane Data'!R$3,List!$F$2:$CB$2,0)),""),"")</f>
        <v/>
      </c>
      <c r="S50" s="13" t="str">
        <f>IFERROR(IF(S$4="Yes",INDEX(List!$F$2:$CB$208,MATCH('Selection Pane Data'!$C50,List!$F$2:$F$208,0),MATCH('Selection Pane Data'!S$3,List!$F$2:$CB$2,0)),""),"")</f>
        <v/>
      </c>
      <c r="T50" s="13" t="str">
        <f>IFERROR(IF(T$4="Yes",INDEX(List!$F$2:$CB$208,MATCH('Selection Pane Data'!$C50,List!$F$2:$F$208,0),MATCH('Selection Pane Data'!T$3,List!$F$2:$CB$2,0)),""),"")</f>
        <v/>
      </c>
      <c r="U50" s="13" t="str">
        <f>IFERROR(IF(U$4="Yes",INDEX(List!$F$2:$CB$208,MATCH('Selection Pane Data'!$C50,List!$F$2:$F$208,0),MATCH('Selection Pane Data'!U$3,List!$F$2:$CB$2,0)),""),"")</f>
        <v/>
      </c>
      <c r="V50" s="13" t="str">
        <f>IFERROR(IF(V$4="Yes",INDEX(List!$F$2:$CB$208,MATCH('Selection Pane Data'!$C50,List!$F$2:$F$208,0),MATCH('Selection Pane Data'!V$3,List!$F$2:$CB$2,0)),""),"")</f>
        <v/>
      </c>
      <c r="W50" s="13" t="str">
        <f>IFERROR(IF(W$4="Yes",INDEX(List!$F$2:$CB$208,MATCH('Selection Pane Data'!$C50,List!$F$2:$F$208,0),MATCH('Selection Pane Data'!W$3,List!$F$2:$CB$2,0)),""),"")</f>
        <v/>
      </c>
      <c r="X50" s="13" t="str">
        <f>IFERROR(IF(X$4="Yes",INDEX(List!$F$2:$CB$208,MATCH('Selection Pane Data'!$C50,List!$F$2:$F$208,0),MATCH('Selection Pane Data'!X$3,List!$F$2:$CB$2,0)),""),"")</f>
        <v/>
      </c>
      <c r="Y50" s="13" t="str">
        <f>IFERROR(IF(Y$4="Yes",INDEX(List!$F$2:$CB$208,MATCH('Selection Pane Data'!$C50,List!$F$2:$F$208,0),MATCH('Selection Pane Data'!Y$3,List!$F$2:$CB$2,0)),""),"")</f>
        <v/>
      </c>
      <c r="Z50" s="13" t="str">
        <f>IFERROR(IF(Z$4="Yes",INDEX(List!$F$2:$CB$208,MATCH('Selection Pane Data'!$C50,List!$F$2:$F$208,0),MATCH('Selection Pane Data'!Z$3,List!$F$2:$CB$2,0)),""),"")</f>
        <v/>
      </c>
      <c r="AA50" s="13" t="str">
        <f>IFERROR(IF(AA$4="Yes",INDEX(List!$F$2:$CB$208,MATCH('Selection Pane Data'!$C50,List!$F$2:$F$208,0),MATCH('Selection Pane Data'!AA$3,List!$F$2:$CB$2,0)),""),"")</f>
        <v/>
      </c>
      <c r="AB50" s="13">
        <f>IFERROR(IF(AB$4="Yes",INDEX(List!$F$2:$CB$208,MATCH('Selection Pane Data'!$C50,List!$F$2:$F$208,0),MATCH('Selection Pane Data'!AB$3,List!$F$2:$CB$2,0)),""),"")</f>
        <v>0</v>
      </c>
      <c r="AC50" s="13" t="str">
        <f>IFERROR(IF(AC$4="Yes",INDEX(List!$F$2:$CB$208,MATCH('Selection Pane Data'!$C50,List!$F$2:$F$208,0),MATCH('Selection Pane Data'!AC$3,List!$F$2:$CB$2,0)),""),"")</f>
        <v/>
      </c>
      <c r="AD50" s="13" t="str">
        <f>IFERROR(IF(AD$4="Yes",INDEX(List!$F$2:$CB$208,MATCH('Selection Pane Data'!$C50,List!$F$2:$F$208,0),MATCH('Selection Pane Data'!AD$3,List!$F$2:$CB$2,0)),""),"")</f>
        <v/>
      </c>
      <c r="AE50" s="13" t="str">
        <f>IFERROR(IF(AE$4="Yes",INDEX(List!$F$2:$CB$208,MATCH('Selection Pane Data'!$C50,List!$F$2:$F$208,0),MATCH('Selection Pane Data'!AE$3,List!$F$2:$CB$2,0)),""),"")</f>
        <v/>
      </c>
      <c r="AF50" s="13" t="str">
        <f>IFERROR(IF(AF$4="Yes",INDEX(List!$F$2:$CB$208,MATCH('Selection Pane Data'!$C50,List!$F$2:$F$208,0),MATCH('Selection Pane Data'!AF$3,List!$F$2:$CB$2,0)),""),"")</f>
        <v/>
      </c>
      <c r="AG50" s="13" t="str">
        <f>IFERROR(IF(AG$4="Yes",INDEX(List!$F$2:$CB$208,MATCH('Selection Pane Data'!$C50,List!$F$2:$F$208,0),MATCH('Selection Pane Data'!AG$3,List!$F$2:$CB$2,0)),""),"")</f>
        <v/>
      </c>
      <c r="AH50" s="13" t="str">
        <f>IFERROR(IF(AH$4="Yes",INDEX(List!$F$2:$CB$208,MATCH('Selection Pane Data'!$C50,List!$F$2:$F$208,0),MATCH('Selection Pane Data'!AH$3,List!$F$2:$CB$2,0)),""),"")</f>
        <v/>
      </c>
      <c r="AI50" s="13" t="str">
        <f>IFERROR(IF(AI$4="Yes",INDEX(List!$F$2:$CB$208,MATCH('Selection Pane Data'!$C50,List!$F$2:$F$208,0),MATCH('Selection Pane Data'!AI$3,List!$F$2:$CB$2,0)),""),"")</f>
        <v/>
      </c>
      <c r="AJ50" s="13" t="str">
        <f>IFERROR(IF(AJ$4="Yes",INDEX(List!$F$2:$CB$208,MATCH('Selection Pane Data'!$C50,List!$F$2:$F$208,0),MATCH('Selection Pane Data'!AJ$3,List!$F$2:$CB$2,0)),""),"")</f>
        <v/>
      </c>
      <c r="AK50" s="13" t="str">
        <f>IFERROR(IF(AK$4="Yes",INDEX(List!$F$2:$CB$208,MATCH('Selection Pane Data'!$C50,List!$F$2:$F$208,0),MATCH('Selection Pane Data'!AK$3,List!$F$2:$CB$2,0)),""),"")</f>
        <v/>
      </c>
      <c r="AL50" s="13" t="str">
        <f>IFERROR(IF(AL$4="Yes",INDEX(List!$F$2:$CB$208,MATCH('Selection Pane Data'!$C50,List!$F$2:$F$208,0),MATCH('Selection Pane Data'!AL$3,List!$F$2:$CB$2,0)),""),"")</f>
        <v/>
      </c>
      <c r="AM50" s="13" t="str">
        <f>IFERROR(IF(AM$4="Yes",INDEX(List!$F$2:$CB$208,MATCH('Selection Pane Data'!$C50,List!$F$2:$F$208,0),MATCH('Selection Pane Data'!AM$3,List!$F$2:$CB$2,0)),""),"")</f>
        <v/>
      </c>
      <c r="AN50" s="13" t="str">
        <f>IFERROR(IF(AN$4="Yes",INDEX(List!$F$2:$CB$208,MATCH('Selection Pane Data'!$C50,List!$F$2:$F$208,0),MATCH('Selection Pane Data'!AN$3,List!$F$2:$CB$2,0)),""),"")</f>
        <v/>
      </c>
      <c r="AO50" s="13" t="str">
        <f>IFERROR(IF(AO$4="Yes",INDEX(List!$F$2:$CB$208,MATCH('Selection Pane Data'!$C50,List!$F$2:$F$208,0),MATCH('Selection Pane Data'!AO$3,List!$F$2:$CB$2,0)),""),"")</f>
        <v/>
      </c>
      <c r="AP50" s="13" t="str">
        <f>IFERROR(IF(AP$4="Yes",INDEX(List!$F$2:$CB$208,MATCH('Selection Pane Data'!$C50,List!$F$2:$F$208,0),MATCH('Selection Pane Data'!AP$3,List!$F$2:$CB$2,0)),""),"")</f>
        <v/>
      </c>
      <c r="AQ50" s="13" t="str">
        <f>IFERROR(IF(AQ$4="Yes",INDEX(List!$F$2:$CB$208,MATCH('Selection Pane Data'!$C50,List!$F$2:$F$208,0),MATCH('Selection Pane Data'!AQ$3,List!$F$2:$CB$2,0)),""),"")</f>
        <v/>
      </c>
      <c r="AR50" s="13" t="str">
        <f>IFERROR(IF(AR$4="Yes",INDEX(List!$F$2:$CB$208,MATCH('Selection Pane Data'!$C50,List!$F$2:$F$208,0),MATCH('Selection Pane Data'!AR$3,List!$F$2:$CB$2,0)),""),"")</f>
        <v/>
      </c>
      <c r="AS50" s="13" t="str">
        <f>IFERROR(IF(AS$4="Yes",INDEX(List!$F$2:$CB$208,MATCH('Selection Pane Data'!$C50,List!$F$2:$F$208,0),MATCH('Selection Pane Data'!AS$3,List!$F$2:$CB$2,0)),""),"")</f>
        <v/>
      </c>
      <c r="AT50" s="13" t="str">
        <f>IFERROR(IF(AT$4="Yes",INDEX(List!$F$2:$CB$208,MATCH('Selection Pane Data'!$C50,List!$F$2:$F$208,0),MATCH('Selection Pane Data'!AT$3,List!$F$2:$CB$2,0)),""),"")</f>
        <v/>
      </c>
      <c r="AU50" s="13" t="str">
        <f>IFERROR(IF(AU$4="Yes",INDEX(List!$F$2:$CB$208,MATCH('Selection Pane Data'!$C50,List!$F$2:$F$208,0),MATCH('Selection Pane Data'!AU$3,List!$F$2:$CB$2,0)),""),"")</f>
        <v/>
      </c>
      <c r="AV50" s="13" t="str">
        <f>IFERROR(IF(AV$4="Yes",INDEX(List!$F$2:$CB$208,MATCH('Selection Pane Data'!$C50,List!$F$2:$F$208,0),MATCH('Selection Pane Data'!AV$3,List!$F$2:$CB$2,0)),""),"")</f>
        <v/>
      </c>
      <c r="AW50" s="13" t="str">
        <f>IFERROR(IF(AW$4="Yes",INDEX(List!$F$2:$CB$208,MATCH('Selection Pane Data'!$C50,List!$F$2:$F$208,0),MATCH('Selection Pane Data'!AW$3,List!$F$2:$CB$2,0)),""),"")</f>
        <v/>
      </c>
      <c r="AX50" s="13" t="str">
        <f>IFERROR(IF(AX$4="Yes",INDEX(List!$F$2:$CB$208,MATCH('Selection Pane Data'!$C50,List!$F$2:$F$208,0),MATCH('Selection Pane Data'!AX$3,List!$F$2:$CB$2,0)),""),"")</f>
        <v/>
      </c>
      <c r="AY50" s="13" t="str">
        <f>IFERROR(IF(AY$4="Yes",INDEX(List!$F$2:$CB$208,MATCH('Selection Pane Data'!$C50,List!$F$2:$F$208,0),MATCH('Selection Pane Data'!AY$3,List!$F$2:$CB$2,0)),""),"")</f>
        <v/>
      </c>
      <c r="AZ50" s="13" t="str">
        <f>IFERROR(IF(AZ$4="Yes",INDEX(List!$F$2:$CB$208,MATCH('Selection Pane Data'!$C50,List!$F$2:$F$208,0),MATCH('Selection Pane Data'!AZ$3,List!$F$2:$CB$2,0)),""),"")</f>
        <v/>
      </c>
      <c r="BA50" s="13" t="str">
        <f>IFERROR(IF(BA$4="Yes",INDEX(List!$F$2:$CB$208,MATCH('Selection Pane Data'!$C50,List!$F$2:$F$208,0),MATCH('Selection Pane Data'!BA$3,List!$F$2:$CB$2,0)),""),"")</f>
        <v/>
      </c>
      <c r="BB50" s="13" t="str">
        <f>IFERROR(IF(BB$4="Yes",INDEX(List!$F$2:$CB$208,MATCH('Selection Pane Data'!$C50,List!$F$2:$F$208,0),MATCH('Selection Pane Data'!BB$3,List!$F$2:$CB$2,0)),""),"")</f>
        <v/>
      </c>
      <c r="BC50" s="13" t="str">
        <f>IFERROR(IF(BC$4="Yes",INDEX(List!$F$2:$CB$208,MATCH('Selection Pane Data'!$C50,List!$F$2:$F$208,0),MATCH('Selection Pane Data'!BC$3,List!$F$2:$CB$2,0)),""),"")</f>
        <v/>
      </c>
      <c r="BD50" s="13" t="str">
        <f>IFERROR(IF(BD$4="Yes",INDEX(List!$F$2:$CB$208,MATCH('Selection Pane Data'!$C50,List!$F$2:$F$208,0),MATCH('Selection Pane Data'!BD$3,List!$F$2:$CB$2,0)),""),"")</f>
        <v/>
      </c>
      <c r="BE50" s="13" t="str">
        <f>IFERROR(IF(BE$4="Yes",INDEX(List!$F$2:$CB$208,MATCH('Selection Pane Data'!$C50,List!$F$2:$F$208,0),MATCH('Selection Pane Data'!BE$3,List!$F$2:$CB$2,0)),""),"")</f>
        <v/>
      </c>
      <c r="BF50" s="13" t="str">
        <f>IFERROR(IF(BF$4="Yes",INDEX(List!$F$2:$CB$208,MATCH('Selection Pane Data'!$C50,List!$F$2:$F$208,0),MATCH('Selection Pane Data'!BF$3,List!$F$2:$CB$2,0)),""),"")</f>
        <v/>
      </c>
      <c r="BG50" s="13" t="str">
        <f>IFERROR(IF(BG$4="Yes",INDEX(List!$F$2:$CB$208,MATCH('Selection Pane Data'!$C50,List!$F$2:$F$208,0),MATCH('Selection Pane Data'!BG$3,List!$F$2:$CB$2,0)),""),"")</f>
        <v/>
      </c>
      <c r="BH50" s="13" t="str">
        <f>IFERROR(IF(BH$4="Yes",INDEX(List!$F$2:$CB$208,MATCH('Selection Pane Data'!$C50,List!$F$2:$F$208,0),MATCH('Selection Pane Data'!BH$3,List!$F$2:$CB$2,0)),""),"")</f>
        <v/>
      </c>
      <c r="BI50" s="13" t="str">
        <f>IFERROR(IF(BI$4="Yes",INDEX(List!$F$2:$CB$208,MATCH('Selection Pane Data'!$C50,List!$F$2:$F$208,0),MATCH('Selection Pane Data'!BI$3,List!$F$2:$CB$2,0)),""),"")</f>
        <v/>
      </c>
      <c r="BJ50" s="13" t="str">
        <f>IFERROR(IF(BJ$4="Yes",INDEX(List!$F$2:$CB$208,MATCH('Selection Pane Data'!$C50,List!$F$2:$F$208,0),MATCH('Selection Pane Data'!BJ$3,List!$F$2:$CB$2,0)),""),"")</f>
        <v/>
      </c>
      <c r="BK50" s="13" t="str">
        <f>IFERROR(IF(BK$4="Yes",INDEX(List!$F$2:$CB$208,MATCH('Selection Pane Data'!$C50,List!$F$2:$F$208,0),MATCH('Selection Pane Data'!BK$3,List!$F$2:$CB$2,0)),""),"")</f>
        <v/>
      </c>
      <c r="BL50" s="13" t="str">
        <f>IFERROR(IF(BL$4="Yes",INDEX(List!$F$2:$CB$208,MATCH('Selection Pane Data'!$C50,List!$F$2:$F$208,0),MATCH('Selection Pane Data'!BL$3,List!$F$2:$CB$2,0)),""),"")</f>
        <v/>
      </c>
      <c r="BM50" s="13" t="str">
        <f>IFERROR(IF(BM$4="Yes",INDEX(List!$F$2:$CB$208,MATCH('Selection Pane Data'!$C50,List!$F$2:$F$208,0),MATCH('Selection Pane Data'!BM$3,List!$F$2:$CB$2,0)),""),"")</f>
        <v/>
      </c>
      <c r="BN50" s="13" t="str">
        <f>IFERROR(IF(BN$4="Yes",INDEX(List!$F$2:$CB$208,MATCH('Selection Pane Data'!$C50,List!$F$2:$F$208,0),MATCH('Selection Pane Data'!BN$3,List!$F$2:$CB$2,0)),""),"")</f>
        <v/>
      </c>
      <c r="BO50" s="13" t="str">
        <f>IFERROR(IF(BO$4="Yes",INDEX(List!$F$2:$CB$208,MATCH('Selection Pane Data'!$C50,List!$F$2:$F$208,0),MATCH('Selection Pane Data'!BO$3,List!$F$2:$CB$2,0)),""),"")</f>
        <v/>
      </c>
      <c r="BP50" s="13" t="str">
        <f>IFERROR(IF(BP$4="Yes",INDEX(List!$F$2:$CB$208,MATCH('Selection Pane Data'!$C50,List!$F$2:$F$208,0),MATCH('Selection Pane Data'!BP$3,List!$F$2:$CB$2,0)),""),"")</f>
        <v/>
      </c>
      <c r="BQ50" s="13" t="str">
        <f>IFERROR(IF(BQ$4="Yes",INDEX(List!$F$2:$CB$208,MATCH('Selection Pane Data'!$C50,List!$F$2:$F$208,0),MATCH('Selection Pane Data'!BQ$3,List!$F$2:$CB$2,0)),""),"")</f>
        <v/>
      </c>
      <c r="BR50" s="13" t="str">
        <f>IFERROR(IF(BR$4="Yes",INDEX(List!$F$2:$CB$208,MATCH('Selection Pane Data'!$C50,List!$F$2:$F$208,0),MATCH('Selection Pane Data'!BR$3,List!$F$2:$CB$2,0)),""),"")</f>
        <v/>
      </c>
      <c r="BS50" s="13" t="str">
        <f>IFERROR(IF(BS$4="Yes",INDEX(List!$F$2:$CB$208,MATCH('Selection Pane Data'!$C50,List!$F$2:$F$208,0),MATCH('Selection Pane Data'!BS$3,List!$F$2:$CB$2,0)),""),"")</f>
        <v/>
      </c>
      <c r="BT50" s="13" t="str">
        <f>IFERROR(IF(BT$4="Yes",INDEX(List!$F$2:$CB$208,MATCH('Selection Pane Data'!$C50,List!$F$2:$F$208,0),MATCH('Selection Pane Data'!BT$3,List!$F$2:$CB$2,0)),""),"")</f>
        <v/>
      </c>
      <c r="BU50" s="13" t="str">
        <f>IFERROR(IF(BU$4="Yes",INDEX(List!$F$2:$CB$208,MATCH('Selection Pane Data'!$C50,List!$F$2:$F$208,0),MATCH('Selection Pane Data'!BU$3,List!$F$2:$CB$2,0)),""),"")</f>
        <v/>
      </c>
      <c r="BV50" s="13" t="str">
        <f>IFERROR(IF(BV$4="Yes",INDEX(List!$F$2:$CB$208,MATCH('Selection Pane Data'!$C50,List!$F$2:$F$208,0),MATCH('Selection Pane Data'!BV$3,List!$F$2:$CB$2,0)),""),"")</f>
        <v/>
      </c>
      <c r="BW50" s="13" t="str">
        <f>IFERROR(IF(BW$4="Yes",INDEX(List!$F$2:$CB$208,MATCH('Selection Pane Data'!$C50,List!$F$2:$F$208,0),MATCH('Selection Pane Data'!BW$3,List!$F$2:$CB$2,0)),""),"")</f>
        <v/>
      </c>
      <c r="BX50" s="13" t="str">
        <f>IFERROR(IF(BX$4="Yes",INDEX(List!$F$2:$CB$208,MATCH('Selection Pane Data'!$C50,List!$F$2:$F$208,0),MATCH('Selection Pane Data'!BX$3,List!$F$2:$CB$2,0)),""),"")</f>
        <v/>
      </c>
      <c r="BY50" s="13" t="str">
        <f>IFERROR(IF(BY$4="Yes",INDEX(List!$F$2:$CB$208,MATCH('Selection Pane Data'!$C50,List!$F$2:$F$208,0),MATCH('Selection Pane Data'!BY$3,List!$F$2:$CB$2,0)),""),"")</f>
        <v/>
      </c>
      <c r="BZ50" s="13" t="str">
        <f>IFERROR(IF(BZ$4="Yes",INDEX(List!$F$2:$CB$208,MATCH('Selection Pane Data'!$C50,List!$F$2:$F$208,0),MATCH('Selection Pane Data'!BZ$3,List!$F$2:$CB$2,0)),""),"")</f>
        <v/>
      </c>
      <c r="CA50" s="13" t="str">
        <f>IFERROR(IF(CA$4="Yes",INDEX(List!$F$2:$CB$208,MATCH('Selection Pane Data'!$C50,List!$F$2:$F$208,0),MATCH('Selection Pane Data'!CA$3,List!$F$2:$CB$2,0)),""),"")</f>
        <v/>
      </c>
      <c r="CC50" s="29">
        <f t="shared" si="0"/>
        <v>0</v>
      </c>
      <c r="CD50" s="29">
        <f t="shared" si="1"/>
        <v>0</v>
      </c>
      <c r="CE50" s="29"/>
      <c r="CF50" s="29">
        <f>COUNTIF(List!I48:CB48,'Selection Pane Data'!CF$3)</f>
        <v>0</v>
      </c>
      <c r="CG50" s="29">
        <f>COUNTIF(List!J48:CC48,'Selection Pane Data'!CG$3)</f>
        <v>2</v>
      </c>
      <c r="CH50" s="29"/>
      <c r="CI50" s="29" t="str">
        <f t="shared" si="2"/>
        <v>Good</v>
      </c>
      <c r="CJ50" s="29" t="str">
        <f t="shared" si="3"/>
        <v>Error</v>
      </c>
    </row>
    <row r="51" spans="2:88" x14ac:dyDescent="0.45">
      <c r="B51" s="21"/>
      <c r="C51" s="120" t="s">
        <v>120</v>
      </c>
      <c r="D51" s="31">
        <f>List!G49</f>
        <v>0</v>
      </c>
      <c r="E51" s="31">
        <f>List!H49</f>
        <v>0</v>
      </c>
      <c r="F51" t="str">
        <f>INDEX('CMMC Levels'!$A$1:$F$188,MATCH('Selection Pane Data'!$C51,'CMMC Levels'!$A$1:$A$188,0),MATCH(Placemat!$F$4,'CMMC Levels'!$A$1:$F$1,0))</f>
        <v>N/A</v>
      </c>
      <c r="G51" s="75" t="str">
        <f>IF(F51="X",IF(COUNTIF(List!I49:CB49,"P")+COUNTIF(List!I49:CB49,"S")=0,"U",IF(COUNTIF('Selection Pane Data'!H51:CA51,"P")&gt;0,"P",IF(COUNTIF('Selection Pane Data'!H51:CA51,"S")&gt;0,"S","N"))),"NA")</f>
        <v>NA</v>
      </c>
      <c r="H51" s="13" t="str">
        <f>IFERROR(IF(H$4="Yes",INDEX(List!$F$2:$CB$208,MATCH('Selection Pane Data'!$C51,List!$F$2:$F$208,0),MATCH('Selection Pane Data'!H$3,List!$F$2:$CB$2,0)),""),"")</f>
        <v/>
      </c>
      <c r="I51" s="13" t="str">
        <f>IFERROR(IF(I$4="Yes",INDEX(List!$F$2:$CB$208,MATCH('Selection Pane Data'!$C51,List!$F$2:$F$208,0),MATCH('Selection Pane Data'!I$3,List!$F$2:$CB$2,0)),""),"")</f>
        <v/>
      </c>
      <c r="J51" s="13" t="str">
        <f>IFERROR(IF(J$4="Yes",INDEX(List!$F$2:$CB$208,MATCH('Selection Pane Data'!$C51,List!$F$2:$F$208,0),MATCH('Selection Pane Data'!J$3,List!$F$2:$CB$2,0)),""),"")</f>
        <v/>
      </c>
      <c r="K51" s="13" t="str">
        <f>IFERROR(IF(K$4="Yes",INDEX(List!$F$2:$CB$208,MATCH('Selection Pane Data'!$C51,List!$F$2:$F$208,0),MATCH('Selection Pane Data'!K$3,List!$F$2:$CB$2,0)),""),"")</f>
        <v/>
      </c>
      <c r="L51" s="13" t="str">
        <f>IFERROR(IF(L$4="Yes",INDEX(List!$F$2:$CB$208,MATCH('Selection Pane Data'!$C51,List!$F$2:$F$208,0),MATCH('Selection Pane Data'!L$3,List!$F$2:$CB$2,0)),""),"")</f>
        <v/>
      </c>
      <c r="M51" s="13" t="str">
        <f>IFERROR(IF(M$4="Yes",INDEX(List!$F$2:$CB$208,MATCH('Selection Pane Data'!$C51,List!$F$2:$F$208,0),MATCH('Selection Pane Data'!M$3,List!$F$2:$CB$2,0)),""),"")</f>
        <v/>
      </c>
      <c r="N51" s="13" t="str">
        <f>IFERROR(IF(N$4="Yes",INDEX(List!$F$2:$CB$208,MATCH('Selection Pane Data'!$C51,List!$F$2:$F$208,0),MATCH('Selection Pane Data'!N$3,List!$F$2:$CB$2,0)),""),"")</f>
        <v/>
      </c>
      <c r="O51" s="13" t="str">
        <f>IFERROR(IF(O$4="Yes",INDEX(List!$F$2:$CB$208,MATCH('Selection Pane Data'!$C51,List!$F$2:$F$208,0),MATCH('Selection Pane Data'!O$3,List!$F$2:$CB$2,0)),""),"")</f>
        <v/>
      </c>
      <c r="P51" s="13" t="str">
        <f>IFERROR(IF(P$4="Yes",INDEX(List!$F$2:$CB$208,MATCH('Selection Pane Data'!$C51,List!$F$2:$F$208,0),MATCH('Selection Pane Data'!P$3,List!$F$2:$CB$2,0)),""),"")</f>
        <v/>
      </c>
      <c r="Q51" s="13" t="str">
        <f>IFERROR(IF(Q$4="Yes",INDEX(List!$F$2:$CB$208,MATCH('Selection Pane Data'!$C51,List!$F$2:$F$208,0),MATCH('Selection Pane Data'!Q$3,List!$F$2:$CB$2,0)),""),"")</f>
        <v/>
      </c>
      <c r="R51" s="13" t="str">
        <f>IFERROR(IF(R$4="Yes",INDEX(List!$F$2:$CB$208,MATCH('Selection Pane Data'!$C51,List!$F$2:$F$208,0),MATCH('Selection Pane Data'!R$3,List!$F$2:$CB$2,0)),""),"")</f>
        <v/>
      </c>
      <c r="S51" s="13" t="str">
        <f>IFERROR(IF(S$4="Yes",INDEX(List!$F$2:$CB$208,MATCH('Selection Pane Data'!$C51,List!$F$2:$F$208,0),MATCH('Selection Pane Data'!S$3,List!$F$2:$CB$2,0)),""),"")</f>
        <v/>
      </c>
      <c r="T51" s="13" t="str">
        <f>IFERROR(IF(T$4="Yes",INDEX(List!$F$2:$CB$208,MATCH('Selection Pane Data'!$C51,List!$F$2:$F$208,0),MATCH('Selection Pane Data'!T$3,List!$F$2:$CB$2,0)),""),"")</f>
        <v/>
      </c>
      <c r="U51" s="13" t="str">
        <f>IFERROR(IF(U$4="Yes",INDEX(List!$F$2:$CB$208,MATCH('Selection Pane Data'!$C51,List!$F$2:$F$208,0),MATCH('Selection Pane Data'!U$3,List!$F$2:$CB$2,0)),""),"")</f>
        <v/>
      </c>
      <c r="V51" s="13" t="str">
        <f>IFERROR(IF(V$4="Yes",INDEX(List!$F$2:$CB$208,MATCH('Selection Pane Data'!$C51,List!$F$2:$F$208,0),MATCH('Selection Pane Data'!V$3,List!$F$2:$CB$2,0)),""),"")</f>
        <v/>
      </c>
      <c r="W51" s="13" t="str">
        <f>IFERROR(IF(W$4="Yes",INDEX(List!$F$2:$CB$208,MATCH('Selection Pane Data'!$C51,List!$F$2:$F$208,0),MATCH('Selection Pane Data'!W$3,List!$F$2:$CB$2,0)),""),"")</f>
        <v/>
      </c>
      <c r="X51" s="13" t="str">
        <f>IFERROR(IF(X$4="Yes",INDEX(List!$F$2:$CB$208,MATCH('Selection Pane Data'!$C51,List!$F$2:$F$208,0),MATCH('Selection Pane Data'!X$3,List!$F$2:$CB$2,0)),""),"")</f>
        <v/>
      </c>
      <c r="Y51" s="13" t="str">
        <f>IFERROR(IF(Y$4="Yes",INDEX(List!$F$2:$CB$208,MATCH('Selection Pane Data'!$C51,List!$F$2:$F$208,0),MATCH('Selection Pane Data'!Y$3,List!$F$2:$CB$2,0)),""),"")</f>
        <v/>
      </c>
      <c r="Z51" s="13" t="str">
        <f>IFERROR(IF(Z$4="Yes",INDEX(List!$F$2:$CB$208,MATCH('Selection Pane Data'!$C51,List!$F$2:$F$208,0),MATCH('Selection Pane Data'!Z$3,List!$F$2:$CB$2,0)),""),"")</f>
        <v/>
      </c>
      <c r="AA51" s="13" t="str">
        <f>IFERROR(IF(AA$4="Yes",INDEX(List!$F$2:$CB$208,MATCH('Selection Pane Data'!$C51,List!$F$2:$F$208,0),MATCH('Selection Pane Data'!AA$3,List!$F$2:$CB$2,0)),""),"")</f>
        <v/>
      </c>
      <c r="AB51" s="13" t="str">
        <f>IFERROR(IF(AB$4="Yes",INDEX(List!$F$2:$CB$208,MATCH('Selection Pane Data'!$C51,List!$F$2:$F$208,0),MATCH('Selection Pane Data'!AB$3,List!$F$2:$CB$2,0)),""),"")</f>
        <v/>
      </c>
      <c r="AC51" s="13" t="str">
        <f>IFERROR(IF(AC$4="Yes",INDEX(List!$F$2:$CB$208,MATCH('Selection Pane Data'!$C51,List!$F$2:$F$208,0),MATCH('Selection Pane Data'!AC$3,List!$F$2:$CB$2,0)),""),"")</f>
        <v/>
      </c>
      <c r="AD51" s="13" t="str">
        <f>IFERROR(IF(AD$4="Yes",INDEX(List!$F$2:$CB$208,MATCH('Selection Pane Data'!$C51,List!$F$2:$F$208,0),MATCH('Selection Pane Data'!AD$3,List!$F$2:$CB$2,0)),""),"")</f>
        <v/>
      </c>
      <c r="AE51" s="13" t="str">
        <f>IFERROR(IF(AE$4="Yes",INDEX(List!$F$2:$CB$208,MATCH('Selection Pane Data'!$C51,List!$F$2:$F$208,0),MATCH('Selection Pane Data'!AE$3,List!$F$2:$CB$2,0)),""),"")</f>
        <v/>
      </c>
      <c r="AF51" s="13" t="str">
        <f>IFERROR(IF(AF$4="Yes",INDEX(List!$F$2:$CB$208,MATCH('Selection Pane Data'!$C51,List!$F$2:$F$208,0),MATCH('Selection Pane Data'!AF$3,List!$F$2:$CB$2,0)),""),"")</f>
        <v/>
      </c>
      <c r="AG51" s="13" t="str">
        <f>IFERROR(IF(AG$4="Yes",INDEX(List!$F$2:$CB$208,MATCH('Selection Pane Data'!$C51,List!$F$2:$F$208,0),MATCH('Selection Pane Data'!AG$3,List!$F$2:$CB$2,0)),""),"")</f>
        <v/>
      </c>
      <c r="AH51" s="13" t="str">
        <f>IFERROR(IF(AH$4="Yes",INDEX(List!$F$2:$CB$208,MATCH('Selection Pane Data'!$C51,List!$F$2:$F$208,0),MATCH('Selection Pane Data'!AH$3,List!$F$2:$CB$2,0)),""),"")</f>
        <v/>
      </c>
      <c r="AI51" s="13" t="str">
        <f>IFERROR(IF(AI$4="Yes",INDEX(List!$F$2:$CB$208,MATCH('Selection Pane Data'!$C51,List!$F$2:$F$208,0),MATCH('Selection Pane Data'!AI$3,List!$F$2:$CB$2,0)),""),"")</f>
        <v/>
      </c>
      <c r="AJ51" s="13" t="str">
        <f>IFERROR(IF(AJ$4="Yes",INDEX(List!$F$2:$CB$208,MATCH('Selection Pane Data'!$C51,List!$F$2:$F$208,0),MATCH('Selection Pane Data'!AJ$3,List!$F$2:$CB$2,0)),""),"")</f>
        <v/>
      </c>
      <c r="AK51" s="13" t="str">
        <f>IFERROR(IF(AK$4="Yes",INDEX(List!$F$2:$CB$208,MATCH('Selection Pane Data'!$C51,List!$F$2:$F$208,0),MATCH('Selection Pane Data'!AK$3,List!$F$2:$CB$2,0)),""),"")</f>
        <v/>
      </c>
      <c r="AL51" s="13" t="str">
        <f>IFERROR(IF(AL$4="Yes",INDEX(List!$F$2:$CB$208,MATCH('Selection Pane Data'!$C51,List!$F$2:$F$208,0),MATCH('Selection Pane Data'!AL$3,List!$F$2:$CB$2,0)),""),"")</f>
        <v/>
      </c>
      <c r="AM51" s="13" t="str">
        <f>IFERROR(IF(AM$4="Yes",INDEX(List!$F$2:$CB$208,MATCH('Selection Pane Data'!$C51,List!$F$2:$F$208,0),MATCH('Selection Pane Data'!AM$3,List!$F$2:$CB$2,0)),""),"")</f>
        <v/>
      </c>
      <c r="AN51" s="13" t="str">
        <f>IFERROR(IF(AN$4="Yes",INDEX(List!$F$2:$CB$208,MATCH('Selection Pane Data'!$C51,List!$F$2:$F$208,0),MATCH('Selection Pane Data'!AN$3,List!$F$2:$CB$2,0)),""),"")</f>
        <v/>
      </c>
      <c r="AO51" s="13" t="str">
        <f>IFERROR(IF(AO$4="Yes",INDEX(List!$F$2:$CB$208,MATCH('Selection Pane Data'!$C51,List!$F$2:$F$208,0),MATCH('Selection Pane Data'!AO$3,List!$F$2:$CB$2,0)),""),"")</f>
        <v/>
      </c>
      <c r="AP51" s="13" t="str">
        <f>IFERROR(IF(AP$4="Yes",INDEX(List!$F$2:$CB$208,MATCH('Selection Pane Data'!$C51,List!$F$2:$F$208,0),MATCH('Selection Pane Data'!AP$3,List!$F$2:$CB$2,0)),""),"")</f>
        <v/>
      </c>
      <c r="AQ51" s="13" t="str">
        <f>IFERROR(IF(AQ$4="Yes",INDEX(List!$F$2:$CB$208,MATCH('Selection Pane Data'!$C51,List!$F$2:$F$208,0),MATCH('Selection Pane Data'!AQ$3,List!$F$2:$CB$2,0)),""),"")</f>
        <v/>
      </c>
      <c r="AR51" s="13" t="str">
        <f>IFERROR(IF(AR$4="Yes",INDEX(List!$F$2:$CB$208,MATCH('Selection Pane Data'!$C51,List!$F$2:$F$208,0),MATCH('Selection Pane Data'!AR$3,List!$F$2:$CB$2,0)),""),"")</f>
        <v/>
      </c>
      <c r="AS51" s="13" t="str">
        <f>IFERROR(IF(AS$4="Yes",INDEX(List!$F$2:$CB$208,MATCH('Selection Pane Data'!$C51,List!$F$2:$F$208,0),MATCH('Selection Pane Data'!AS$3,List!$F$2:$CB$2,0)),""),"")</f>
        <v/>
      </c>
      <c r="AT51" s="13" t="str">
        <f>IFERROR(IF(AT$4="Yes",INDEX(List!$F$2:$CB$208,MATCH('Selection Pane Data'!$C51,List!$F$2:$F$208,0),MATCH('Selection Pane Data'!AT$3,List!$F$2:$CB$2,0)),""),"")</f>
        <v/>
      </c>
      <c r="AU51" s="13" t="str">
        <f>IFERROR(IF(AU$4="Yes",INDEX(List!$F$2:$CB$208,MATCH('Selection Pane Data'!$C51,List!$F$2:$F$208,0),MATCH('Selection Pane Data'!AU$3,List!$F$2:$CB$2,0)),""),"")</f>
        <v/>
      </c>
      <c r="AV51" s="13" t="str">
        <f>IFERROR(IF(AV$4="Yes",INDEX(List!$F$2:$CB$208,MATCH('Selection Pane Data'!$C51,List!$F$2:$F$208,0),MATCH('Selection Pane Data'!AV$3,List!$F$2:$CB$2,0)),""),"")</f>
        <v/>
      </c>
      <c r="AW51" s="13" t="str">
        <f>IFERROR(IF(AW$4="Yes",INDEX(List!$F$2:$CB$208,MATCH('Selection Pane Data'!$C51,List!$F$2:$F$208,0),MATCH('Selection Pane Data'!AW$3,List!$F$2:$CB$2,0)),""),"")</f>
        <v/>
      </c>
      <c r="AX51" s="13" t="str">
        <f>IFERROR(IF(AX$4="Yes",INDEX(List!$F$2:$CB$208,MATCH('Selection Pane Data'!$C51,List!$F$2:$F$208,0),MATCH('Selection Pane Data'!AX$3,List!$F$2:$CB$2,0)),""),"")</f>
        <v/>
      </c>
      <c r="AY51" s="13" t="str">
        <f>IFERROR(IF(AY$4="Yes",INDEX(List!$F$2:$CB$208,MATCH('Selection Pane Data'!$C51,List!$F$2:$F$208,0),MATCH('Selection Pane Data'!AY$3,List!$F$2:$CB$2,0)),""),"")</f>
        <v/>
      </c>
      <c r="AZ51" s="13" t="str">
        <f>IFERROR(IF(AZ$4="Yes",INDEX(List!$F$2:$CB$208,MATCH('Selection Pane Data'!$C51,List!$F$2:$F$208,0),MATCH('Selection Pane Data'!AZ$3,List!$F$2:$CB$2,0)),""),"")</f>
        <v/>
      </c>
      <c r="BA51" s="13" t="str">
        <f>IFERROR(IF(BA$4="Yes",INDEX(List!$F$2:$CB$208,MATCH('Selection Pane Data'!$C51,List!$F$2:$F$208,0),MATCH('Selection Pane Data'!BA$3,List!$F$2:$CB$2,0)),""),"")</f>
        <v/>
      </c>
      <c r="BB51" s="13" t="str">
        <f>IFERROR(IF(BB$4="Yes",INDEX(List!$F$2:$CB$208,MATCH('Selection Pane Data'!$C51,List!$F$2:$F$208,0),MATCH('Selection Pane Data'!BB$3,List!$F$2:$CB$2,0)),""),"")</f>
        <v/>
      </c>
      <c r="BC51" s="13" t="str">
        <f>IFERROR(IF(BC$4="Yes",INDEX(List!$F$2:$CB$208,MATCH('Selection Pane Data'!$C51,List!$F$2:$F$208,0),MATCH('Selection Pane Data'!BC$3,List!$F$2:$CB$2,0)),""),"")</f>
        <v/>
      </c>
      <c r="BD51" s="13" t="str">
        <f>IFERROR(IF(BD$4="Yes",INDEX(List!$F$2:$CB$208,MATCH('Selection Pane Data'!$C51,List!$F$2:$F$208,0),MATCH('Selection Pane Data'!BD$3,List!$F$2:$CB$2,0)),""),"")</f>
        <v/>
      </c>
      <c r="BE51" s="13" t="str">
        <f>IFERROR(IF(BE$4="Yes",INDEX(List!$F$2:$CB$208,MATCH('Selection Pane Data'!$C51,List!$F$2:$F$208,0),MATCH('Selection Pane Data'!BE$3,List!$F$2:$CB$2,0)),""),"")</f>
        <v/>
      </c>
      <c r="BF51" s="13" t="str">
        <f>IFERROR(IF(BF$4="Yes",INDEX(List!$F$2:$CB$208,MATCH('Selection Pane Data'!$C51,List!$F$2:$F$208,0),MATCH('Selection Pane Data'!BF$3,List!$F$2:$CB$2,0)),""),"")</f>
        <v/>
      </c>
      <c r="BG51" s="13" t="str">
        <f>IFERROR(IF(BG$4="Yes",INDEX(List!$F$2:$CB$208,MATCH('Selection Pane Data'!$C51,List!$F$2:$F$208,0),MATCH('Selection Pane Data'!BG$3,List!$F$2:$CB$2,0)),""),"")</f>
        <v/>
      </c>
      <c r="BH51" s="13" t="str">
        <f>IFERROR(IF(BH$4="Yes",INDEX(List!$F$2:$CB$208,MATCH('Selection Pane Data'!$C51,List!$F$2:$F$208,0),MATCH('Selection Pane Data'!BH$3,List!$F$2:$CB$2,0)),""),"")</f>
        <v/>
      </c>
      <c r="BI51" s="13" t="str">
        <f>IFERROR(IF(BI$4="Yes",INDEX(List!$F$2:$CB$208,MATCH('Selection Pane Data'!$C51,List!$F$2:$F$208,0),MATCH('Selection Pane Data'!BI$3,List!$F$2:$CB$2,0)),""),"")</f>
        <v/>
      </c>
      <c r="BJ51" s="13" t="str">
        <f>IFERROR(IF(BJ$4="Yes",INDEX(List!$F$2:$CB$208,MATCH('Selection Pane Data'!$C51,List!$F$2:$F$208,0),MATCH('Selection Pane Data'!BJ$3,List!$F$2:$CB$2,0)),""),"")</f>
        <v/>
      </c>
      <c r="BK51" s="13" t="str">
        <f>IFERROR(IF(BK$4="Yes",INDEX(List!$F$2:$CB$208,MATCH('Selection Pane Data'!$C51,List!$F$2:$F$208,0),MATCH('Selection Pane Data'!BK$3,List!$F$2:$CB$2,0)),""),"")</f>
        <v/>
      </c>
      <c r="BL51" s="13" t="str">
        <f>IFERROR(IF(BL$4="Yes",INDEX(List!$F$2:$CB$208,MATCH('Selection Pane Data'!$C51,List!$F$2:$F$208,0),MATCH('Selection Pane Data'!BL$3,List!$F$2:$CB$2,0)),""),"")</f>
        <v/>
      </c>
      <c r="BM51" s="13" t="str">
        <f>IFERROR(IF(BM$4="Yes",INDEX(List!$F$2:$CB$208,MATCH('Selection Pane Data'!$C51,List!$F$2:$F$208,0),MATCH('Selection Pane Data'!BM$3,List!$F$2:$CB$2,0)),""),"")</f>
        <v/>
      </c>
      <c r="BN51" s="13" t="str">
        <f>IFERROR(IF(BN$4="Yes",INDEX(List!$F$2:$CB$208,MATCH('Selection Pane Data'!$C51,List!$F$2:$F$208,0),MATCH('Selection Pane Data'!BN$3,List!$F$2:$CB$2,0)),""),"")</f>
        <v/>
      </c>
      <c r="BO51" s="13" t="str">
        <f>IFERROR(IF(BO$4="Yes",INDEX(List!$F$2:$CB$208,MATCH('Selection Pane Data'!$C51,List!$F$2:$F$208,0),MATCH('Selection Pane Data'!BO$3,List!$F$2:$CB$2,0)),""),"")</f>
        <v/>
      </c>
      <c r="BP51" s="13" t="str">
        <f>IFERROR(IF(BP$4="Yes",INDEX(List!$F$2:$CB$208,MATCH('Selection Pane Data'!$C51,List!$F$2:$F$208,0),MATCH('Selection Pane Data'!BP$3,List!$F$2:$CB$2,0)),""),"")</f>
        <v/>
      </c>
      <c r="BQ51" s="13" t="str">
        <f>IFERROR(IF(BQ$4="Yes",INDEX(List!$F$2:$CB$208,MATCH('Selection Pane Data'!$C51,List!$F$2:$F$208,0),MATCH('Selection Pane Data'!BQ$3,List!$F$2:$CB$2,0)),""),"")</f>
        <v/>
      </c>
      <c r="BR51" s="13" t="str">
        <f>IFERROR(IF(BR$4="Yes",INDEX(List!$F$2:$CB$208,MATCH('Selection Pane Data'!$C51,List!$F$2:$F$208,0),MATCH('Selection Pane Data'!BR$3,List!$F$2:$CB$2,0)),""),"")</f>
        <v/>
      </c>
      <c r="BS51" s="13" t="str">
        <f>IFERROR(IF(BS$4="Yes",INDEX(List!$F$2:$CB$208,MATCH('Selection Pane Data'!$C51,List!$F$2:$F$208,0),MATCH('Selection Pane Data'!BS$3,List!$F$2:$CB$2,0)),""),"")</f>
        <v/>
      </c>
      <c r="BT51" s="13" t="str">
        <f>IFERROR(IF(BT$4="Yes",INDEX(List!$F$2:$CB$208,MATCH('Selection Pane Data'!$C51,List!$F$2:$F$208,0),MATCH('Selection Pane Data'!BT$3,List!$F$2:$CB$2,0)),""),"")</f>
        <v/>
      </c>
      <c r="BU51" s="13" t="str">
        <f>IFERROR(IF(BU$4="Yes",INDEX(List!$F$2:$CB$208,MATCH('Selection Pane Data'!$C51,List!$F$2:$F$208,0),MATCH('Selection Pane Data'!BU$3,List!$F$2:$CB$2,0)),""),"")</f>
        <v/>
      </c>
      <c r="BV51" s="13" t="str">
        <f>IFERROR(IF(BV$4="Yes",INDEX(List!$F$2:$CB$208,MATCH('Selection Pane Data'!$C51,List!$F$2:$F$208,0),MATCH('Selection Pane Data'!BV$3,List!$F$2:$CB$2,0)),""),"")</f>
        <v/>
      </c>
      <c r="BW51" s="13" t="str">
        <f>IFERROR(IF(BW$4="Yes",INDEX(List!$F$2:$CB$208,MATCH('Selection Pane Data'!$C51,List!$F$2:$F$208,0),MATCH('Selection Pane Data'!BW$3,List!$F$2:$CB$2,0)),""),"")</f>
        <v/>
      </c>
      <c r="BX51" s="13" t="str">
        <f>IFERROR(IF(BX$4="Yes",INDEX(List!$F$2:$CB$208,MATCH('Selection Pane Data'!$C51,List!$F$2:$F$208,0),MATCH('Selection Pane Data'!BX$3,List!$F$2:$CB$2,0)),""),"")</f>
        <v/>
      </c>
      <c r="BY51" s="13" t="str">
        <f>IFERROR(IF(BY$4="Yes",INDEX(List!$F$2:$CB$208,MATCH('Selection Pane Data'!$C51,List!$F$2:$F$208,0),MATCH('Selection Pane Data'!BY$3,List!$F$2:$CB$2,0)),""),"")</f>
        <v/>
      </c>
      <c r="BZ51" s="13" t="str">
        <f>IFERROR(IF(BZ$4="Yes",INDEX(List!$F$2:$CB$208,MATCH('Selection Pane Data'!$C51,List!$F$2:$F$208,0),MATCH('Selection Pane Data'!BZ$3,List!$F$2:$CB$2,0)),""),"")</f>
        <v/>
      </c>
      <c r="CA51" s="13" t="str">
        <f>IFERROR(IF(CA$4="Yes",INDEX(List!$F$2:$CB$208,MATCH('Selection Pane Data'!$C51,List!$F$2:$F$208,0),MATCH('Selection Pane Data'!CA$3,List!$F$2:$CB$2,0)),""),"")</f>
        <v/>
      </c>
      <c r="CC51" s="29">
        <f t="shared" si="0"/>
        <v>0</v>
      </c>
      <c r="CD51" s="29">
        <f t="shared" si="1"/>
        <v>0</v>
      </c>
      <c r="CE51" s="29"/>
      <c r="CF51" s="29">
        <f>COUNTIF(List!I49:CB49,'Selection Pane Data'!CF$3)</f>
        <v>0</v>
      </c>
      <c r="CG51" s="29">
        <f>COUNTIF(List!J49:CC49,'Selection Pane Data'!CG$3)</f>
        <v>0</v>
      </c>
      <c r="CH51" s="29"/>
      <c r="CI51" s="29" t="str">
        <f t="shared" si="2"/>
        <v>Good</v>
      </c>
      <c r="CJ51" s="29" t="str">
        <f t="shared" si="3"/>
        <v>Good</v>
      </c>
    </row>
    <row r="52" spans="2:88" x14ac:dyDescent="0.45">
      <c r="B52" s="21" t="s">
        <v>364</v>
      </c>
      <c r="C52" s="120" t="s">
        <v>784</v>
      </c>
      <c r="D52" s="31" t="str">
        <f>List!G50</f>
        <v>Not Applicable</v>
      </c>
      <c r="E52" s="31" t="str">
        <f>List!H50</f>
        <v>Not Applicable</v>
      </c>
      <c r="F52" t="e">
        <f>INDEX('CMMC Levels'!$A$1:$F$188,MATCH('Selection Pane Data'!$C52,'CMMC Levels'!$A$1:$A$188,0),MATCH(Placemat!$F$4,'CMMC Levels'!$A$1:$F$1,0))</f>
        <v>#N/A</v>
      </c>
      <c r="G52" s="75" t="e">
        <f>IF(F52="X",IF(COUNTIF(List!I50:CB50,"P")+COUNTIF(List!I50:CB50,"S")=0,"U",IF(COUNTIF('Selection Pane Data'!H52:CA52,"P")&gt;0,"P",IF(COUNTIF('Selection Pane Data'!H52:CA52,"S")&gt;0,"S","N"))),"NA")</f>
        <v>#N/A</v>
      </c>
      <c r="H52" s="13" t="str">
        <f>IFERROR(IF(H$4="Yes",INDEX(List!$F$2:$CB$208,MATCH('Selection Pane Data'!$C52,List!$F$2:$F$208,0),MATCH('Selection Pane Data'!H$3,List!$F$2:$CB$2,0)),""),"")</f>
        <v/>
      </c>
      <c r="I52" s="13" t="str">
        <f>IFERROR(IF(I$4="Yes",INDEX(List!$F$2:$CB$208,MATCH('Selection Pane Data'!$C52,List!$F$2:$F$208,0),MATCH('Selection Pane Data'!I$3,List!$F$2:$CB$2,0)),""),"")</f>
        <v/>
      </c>
      <c r="J52" s="13">
        <f>IFERROR(IF(J$4="Yes",INDEX(List!$F$2:$CB$208,MATCH('Selection Pane Data'!$C52,List!$F$2:$F$208,0),MATCH('Selection Pane Data'!J$3,List!$F$2:$CB$2,0)),""),"")</f>
        <v>0</v>
      </c>
      <c r="K52" s="13" t="str">
        <f>IFERROR(IF(K$4="Yes",INDEX(List!$F$2:$CB$208,MATCH('Selection Pane Data'!$C52,List!$F$2:$F$208,0),MATCH('Selection Pane Data'!K$3,List!$F$2:$CB$2,0)),""),"")</f>
        <v/>
      </c>
      <c r="L52" s="13" t="str">
        <f>IFERROR(IF(L$4="Yes",INDEX(List!$F$2:$CB$208,MATCH('Selection Pane Data'!$C52,List!$F$2:$F$208,0),MATCH('Selection Pane Data'!L$3,List!$F$2:$CB$2,0)),""),"")</f>
        <v/>
      </c>
      <c r="M52" s="13" t="str">
        <f>IFERROR(IF(M$4="Yes",INDEX(List!$F$2:$CB$208,MATCH('Selection Pane Data'!$C52,List!$F$2:$F$208,0),MATCH('Selection Pane Data'!M$3,List!$F$2:$CB$2,0)),""),"")</f>
        <v/>
      </c>
      <c r="N52" s="13" t="str">
        <f>IFERROR(IF(N$4="Yes",INDEX(List!$F$2:$CB$208,MATCH('Selection Pane Data'!$C52,List!$F$2:$F$208,0),MATCH('Selection Pane Data'!N$3,List!$F$2:$CB$2,0)),""),"")</f>
        <v/>
      </c>
      <c r="O52" s="13" t="str">
        <f>IFERROR(IF(O$4="Yes",INDEX(List!$F$2:$CB$208,MATCH('Selection Pane Data'!$C52,List!$F$2:$F$208,0),MATCH('Selection Pane Data'!O$3,List!$F$2:$CB$2,0)),""),"")</f>
        <v/>
      </c>
      <c r="P52" s="13" t="str">
        <f>IFERROR(IF(P$4="Yes",INDEX(List!$F$2:$CB$208,MATCH('Selection Pane Data'!$C52,List!$F$2:$F$208,0),MATCH('Selection Pane Data'!P$3,List!$F$2:$CB$2,0)),""),"")</f>
        <v/>
      </c>
      <c r="Q52" s="13" t="str">
        <f>IFERROR(IF(Q$4="Yes",INDEX(List!$F$2:$CB$208,MATCH('Selection Pane Data'!$C52,List!$F$2:$F$208,0),MATCH('Selection Pane Data'!Q$3,List!$F$2:$CB$2,0)),""),"")</f>
        <v/>
      </c>
      <c r="R52" s="13" t="str">
        <f>IFERROR(IF(R$4="Yes",INDEX(List!$F$2:$CB$208,MATCH('Selection Pane Data'!$C52,List!$F$2:$F$208,0),MATCH('Selection Pane Data'!R$3,List!$F$2:$CB$2,0)),""),"")</f>
        <v/>
      </c>
      <c r="S52" s="13" t="str">
        <f>IFERROR(IF(S$4="Yes",INDEX(List!$F$2:$CB$208,MATCH('Selection Pane Data'!$C52,List!$F$2:$F$208,0),MATCH('Selection Pane Data'!S$3,List!$F$2:$CB$2,0)),""),"")</f>
        <v/>
      </c>
      <c r="T52" s="13" t="str">
        <f>IFERROR(IF(T$4="Yes",INDEX(List!$F$2:$CB$208,MATCH('Selection Pane Data'!$C52,List!$F$2:$F$208,0),MATCH('Selection Pane Data'!T$3,List!$F$2:$CB$2,0)),""),"")</f>
        <v/>
      </c>
      <c r="U52" s="13" t="str">
        <f>IFERROR(IF(U$4="Yes",INDEX(List!$F$2:$CB$208,MATCH('Selection Pane Data'!$C52,List!$F$2:$F$208,0),MATCH('Selection Pane Data'!U$3,List!$F$2:$CB$2,0)),""),"")</f>
        <v/>
      </c>
      <c r="V52" s="13" t="str">
        <f>IFERROR(IF(V$4="Yes",INDEX(List!$F$2:$CB$208,MATCH('Selection Pane Data'!$C52,List!$F$2:$F$208,0),MATCH('Selection Pane Data'!V$3,List!$F$2:$CB$2,0)),""),"")</f>
        <v/>
      </c>
      <c r="W52" s="13" t="str">
        <f>IFERROR(IF(W$4="Yes",INDEX(List!$F$2:$CB$208,MATCH('Selection Pane Data'!$C52,List!$F$2:$F$208,0),MATCH('Selection Pane Data'!W$3,List!$F$2:$CB$2,0)),""),"")</f>
        <v/>
      </c>
      <c r="X52" s="13" t="str">
        <f>IFERROR(IF(X$4="Yes",INDEX(List!$F$2:$CB$208,MATCH('Selection Pane Data'!$C52,List!$F$2:$F$208,0),MATCH('Selection Pane Data'!X$3,List!$F$2:$CB$2,0)),""),"")</f>
        <v/>
      </c>
      <c r="Y52" s="13" t="str">
        <f>IFERROR(IF(Y$4="Yes",INDEX(List!$F$2:$CB$208,MATCH('Selection Pane Data'!$C52,List!$F$2:$F$208,0),MATCH('Selection Pane Data'!Y$3,List!$F$2:$CB$2,0)),""),"")</f>
        <v/>
      </c>
      <c r="Z52" s="13" t="str">
        <f>IFERROR(IF(Z$4="Yes",INDEX(List!$F$2:$CB$208,MATCH('Selection Pane Data'!$C52,List!$F$2:$F$208,0),MATCH('Selection Pane Data'!Z$3,List!$F$2:$CB$2,0)),""),"")</f>
        <v/>
      </c>
      <c r="AA52" s="13" t="str">
        <f>IFERROR(IF(AA$4="Yes",INDEX(List!$F$2:$CB$208,MATCH('Selection Pane Data'!$C52,List!$F$2:$F$208,0),MATCH('Selection Pane Data'!AA$3,List!$F$2:$CB$2,0)),""),"")</f>
        <v/>
      </c>
      <c r="AB52" s="13">
        <f>IFERROR(IF(AB$4="Yes",INDEX(List!$F$2:$CB$208,MATCH('Selection Pane Data'!$C52,List!$F$2:$F$208,0),MATCH('Selection Pane Data'!AB$3,List!$F$2:$CB$2,0)),""),"")</f>
        <v>0</v>
      </c>
      <c r="AC52" s="13" t="str">
        <f>IFERROR(IF(AC$4="Yes",INDEX(List!$F$2:$CB$208,MATCH('Selection Pane Data'!$C52,List!$F$2:$F$208,0),MATCH('Selection Pane Data'!AC$3,List!$F$2:$CB$2,0)),""),"")</f>
        <v/>
      </c>
      <c r="AD52" s="13" t="str">
        <f>IFERROR(IF(AD$4="Yes",INDEX(List!$F$2:$CB$208,MATCH('Selection Pane Data'!$C52,List!$F$2:$F$208,0),MATCH('Selection Pane Data'!AD$3,List!$F$2:$CB$2,0)),""),"")</f>
        <v/>
      </c>
      <c r="AE52" s="13" t="str">
        <f>IFERROR(IF(AE$4="Yes",INDEX(List!$F$2:$CB$208,MATCH('Selection Pane Data'!$C52,List!$F$2:$F$208,0),MATCH('Selection Pane Data'!AE$3,List!$F$2:$CB$2,0)),""),"")</f>
        <v/>
      </c>
      <c r="AF52" s="13" t="str">
        <f>IFERROR(IF(AF$4="Yes",INDEX(List!$F$2:$CB$208,MATCH('Selection Pane Data'!$C52,List!$F$2:$F$208,0),MATCH('Selection Pane Data'!AF$3,List!$F$2:$CB$2,0)),""),"")</f>
        <v/>
      </c>
      <c r="AG52" s="13" t="str">
        <f>IFERROR(IF(AG$4="Yes",INDEX(List!$F$2:$CB$208,MATCH('Selection Pane Data'!$C52,List!$F$2:$F$208,0),MATCH('Selection Pane Data'!AG$3,List!$F$2:$CB$2,0)),""),"")</f>
        <v/>
      </c>
      <c r="AH52" s="13" t="str">
        <f>IFERROR(IF(AH$4="Yes",INDEX(List!$F$2:$CB$208,MATCH('Selection Pane Data'!$C52,List!$F$2:$F$208,0),MATCH('Selection Pane Data'!AH$3,List!$F$2:$CB$2,0)),""),"")</f>
        <v/>
      </c>
      <c r="AI52" s="13" t="str">
        <f>IFERROR(IF(AI$4="Yes",INDEX(List!$F$2:$CB$208,MATCH('Selection Pane Data'!$C52,List!$F$2:$F$208,0),MATCH('Selection Pane Data'!AI$3,List!$F$2:$CB$2,0)),""),"")</f>
        <v/>
      </c>
      <c r="AJ52" s="13" t="str">
        <f>IFERROR(IF(AJ$4="Yes",INDEX(List!$F$2:$CB$208,MATCH('Selection Pane Data'!$C52,List!$F$2:$F$208,0),MATCH('Selection Pane Data'!AJ$3,List!$F$2:$CB$2,0)),""),"")</f>
        <v/>
      </c>
      <c r="AK52" s="13" t="str">
        <f>IFERROR(IF(AK$4="Yes",INDEX(List!$F$2:$CB$208,MATCH('Selection Pane Data'!$C52,List!$F$2:$F$208,0),MATCH('Selection Pane Data'!AK$3,List!$F$2:$CB$2,0)),""),"")</f>
        <v/>
      </c>
      <c r="AL52" s="13" t="str">
        <f>IFERROR(IF(AL$4="Yes",INDEX(List!$F$2:$CB$208,MATCH('Selection Pane Data'!$C52,List!$F$2:$F$208,0),MATCH('Selection Pane Data'!AL$3,List!$F$2:$CB$2,0)),""),"")</f>
        <v/>
      </c>
      <c r="AM52" s="13" t="str">
        <f>IFERROR(IF(AM$4="Yes",INDEX(List!$F$2:$CB$208,MATCH('Selection Pane Data'!$C52,List!$F$2:$F$208,0),MATCH('Selection Pane Data'!AM$3,List!$F$2:$CB$2,0)),""),"")</f>
        <v/>
      </c>
      <c r="AN52" s="13" t="str">
        <f>IFERROR(IF(AN$4="Yes",INDEX(List!$F$2:$CB$208,MATCH('Selection Pane Data'!$C52,List!$F$2:$F$208,0),MATCH('Selection Pane Data'!AN$3,List!$F$2:$CB$2,0)),""),"")</f>
        <v/>
      </c>
      <c r="AO52" s="13" t="str">
        <f>IFERROR(IF(AO$4="Yes",INDEX(List!$F$2:$CB$208,MATCH('Selection Pane Data'!$C52,List!$F$2:$F$208,0),MATCH('Selection Pane Data'!AO$3,List!$F$2:$CB$2,0)),""),"")</f>
        <v/>
      </c>
      <c r="AP52" s="13" t="str">
        <f>IFERROR(IF(AP$4="Yes",INDEX(List!$F$2:$CB$208,MATCH('Selection Pane Data'!$C52,List!$F$2:$F$208,0),MATCH('Selection Pane Data'!AP$3,List!$F$2:$CB$2,0)),""),"")</f>
        <v/>
      </c>
      <c r="AQ52" s="13" t="str">
        <f>IFERROR(IF(AQ$4="Yes",INDEX(List!$F$2:$CB$208,MATCH('Selection Pane Data'!$C52,List!$F$2:$F$208,0),MATCH('Selection Pane Data'!AQ$3,List!$F$2:$CB$2,0)),""),"")</f>
        <v/>
      </c>
      <c r="AR52" s="13" t="str">
        <f>IFERROR(IF(AR$4="Yes",INDEX(List!$F$2:$CB$208,MATCH('Selection Pane Data'!$C52,List!$F$2:$F$208,0),MATCH('Selection Pane Data'!AR$3,List!$F$2:$CB$2,0)),""),"")</f>
        <v/>
      </c>
      <c r="AS52" s="13" t="str">
        <f>IFERROR(IF(AS$4="Yes",INDEX(List!$F$2:$CB$208,MATCH('Selection Pane Data'!$C52,List!$F$2:$F$208,0),MATCH('Selection Pane Data'!AS$3,List!$F$2:$CB$2,0)),""),"")</f>
        <v/>
      </c>
      <c r="AT52" s="13" t="str">
        <f>IFERROR(IF(AT$4="Yes",INDEX(List!$F$2:$CB$208,MATCH('Selection Pane Data'!$C52,List!$F$2:$F$208,0),MATCH('Selection Pane Data'!AT$3,List!$F$2:$CB$2,0)),""),"")</f>
        <v/>
      </c>
      <c r="AU52" s="13" t="str">
        <f>IFERROR(IF(AU$4="Yes",INDEX(List!$F$2:$CB$208,MATCH('Selection Pane Data'!$C52,List!$F$2:$F$208,0),MATCH('Selection Pane Data'!AU$3,List!$F$2:$CB$2,0)),""),"")</f>
        <v/>
      </c>
      <c r="AV52" s="13" t="str">
        <f>IFERROR(IF(AV$4="Yes",INDEX(List!$F$2:$CB$208,MATCH('Selection Pane Data'!$C52,List!$F$2:$F$208,0),MATCH('Selection Pane Data'!AV$3,List!$F$2:$CB$2,0)),""),"")</f>
        <v/>
      </c>
      <c r="AW52" s="13" t="str">
        <f>IFERROR(IF(AW$4="Yes",INDEX(List!$F$2:$CB$208,MATCH('Selection Pane Data'!$C52,List!$F$2:$F$208,0),MATCH('Selection Pane Data'!AW$3,List!$F$2:$CB$2,0)),""),"")</f>
        <v/>
      </c>
      <c r="AX52" s="13" t="str">
        <f>IFERROR(IF(AX$4="Yes",INDEX(List!$F$2:$CB$208,MATCH('Selection Pane Data'!$C52,List!$F$2:$F$208,0),MATCH('Selection Pane Data'!AX$3,List!$F$2:$CB$2,0)),""),"")</f>
        <v/>
      </c>
      <c r="AY52" s="13" t="str">
        <f>IFERROR(IF(AY$4="Yes",INDEX(List!$F$2:$CB$208,MATCH('Selection Pane Data'!$C52,List!$F$2:$F$208,0),MATCH('Selection Pane Data'!AY$3,List!$F$2:$CB$2,0)),""),"")</f>
        <v/>
      </c>
      <c r="AZ52" s="13" t="str">
        <f>IFERROR(IF(AZ$4="Yes",INDEX(List!$F$2:$CB$208,MATCH('Selection Pane Data'!$C52,List!$F$2:$F$208,0),MATCH('Selection Pane Data'!AZ$3,List!$F$2:$CB$2,0)),""),"")</f>
        <v/>
      </c>
      <c r="BA52" s="13" t="str">
        <f>IFERROR(IF(BA$4="Yes",INDEX(List!$F$2:$CB$208,MATCH('Selection Pane Data'!$C52,List!$F$2:$F$208,0),MATCH('Selection Pane Data'!BA$3,List!$F$2:$CB$2,0)),""),"")</f>
        <v/>
      </c>
      <c r="BB52" s="13" t="str">
        <f>IFERROR(IF(BB$4="Yes",INDEX(List!$F$2:$CB$208,MATCH('Selection Pane Data'!$C52,List!$F$2:$F$208,0),MATCH('Selection Pane Data'!BB$3,List!$F$2:$CB$2,0)),""),"")</f>
        <v/>
      </c>
      <c r="BC52" s="13" t="str">
        <f>IFERROR(IF(BC$4="Yes",INDEX(List!$F$2:$CB$208,MATCH('Selection Pane Data'!$C52,List!$F$2:$F$208,0),MATCH('Selection Pane Data'!BC$3,List!$F$2:$CB$2,0)),""),"")</f>
        <v/>
      </c>
      <c r="BD52" s="13" t="str">
        <f>IFERROR(IF(BD$4="Yes",INDEX(List!$F$2:$CB$208,MATCH('Selection Pane Data'!$C52,List!$F$2:$F$208,0),MATCH('Selection Pane Data'!BD$3,List!$F$2:$CB$2,0)),""),"")</f>
        <v/>
      </c>
      <c r="BE52" s="13" t="str">
        <f>IFERROR(IF(BE$4="Yes",INDEX(List!$F$2:$CB$208,MATCH('Selection Pane Data'!$C52,List!$F$2:$F$208,0),MATCH('Selection Pane Data'!BE$3,List!$F$2:$CB$2,0)),""),"")</f>
        <v/>
      </c>
      <c r="BF52" s="13" t="str">
        <f>IFERROR(IF(BF$4="Yes",INDEX(List!$F$2:$CB$208,MATCH('Selection Pane Data'!$C52,List!$F$2:$F$208,0),MATCH('Selection Pane Data'!BF$3,List!$F$2:$CB$2,0)),""),"")</f>
        <v/>
      </c>
      <c r="BG52" s="13" t="str">
        <f>IFERROR(IF(BG$4="Yes",INDEX(List!$F$2:$CB$208,MATCH('Selection Pane Data'!$C52,List!$F$2:$F$208,0),MATCH('Selection Pane Data'!BG$3,List!$F$2:$CB$2,0)),""),"")</f>
        <v/>
      </c>
      <c r="BH52" s="13" t="str">
        <f>IFERROR(IF(BH$4="Yes",INDEX(List!$F$2:$CB$208,MATCH('Selection Pane Data'!$C52,List!$F$2:$F$208,0),MATCH('Selection Pane Data'!BH$3,List!$F$2:$CB$2,0)),""),"")</f>
        <v/>
      </c>
      <c r="BI52" s="13" t="str">
        <f>IFERROR(IF(BI$4="Yes",INDEX(List!$F$2:$CB$208,MATCH('Selection Pane Data'!$C52,List!$F$2:$F$208,0),MATCH('Selection Pane Data'!BI$3,List!$F$2:$CB$2,0)),""),"")</f>
        <v/>
      </c>
      <c r="BJ52" s="13" t="str">
        <f>IFERROR(IF(BJ$4="Yes",INDEX(List!$F$2:$CB$208,MATCH('Selection Pane Data'!$C52,List!$F$2:$F$208,0),MATCH('Selection Pane Data'!BJ$3,List!$F$2:$CB$2,0)),""),"")</f>
        <v/>
      </c>
      <c r="BK52" s="13" t="str">
        <f>IFERROR(IF(BK$4="Yes",INDEX(List!$F$2:$CB$208,MATCH('Selection Pane Data'!$C52,List!$F$2:$F$208,0),MATCH('Selection Pane Data'!BK$3,List!$F$2:$CB$2,0)),""),"")</f>
        <v/>
      </c>
      <c r="BL52" s="13" t="str">
        <f>IFERROR(IF(BL$4="Yes",INDEX(List!$F$2:$CB$208,MATCH('Selection Pane Data'!$C52,List!$F$2:$F$208,0),MATCH('Selection Pane Data'!BL$3,List!$F$2:$CB$2,0)),""),"")</f>
        <v/>
      </c>
      <c r="BM52" s="13" t="str">
        <f>IFERROR(IF(BM$4="Yes",INDEX(List!$F$2:$CB$208,MATCH('Selection Pane Data'!$C52,List!$F$2:$F$208,0),MATCH('Selection Pane Data'!BM$3,List!$F$2:$CB$2,0)),""),"")</f>
        <v/>
      </c>
      <c r="BN52" s="13" t="str">
        <f>IFERROR(IF(BN$4="Yes",INDEX(List!$F$2:$CB$208,MATCH('Selection Pane Data'!$C52,List!$F$2:$F$208,0),MATCH('Selection Pane Data'!BN$3,List!$F$2:$CB$2,0)),""),"")</f>
        <v/>
      </c>
      <c r="BO52" s="13" t="str">
        <f>IFERROR(IF(BO$4="Yes",INDEX(List!$F$2:$CB$208,MATCH('Selection Pane Data'!$C52,List!$F$2:$F$208,0),MATCH('Selection Pane Data'!BO$3,List!$F$2:$CB$2,0)),""),"")</f>
        <v/>
      </c>
      <c r="BP52" s="13" t="str">
        <f>IFERROR(IF(BP$4="Yes",INDEX(List!$F$2:$CB$208,MATCH('Selection Pane Data'!$C52,List!$F$2:$F$208,0),MATCH('Selection Pane Data'!BP$3,List!$F$2:$CB$2,0)),""),"")</f>
        <v/>
      </c>
      <c r="BQ52" s="13" t="str">
        <f>IFERROR(IF(BQ$4="Yes",INDEX(List!$F$2:$CB$208,MATCH('Selection Pane Data'!$C52,List!$F$2:$F$208,0),MATCH('Selection Pane Data'!BQ$3,List!$F$2:$CB$2,0)),""),"")</f>
        <v/>
      </c>
      <c r="BR52" s="13" t="str">
        <f>IFERROR(IF(BR$4="Yes",INDEX(List!$F$2:$CB$208,MATCH('Selection Pane Data'!$C52,List!$F$2:$F$208,0),MATCH('Selection Pane Data'!BR$3,List!$F$2:$CB$2,0)),""),"")</f>
        <v/>
      </c>
      <c r="BS52" s="13" t="str">
        <f>IFERROR(IF(BS$4="Yes",INDEX(List!$F$2:$CB$208,MATCH('Selection Pane Data'!$C52,List!$F$2:$F$208,0),MATCH('Selection Pane Data'!BS$3,List!$F$2:$CB$2,0)),""),"")</f>
        <v/>
      </c>
      <c r="BT52" s="13" t="str">
        <f>IFERROR(IF(BT$4="Yes",INDEX(List!$F$2:$CB$208,MATCH('Selection Pane Data'!$C52,List!$F$2:$F$208,0),MATCH('Selection Pane Data'!BT$3,List!$F$2:$CB$2,0)),""),"")</f>
        <v/>
      </c>
      <c r="BU52" s="13" t="str">
        <f>IFERROR(IF(BU$4="Yes",INDEX(List!$F$2:$CB$208,MATCH('Selection Pane Data'!$C52,List!$F$2:$F$208,0),MATCH('Selection Pane Data'!BU$3,List!$F$2:$CB$2,0)),""),"")</f>
        <v/>
      </c>
      <c r="BV52" s="13" t="str">
        <f>IFERROR(IF(BV$4="Yes",INDEX(List!$F$2:$CB$208,MATCH('Selection Pane Data'!$C52,List!$F$2:$F$208,0),MATCH('Selection Pane Data'!BV$3,List!$F$2:$CB$2,0)),""),"")</f>
        <v/>
      </c>
      <c r="BW52" s="13" t="str">
        <f>IFERROR(IF(BW$4="Yes",INDEX(List!$F$2:$CB$208,MATCH('Selection Pane Data'!$C52,List!$F$2:$F$208,0),MATCH('Selection Pane Data'!BW$3,List!$F$2:$CB$2,0)),""),"")</f>
        <v/>
      </c>
      <c r="BX52" s="13" t="str">
        <f>IFERROR(IF(BX$4="Yes",INDEX(List!$F$2:$CB$208,MATCH('Selection Pane Data'!$C52,List!$F$2:$F$208,0),MATCH('Selection Pane Data'!BX$3,List!$F$2:$CB$2,0)),""),"")</f>
        <v/>
      </c>
      <c r="BY52" s="13" t="str">
        <f>IFERROR(IF(BY$4="Yes",INDEX(List!$F$2:$CB$208,MATCH('Selection Pane Data'!$C52,List!$F$2:$F$208,0),MATCH('Selection Pane Data'!BY$3,List!$F$2:$CB$2,0)),""),"")</f>
        <v/>
      </c>
      <c r="BZ52" s="13" t="str">
        <f>IFERROR(IF(BZ$4="Yes",INDEX(List!$F$2:$CB$208,MATCH('Selection Pane Data'!$C52,List!$F$2:$F$208,0),MATCH('Selection Pane Data'!BZ$3,List!$F$2:$CB$2,0)),""),"")</f>
        <v/>
      </c>
      <c r="CA52" s="13" t="str">
        <f>IFERROR(IF(CA$4="Yes",INDEX(List!$F$2:$CB$208,MATCH('Selection Pane Data'!$C52,List!$F$2:$F$208,0),MATCH('Selection Pane Data'!CA$3,List!$F$2:$CB$2,0)),""),"")</f>
        <v/>
      </c>
      <c r="CC52" s="29">
        <f t="shared" si="0"/>
        <v>0</v>
      </c>
      <c r="CD52" s="29">
        <f t="shared" si="1"/>
        <v>0</v>
      </c>
      <c r="CE52" s="29"/>
      <c r="CF52" s="29">
        <f>COUNTIF(List!I50:CB50,'Selection Pane Data'!CF$3)</f>
        <v>0</v>
      </c>
      <c r="CG52" s="29">
        <f>COUNTIF(List!J50:CC50,'Selection Pane Data'!CG$3)</f>
        <v>0</v>
      </c>
      <c r="CH52" s="29"/>
      <c r="CI52" s="29" t="str">
        <f t="shared" si="2"/>
        <v>Good</v>
      </c>
      <c r="CJ52" s="29" t="str">
        <f t="shared" si="3"/>
        <v>Good</v>
      </c>
    </row>
    <row r="53" spans="2:88" x14ac:dyDescent="0.45">
      <c r="B53" s="21" t="s">
        <v>366</v>
      </c>
      <c r="C53" s="120" t="s">
        <v>53</v>
      </c>
      <c r="D53" s="31" t="str">
        <f>List!G51</f>
        <v>Customer Responsibility</v>
      </c>
      <c r="E53" s="31" t="str">
        <f>List!H51</f>
        <v>Microsoft Coverage</v>
      </c>
      <c r="F53" t="str">
        <f>INDEX('CMMC Levels'!$A$1:$F$188,MATCH('Selection Pane Data'!$C53,'CMMC Levels'!$A$1:$A$188,0),MATCH(Placemat!$F$4,'CMMC Levels'!$A$1:$F$1,0))</f>
        <v>X</v>
      </c>
      <c r="G53" s="75" t="str">
        <f>IF(F53="X",IF(COUNTIF(List!I51:CB51,"P")+COUNTIF(List!I51:CB51,"S")=0,"U",IF(COUNTIF('Selection Pane Data'!H53:CA53,"P")&gt;0,"P",IF(COUNTIF('Selection Pane Data'!H53:CA53,"S")&gt;0,"S","N"))),"NA")</f>
        <v>N</v>
      </c>
      <c r="H53" s="13" t="str">
        <f>IFERROR(IF(H$4="Yes",INDEX(List!$F$2:$CB$208,MATCH('Selection Pane Data'!$C53,List!$F$2:$F$208,0),MATCH('Selection Pane Data'!H$3,List!$F$2:$CB$2,0)),""),"")</f>
        <v/>
      </c>
      <c r="I53" s="13" t="str">
        <f>IFERROR(IF(I$4="Yes",INDEX(List!$F$2:$CB$208,MATCH('Selection Pane Data'!$C53,List!$F$2:$F$208,0),MATCH('Selection Pane Data'!I$3,List!$F$2:$CB$2,0)),""),"")</f>
        <v/>
      </c>
      <c r="J53" s="13">
        <f>IFERROR(IF(J$4="Yes",INDEX(List!$F$2:$CB$208,MATCH('Selection Pane Data'!$C53,List!$F$2:$F$208,0),MATCH('Selection Pane Data'!J$3,List!$F$2:$CB$2,0)),""),"")</f>
        <v>0</v>
      </c>
      <c r="K53" s="13" t="str">
        <f>IFERROR(IF(K$4="Yes",INDEX(List!$F$2:$CB$208,MATCH('Selection Pane Data'!$C53,List!$F$2:$F$208,0),MATCH('Selection Pane Data'!K$3,List!$F$2:$CB$2,0)),""),"")</f>
        <v/>
      </c>
      <c r="L53" s="13" t="str">
        <f>IFERROR(IF(L$4="Yes",INDEX(List!$F$2:$CB$208,MATCH('Selection Pane Data'!$C53,List!$F$2:$F$208,0),MATCH('Selection Pane Data'!L$3,List!$F$2:$CB$2,0)),""),"")</f>
        <v/>
      </c>
      <c r="M53" s="13" t="str">
        <f>IFERROR(IF(M$4="Yes",INDEX(List!$F$2:$CB$208,MATCH('Selection Pane Data'!$C53,List!$F$2:$F$208,0),MATCH('Selection Pane Data'!M$3,List!$F$2:$CB$2,0)),""),"")</f>
        <v/>
      </c>
      <c r="N53" s="13" t="str">
        <f>IFERROR(IF(N$4="Yes",INDEX(List!$F$2:$CB$208,MATCH('Selection Pane Data'!$C53,List!$F$2:$F$208,0),MATCH('Selection Pane Data'!N$3,List!$F$2:$CB$2,0)),""),"")</f>
        <v/>
      </c>
      <c r="O53" s="13" t="str">
        <f>IFERROR(IF(O$4="Yes",INDEX(List!$F$2:$CB$208,MATCH('Selection Pane Data'!$C53,List!$F$2:$F$208,0),MATCH('Selection Pane Data'!O$3,List!$F$2:$CB$2,0)),""),"")</f>
        <v/>
      </c>
      <c r="P53" s="13" t="str">
        <f>IFERROR(IF(P$4="Yes",INDEX(List!$F$2:$CB$208,MATCH('Selection Pane Data'!$C53,List!$F$2:$F$208,0),MATCH('Selection Pane Data'!P$3,List!$F$2:$CB$2,0)),""),"")</f>
        <v/>
      </c>
      <c r="Q53" s="13" t="str">
        <f>IFERROR(IF(Q$4="Yes",INDEX(List!$F$2:$CB$208,MATCH('Selection Pane Data'!$C53,List!$F$2:$F$208,0),MATCH('Selection Pane Data'!Q$3,List!$F$2:$CB$2,0)),""),"")</f>
        <v/>
      </c>
      <c r="R53" s="13" t="str">
        <f>IFERROR(IF(R$4="Yes",INDEX(List!$F$2:$CB$208,MATCH('Selection Pane Data'!$C53,List!$F$2:$F$208,0),MATCH('Selection Pane Data'!R$3,List!$F$2:$CB$2,0)),""),"")</f>
        <v/>
      </c>
      <c r="S53" s="13" t="str">
        <f>IFERROR(IF(S$4="Yes",INDEX(List!$F$2:$CB$208,MATCH('Selection Pane Data'!$C53,List!$F$2:$F$208,0),MATCH('Selection Pane Data'!S$3,List!$F$2:$CB$2,0)),""),"")</f>
        <v/>
      </c>
      <c r="T53" s="13" t="str">
        <f>IFERROR(IF(T$4="Yes",INDEX(List!$F$2:$CB$208,MATCH('Selection Pane Data'!$C53,List!$F$2:$F$208,0),MATCH('Selection Pane Data'!T$3,List!$F$2:$CB$2,0)),""),"")</f>
        <v/>
      </c>
      <c r="U53" s="13" t="str">
        <f>IFERROR(IF(U$4="Yes",INDEX(List!$F$2:$CB$208,MATCH('Selection Pane Data'!$C53,List!$F$2:$F$208,0),MATCH('Selection Pane Data'!U$3,List!$F$2:$CB$2,0)),""),"")</f>
        <v/>
      </c>
      <c r="V53" s="13" t="str">
        <f>IFERROR(IF(V$4="Yes",INDEX(List!$F$2:$CB$208,MATCH('Selection Pane Data'!$C53,List!$F$2:$F$208,0),MATCH('Selection Pane Data'!V$3,List!$F$2:$CB$2,0)),""),"")</f>
        <v/>
      </c>
      <c r="W53" s="13" t="str">
        <f>IFERROR(IF(W$4="Yes",INDEX(List!$F$2:$CB$208,MATCH('Selection Pane Data'!$C53,List!$F$2:$F$208,0),MATCH('Selection Pane Data'!W$3,List!$F$2:$CB$2,0)),""),"")</f>
        <v/>
      </c>
      <c r="X53" s="13" t="str">
        <f>IFERROR(IF(X$4="Yes",INDEX(List!$F$2:$CB$208,MATCH('Selection Pane Data'!$C53,List!$F$2:$F$208,0),MATCH('Selection Pane Data'!X$3,List!$F$2:$CB$2,0)),""),"")</f>
        <v/>
      </c>
      <c r="Y53" s="13" t="str">
        <f>IFERROR(IF(Y$4="Yes",INDEX(List!$F$2:$CB$208,MATCH('Selection Pane Data'!$C53,List!$F$2:$F$208,0),MATCH('Selection Pane Data'!Y$3,List!$F$2:$CB$2,0)),""),"")</f>
        <v/>
      </c>
      <c r="Z53" s="13" t="str">
        <f>IFERROR(IF(Z$4="Yes",INDEX(List!$F$2:$CB$208,MATCH('Selection Pane Data'!$C53,List!$F$2:$F$208,0),MATCH('Selection Pane Data'!Z$3,List!$F$2:$CB$2,0)),""),"")</f>
        <v/>
      </c>
      <c r="AA53" s="13" t="str">
        <f>IFERROR(IF(AA$4="Yes",INDEX(List!$F$2:$CB$208,MATCH('Selection Pane Data'!$C53,List!$F$2:$F$208,0),MATCH('Selection Pane Data'!AA$3,List!$F$2:$CB$2,0)),""),"")</f>
        <v/>
      </c>
      <c r="AB53" s="13">
        <f>IFERROR(IF(AB$4="Yes",INDEX(List!$F$2:$CB$208,MATCH('Selection Pane Data'!$C53,List!$F$2:$F$208,0),MATCH('Selection Pane Data'!AB$3,List!$F$2:$CB$2,0)),""),"")</f>
        <v>0</v>
      </c>
      <c r="AC53" s="13" t="str">
        <f>IFERROR(IF(AC$4="Yes",INDEX(List!$F$2:$CB$208,MATCH('Selection Pane Data'!$C53,List!$F$2:$F$208,0),MATCH('Selection Pane Data'!AC$3,List!$F$2:$CB$2,0)),""),"")</f>
        <v/>
      </c>
      <c r="AD53" s="13" t="str">
        <f>IFERROR(IF(AD$4="Yes",INDEX(List!$F$2:$CB$208,MATCH('Selection Pane Data'!$C53,List!$F$2:$F$208,0),MATCH('Selection Pane Data'!AD$3,List!$F$2:$CB$2,0)),""),"")</f>
        <v/>
      </c>
      <c r="AE53" s="13" t="str">
        <f>IFERROR(IF(AE$4="Yes",INDEX(List!$F$2:$CB$208,MATCH('Selection Pane Data'!$C53,List!$F$2:$F$208,0),MATCH('Selection Pane Data'!AE$3,List!$F$2:$CB$2,0)),""),"")</f>
        <v/>
      </c>
      <c r="AF53" s="13" t="str">
        <f>IFERROR(IF(AF$4="Yes",INDEX(List!$F$2:$CB$208,MATCH('Selection Pane Data'!$C53,List!$F$2:$F$208,0),MATCH('Selection Pane Data'!AF$3,List!$F$2:$CB$2,0)),""),"")</f>
        <v/>
      </c>
      <c r="AG53" s="13" t="str">
        <f>IFERROR(IF(AG$4="Yes",INDEX(List!$F$2:$CB$208,MATCH('Selection Pane Data'!$C53,List!$F$2:$F$208,0),MATCH('Selection Pane Data'!AG$3,List!$F$2:$CB$2,0)),""),"")</f>
        <v/>
      </c>
      <c r="AH53" s="13" t="str">
        <f>IFERROR(IF(AH$4="Yes",INDEX(List!$F$2:$CB$208,MATCH('Selection Pane Data'!$C53,List!$F$2:$F$208,0),MATCH('Selection Pane Data'!AH$3,List!$F$2:$CB$2,0)),""),"")</f>
        <v/>
      </c>
      <c r="AI53" s="13" t="str">
        <f>IFERROR(IF(AI$4="Yes",INDEX(List!$F$2:$CB$208,MATCH('Selection Pane Data'!$C53,List!$F$2:$F$208,0),MATCH('Selection Pane Data'!AI$3,List!$F$2:$CB$2,0)),""),"")</f>
        <v/>
      </c>
      <c r="AJ53" s="13" t="str">
        <f>IFERROR(IF(AJ$4="Yes",INDEX(List!$F$2:$CB$208,MATCH('Selection Pane Data'!$C53,List!$F$2:$F$208,0),MATCH('Selection Pane Data'!AJ$3,List!$F$2:$CB$2,0)),""),"")</f>
        <v/>
      </c>
      <c r="AK53" s="13" t="str">
        <f>IFERROR(IF(AK$4="Yes",INDEX(List!$F$2:$CB$208,MATCH('Selection Pane Data'!$C53,List!$F$2:$F$208,0),MATCH('Selection Pane Data'!AK$3,List!$F$2:$CB$2,0)),""),"")</f>
        <v/>
      </c>
      <c r="AL53" s="13" t="str">
        <f>IFERROR(IF(AL$4="Yes",INDEX(List!$F$2:$CB$208,MATCH('Selection Pane Data'!$C53,List!$F$2:$F$208,0),MATCH('Selection Pane Data'!AL$3,List!$F$2:$CB$2,0)),""),"")</f>
        <v/>
      </c>
      <c r="AM53" s="13" t="str">
        <f>IFERROR(IF(AM$4="Yes",INDEX(List!$F$2:$CB$208,MATCH('Selection Pane Data'!$C53,List!$F$2:$F$208,0),MATCH('Selection Pane Data'!AM$3,List!$F$2:$CB$2,0)),""),"")</f>
        <v/>
      </c>
      <c r="AN53" s="13" t="str">
        <f>IFERROR(IF(AN$4="Yes",INDEX(List!$F$2:$CB$208,MATCH('Selection Pane Data'!$C53,List!$F$2:$F$208,0),MATCH('Selection Pane Data'!AN$3,List!$F$2:$CB$2,0)),""),"")</f>
        <v/>
      </c>
      <c r="AO53" s="13" t="str">
        <f>IFERROR(IF(AO$4="Yes",INDEX(List!$F$2:$CB$208,MATCH('Selection Pane Data'!$C53,List!$F$2:$F$208,0),MATCH('Selection Pane Data'!AO$3,List!$F$2:$CB$2,0)),""),"")</f>
        <v/>
      </c>
      <c r="AP53" s="13" t="str">
        <f>IFERROR(IF(AP$4="Yes",INDEX(List!$F$2:$CB$208,MATCH('Selection Pane Data'!$C53,List!$F$2:$F$208,0),MATCH('Selection Pane Data'!AP$3,List!$F$2:$CB$2,0)),""),"")</f>
        <v/>
      </c>
      <c r="AQ53" s="13" t="str">
        <f>IFERROR(IF(AQ$4="Yes",INDEX(List!$F$2:$CB$208,MATCH('Selection Pane Data'!$C53,List!$F$2:$F$208,0),MATCH('Selection Pane Data'!AQ$3,List!$F$2:$CB$2,0)),""),"")</f>
        <v/>
      </c>
      <c r="AR53" s="13" t="str">
        <f>IFERROR(IF(AR$4="Yes",INDEX(List!$F$2:$CB$208,MATCH('Selection Pane Data'!$C53,List!$F$2:$F$208,0),MATCH('Selection Pane Data'!AR$3,List!$F$2:$CB$2,0)),""),"")</f>
        <v/>
      </c>
      <c r="AS53" s="13" t="str">
        <f>IFERROR(IF(AS$4="Yes",INDEX(List!$F$2:$CB$208,MATCH('Selection Pane Data'!$C53,List!$F$2:$F$208,0),MATCH('Selection Pane Data'!AS$3,List!$F$2:$CB$2,0)),""),"")</f>
        <v/>
      </c>
      <c r="AT53" s="13" t="str">
        <f>IFERROR(IF(AT$4="Yes",INDEX(List!$F$2:$CB$208,MATCH('Selection Pane Data'!$C53,List!$F$2:$F$208,0),MATCH('Selection Pane Data'!AT$3,List!$F$2:$CB$2,0)),""),"")</f>
        <v/>
      </c>
      <c r="AU53" s="13" t="str">
        <f>IFERROR(IF(AU$4="Yes",INDEX(List!$F$2:$CB$208,MATCH('Selection Pane Data'!$C53,List!$F$2:$F$208,0),MATCH('Selection Pane Data'!AU$3,List!$F$2:$CB$2,0)),""),"")</f>
        <v/>
      </c>
      <c r="AV53" s="13" t="str">
        <f>IFERROR(IF(AV$4="Yes",INDEX(List!$F$2:$CB$208,MATCH('Selection Pane Data'!$C53,List!$F$2:$F$208,0),MATCH('Selection Pane Data'!AV$3,List!$F$2:$CB$2,0)),""),"")</f>
        <v/>
      </c>
      <c r="AW53" s="13" t="str">
        <f>IFERROR(IF(AW$4="Yes",INDEX(List!$F$2:$CB$208,MATCH('Selection Pane Data'!$C53,List!$F$2:$F$208,0),MATCH('Selection Pane Data'!AW$3,List!$F$2:$CB$2,0)),""),"")</f>
        <v/>
      </c>
      <c r="AX53" s="13" t="str">
        <f>IFERROR(IF(AX$4="Yes",INDEX(List!$F$2:$CB$208,MATCH('Selection Pane Data'!$C53,List!$F$2:$F$208,0),MATCH('Selection Pane Data'!AX$3,List!$F$2:$CB$2,0)),""),"")</f>
        <v/>
      </c>
      <c r="AY53" s="13" t="str">
        <f>IFERROR(IF(AY$4="Yes",INDEX(List!$F$2:$CB$208,MATCH('Selection Pane Data'!$C53,List!$F$2:$F$208,0),MATCH('Selection Pane Data'!AY$3,List!$F$2:$CB$2,0)),""),"")</f>
        <v/>
      </c>
      <c r="AZ53" s="13" t="str">
        <f>IFERROR(IF(AZ$4="Yes",INDEX(List!$F$2:$CB$208,MATCH('Selection Pane Data'!$C53,List!$F$2:$F$208,0),MATCH('Selection Pane Data'!AZ$3,List!$F$2:$CB$2,0)),""),"")</f>
        <v/>
      </c>
      <c r="BA53" s="13" t="str">
        <f>IFERROR(IF(BA$4="Yes",INDEX(List!$F$2:$CB$208,MATCH('Selection Pane Data'!$C53,List!$F$2:$F$208,0),MATCH('Selection Pane Data'!BA$3,List!$F$2:$CB$2,0)),""),"")</f>
        <v/>
      </c>
      <c r="BB53" s="13" t="str">
        <f>IFERROR(IF(BB$4="Yes",INDEX(List!$F$2:$CB$208,MATCH('Selection Pane Data'!$C53,List!$F$2:$F$208,0),MATCH('Selection Pane Data'!BB$3,List!$F$2:$CB$2,0)),""),"")</f>
        <v/>
      </c>
      <c r="BC53" s="13" t="str">
        <f>IFERROR(IF(BC$4="Yes",INDEX(List!$F$2:$CB$208,MATCH('Selection Pane Data'!$C53,List!$F$2:$F$208,0),MATCH('Selection Pane Data'!BC$3,List!$F$2:$CB$2,0)),""),"")</f>
        <v/>
      </c>
      <c r="BD53" s="13" t="str">
        <f>IFERROR(IF(BD$4="Yes",INDEX(List!$F$2:$CB$208,MATCH('Selection Pane Data'!$C53,List!$F$2:$F$208,0),MATCH('Selection Pane Data'!BD$3,List!$F$2:$CB$2,0)),""),"")</f>
        <v/>
      </c>
      <c r="BE53" s="13" t="str">
        <f>IFERROR(IF(BE$4="Yes",INDEX(List!$F$2:$CB$208,MATCH('Selection Pane Data'!$C53,List!$F$2:$F$208,0),MATCH('Selection Pane Data'!BE$3,List!$F$2:$CB$2,0)),""),"")</f>
        <v/>
      </c>
      <c r="BF53" s="13" t="str">
        <f>IFERROR(IF(BF$4="Yes",INDEX(List!$F$2:$CB$208,MATCH('Selection Pane Data'!$C53,List!$F$2:$F$208,0),MATCH('Selection Pane Data'!BF$3,List!$F$2:$CB$2,0)),""),"")</f>
        <v/>
      </c>
      <c r="BG53" s="13" t="str">
        <f>IFERROR(IF(BG$4="Yes",INDEX(List!$F$2:$CB$208,MATCH('Selection Pane Data'!$C53,List!$F$2:$F$208,0),MATCH('Selection Pane Data'!BG$3,List!$F$2:$CB$2,0)),""),"")</f>
        <v/>
      </c>
      <c r="BH53" s="13" t="str">
        <f>IFERROR(IF(BH$4="Yes",INDEX(List!$F$2:$CB$208,MATCH('Selection Pane Data'!$C53,List!$F$2:$F$208,0),MATCH('Selection Pane Data'!BH$3,List!$F$2:$CB$2,0)),""),"")</f>
        <v/>
      </c>
      <c r="BI53" s="13" t="str">
        <f>IFERROR(IF(BI$4="Yes",INDEX(List!$F$2:$CB$208,MATCH('Selection Pane Data'!$C53,List!$F$2:$F$208,0),MATCH('Selection Pane Data'!BI$3,List!$F$2:$CB$2,0)),""),"")</f>
        <v/>
      </c>
      <c r="BJ53" s="13" t="str">
        <f>IFERROR(IF(BJ$4="Yes",INDEX(List!$F$2:$CB$208,MATCH('Selection Pane Data'!$C53,List!$F$2:$F$208,0),MATCH('Selection Pane Data'!BJ$3,List!$F$2:$CB$2,0)),""),"")</f>
        <v/>
      </c>
      <c r="BK53" s="13" t="str">
        <f>IFERROR(IF(BK$4="Yes",INDEX(List!$F$2:$CB$208,MATCH('Selection Pane Data'!$C53,List!$F$2:$F$208,0),MATCH('Selection Pane Data'!BK$3,List!$F$2:$CB$2,0)),""),"")</f>
        <v/>
      </c>
      <c r="BL53" s="13" t="str">
        <f>IFERROR(IF(BL$4="Yes",INDEX(List!$F$2:$CB$208,MATCH('Selection Pane Data'!$C53,List!$F$2:$F$208,0),MATCH('Selection Pane Data'!BL$3,List!$F$2:$CB$2,0)),""),"")</f>
        <v/>
      </c>
      <c r="BM53" s="13" t="str">
        <f>IFERROR(IF(BM$4="Yes",INDEX(List!$F$2:$CB$208,MATCH('Selection Pane Data'!$C53,List!$F$2:$F$208,0),MATCH('Selection Pane Data'!BM$3,List!$F$2:$CB$2,0)),""),"")</f>
        <v/>
      </c>
      <c r="BN53" s="13" t="str">
        <f>IFERROR(IF(BN$4="Yes",INDEX(List!$F$2:$CB$208,MATCH('Selection Pane Data'!$C53,List!$F$2:$F$208,0),MATCH('Selection Pane Data'!BN$3,List!$F$2:$CB$2,0)),""),"")</f>
        <v/>
      </c>
      <c r="BO53" s="13" t="str">
        <f>IFERROR(IF(BO$4="Yes",INDEX(List!$F$2:$CB$208,MATCH('Selection Pane Data'!$C53,List!$F$2:$F$208,0),MATCH('Selection Pane Data'!BO$3,List!$F$2:$CB$2,0)),""),"")</f>
        <v/>
      </c>
      <c r="BP53" s="13" t="str">
        <f>IFERROR(IF(BP$4="Yes",INDEX(List!$F$2:$CB$208,MATCH('Selection Pane Data'!$C53,List!$F$2:$F$208,0),MATCH('Selection Pane Data'!BP$3,List!$F$2:$CB$2,0)),""),"")</f>
        <v/>
      </c>
      <c r="BQ53" s="13" t="str">
        <f>IFERROR(IF(BQ$4="Yes",INDEX(List!$F$2:$CB$208,MATCH('Selection Pane Data'!$C53,List!$F$2:$F$208,0),MATCH('Selection Pane Data'!BQ$3,List!$F$2:$CB$2,0)),""),"")</f>
        <v/>
      </c>
      <c r="BR53" s="13" t="str">
        <f>IFERROR(IF(BR$4="Yes",INDEX(List!$F$2:$CB$208,MATCH('Selection Pane Data'!$C53,List!$F$2:$F$208,0),MATCH('Selection Pane Data'!BR$3,List!$F$2:$CB$2,0)),""),"")</f>
        <v/>
      </c>
      <c r="BS53" s="13" t="str">
        <f>IFERROR(IF(BS$4="Yes",INDEX(List!$F$2:$CB$208,MATCH('Selection Pane Data'!$C53,List!$F$2:$F$208,0),MATCH('Selection Pane Data'!BS$3,List!$F$2:$CB$2,0)),""),"")</f>
        <v/>
      </c>
      <c r="BT53" s="13" t="str">
        <f>IFERROR(IF(BT$4="Yes",INDEX(List!$F$2:$CB$208,MATCH('Selection Pane Data'!$C53,List!$F$2:$F$208,0),MATCH('Selection Pane Data'!BT$3,List!$F$2:$CB$2,0)),""),"")</f>
        <v/>
      </c>
      <c r="BU53" s="13" t="str">
        <f>IFERROR(IF(BU$4="Yes",INDEX(List!$F$2:$CB$208,MATCH('Selection Pane Data'!$C53,List!$F$2:$F$208,0),MATCH('Selection Pane Data'!BU$3,List!$F$2:$CB$2,0)),""),"")</f>
        <v/>
      </c>
      <c r="BV53" s="13" t="str">
        <f>IFERROR(IF(BV$4="Yes",INDEX(List!$F$2:$CB$208,MATCH('Selection Pane Data'!$C53,List!$F$2:$F$208,0),MATCH('Selection Pane Data'!BV$3,List!$F$2:$CB$2,0)),""),"")</f>
        <v/>
      </c>
      <c r="BW53" s="13" t="str">
        <f>IFERROR(IF(BW$4="Yes",INDEX(List!$F$2:$CB$208,MATCH('Selection Pane Data'!$C53,List!$F$2:$F$208,0),MATCH('Selection Pane Data'!BW$3,List!$F$2:$CB$2,0)),""),"")</f>
        <v/>
      </c>
      <c r="BX53" s="13" t="str">
        <f>IFERROR(IF(BX$4="Yes",INDEX(List!$F$2:$CB$208,MATCH('Selection Pane Data'!$C53,List!$F$2:$F$208,0),MATCH('Selection Pane Data'!BX$3,List!$F$2:$CB$2,0)),""),"")</f>
        <v/>
      </c>
      <c r="BY53" s="13" t="str">
        <f>IFERROR(IF(BY$4="Yes",INDEX(List!$F$2:$CB$208,MATCH('Selection Pane Data'!$C53,List!$F$2:$F$208,0),MATCH('Selection Pane Data'!BY$3,List!$F$2:$CB$2,0)),""),"")</f>
        <v/>
      </c>
      <c r="BZ53" s="13" t="str">
        <f>IFERROR(IF(BZ$4="Yes",INDEX(List!$F$2:$CB$208,MATCH('Selection Pane Data'!$C53,List!$F$2:$F$208,0),MATCH('Selection Pane Data'!BZ$3,List!$F$2:$CB$2,0)),""),"")</f>
        <v/>
      </c>
      <c r="CA53" s="13" t="str">
        <f>IFERROR(IF(CA$4="Yes",INDEX(List!$F$2:$CB$208,MATCH('Selection Pane Data'!$C53,List!$F$2:$F$208,0),MATCH('Selection Pane Data'!CA$3,List!$F$2:$CB$2,0)),""),"")</f>
        <v/>
      </c>
      <c r="CC53" s="29">
        <f t="shared" si="0"/>
        <v>0</v>
      </c>
      <c r="CD53" s="29">
        <f t="shared" si="1"/>
        <v>0</v>
      </c>
      <c r="CE53" s="29"/>
      <c r="CF53" s="29">
        <f>COUNTIF(List!I51:CB51,'Selection Pane Data'!CF$3)</f>
        <v>7</v>
      </c>
      <c r="CG53" s="29">
        <f>COUNTIF(List!J51:CC51,'Selection Pane Data'!CG$3)</f>
        <v>4</v>
      </c>
      <c r="CH53" s="29"/>
      <c r="CI53" s="29" t="str">
        <f t="shared" si="2"/>
        <v>Error</v>
      </c>
      <c r="CJ53" s="29" t="str">
        <f t="shared" si="3"/>
        <v>Error</v>
      </c>
    </row>
    <row r="54" spans="2:88" x14ac:dyDescent="0.45">
      <c r="B54" s="21" t="s">
        <v>369</v>
      </c>
      <c r="C54" s="120" t="s">
        <v>68</v>
      </c>
      <c r="D54" s="31" t="str">
        <f>List!G52</f>
        <v>Customer Responsibility</v>
      </c>
      <c r="E54" s="31" t="str">
        <f>List!H52</f>
        <v>Microsoft Coverage</v>
      </c>
      <c r="F54" t="str">
        <f>INDEX('CMMC Levels'!$A$1:$F$188,MATCH('Selection Pane Data'!$C54,'CMMC Levels'!$A$1:$A$188,0),MATCH(Placemat!$F$4,'CMMC Levels'!$A$1:$F$1,0))</f>
        <v>X</v>
      </c>
      <c r="G54" s="75" t="str">
        <f>IF(F54="X",IF(COUNTIF(List!I52:CB52,"P")+COUNTIF(List!I52:CB52,"S")=0,"U",IF(COUNTIF('Selection Pane Data'!H54:CA54,"P")&gt;0,"P",IF(COUNTIF('Selection Pane Data'!H54:CA54,"S")&gt;0,"S","N"))),"NA")</f>
        <v>N</v>
      </c>
      <c r="H54" s="13" t="str">
        <f>IFERROR(IF(H$4="Yes",INDEX(List!$F$2:$CB$208,MATCH('Selection Pane Data'!$C54,List!$F$2:$F$208,0),MATCH('Selection Pane Data'!H$3,List!$F$2:$CB$2,0)),""),"")</f>
        <v/>
      </c>
      <c r="I54" s="13" t="str">
        <f>IFERROR(IF(I$4="Yes",INDEX(List!$F$2:$CB$208,MATCH('Selection Pane Data'!$C54,List!$F$2:$F$208,0),MATCH('Selection Pane Data'!I$3,List!$F$2:$CB$2,0)),""),"")</f>
        <v/>
      </c>
      <c r="J54" s="13">
        <f>IFERROR(IF(J$4="Yes",INDEX(List!$F$2:$CB$208,MATCH('Selection Pane Data'!$C54,List!$F$2:$F$208,0),MATCH('Selection Pane Data'!J$3,List!$F$2:$CB$2,0)),""),"")</f>
        <v>0</v>
      </c>
      <c r="K54" s="13" t="str">
        <f>IFERROR(IF(K$4="Yes",INDEX(List!$F$2:$CB$208,MATCH('Selection Pane Data'!$C54,List!$F$2:$F$208,0),MATCH('Selection Pane Data'!K$3,List!$F$2:$CB$2,0)),""),"")</f>
        <v/>
      </c>
      <c r="L54" s="13" t="str">
        <f>IFERROR(IF(L$4="Yes",INDEX(List!$F$2:$CB$208,MATCH('Selection Pane Data'!$C54,List!$F$2:$F$208,0),MATCH('Selection Pane Data'!L$3,List!$F$2:$CB$2,0)),""),"")</f>
        <v/>
      </c>
      <c r="M54" s="13" t="str">
        <f>IFERROR(IF(M$4="Yes",INDEX(List!$F$2:$CB$208,MATCH('Selection Pane Data'!$C54,List!$F$2:$F$208,0),MATCH('Selection Pane Data'!M$3,List!$F$2:$CB$2,0)),""),"")</f>
        <v/>
      </c>
      <c r="N54" s="13" t="str">
        <f>IFERROR(IF(N$4="Yes",INDEX(List!$F$2:$CB$208,MATCH('Selection Pane Data'!$C54,List!$F$2:$F$208,0),MATCH('Selection Pane Data'!N$3,List!$F$2:$CB$2,0)),""),"")</f>
        <v/>
      </c>
      <c r="O54" s="13" t="str">
        <f>IFERROR(IF(O$4="Yes",INDEX(List!$F$2:$CB$208,MATCH('Selection Pane Data'!$C54,List!$F$2:$F$208,0),MATCH('Selection Pane Data'!O$3,List!$F$2:$CB$2,0)),""),"")</f>
        <v/>
      </c>
      <c r="P54" s="13" t="str">
        <f>IFERROR(IF(P$4="Yes",INDEX(List!$F$2:$CB$208,MATCH('Selection Pane Data'!$C54,List!$F$2:$F$208,0),MATCH('Selection Pane Data'!P$3,List!$F$2:$CB$2,0)),""),"")</f>
        <v/>
      </c>
      <c r="Q54" s="13" t="str">
        <f>IFERROR(IF(Q$4="Yes",INDEX(List!$F$2:$CB$208,MATCH('Selection Pane Data'!$C54,List!$F$2:$F$208,0),MATCH('Selection Pane Data'!Q$3,List!$F$2:$CB$2,0)),""),"")</f>
        <v/>
      </c>
      <c r="R54" s="13" t="str">
        <f>IFERROR(IF(R$4="Yes",INDEX(List!$F$2:$CB$208,MATCH('Selection Pane Data'!$C54,List!$F$2:$F$208,0),MATCH('Selection Pane Data'!R$3,List!$F$2:$CB$2,0)),""),"")</f>
        <v/>
      </c>
      <c r="S54" s="13" t="str">
        <f>IFERROR(IF(S$4="Yes",INDEX(List!$F$2:$CB$208,MATCH('Selection Pane Data'!$C54,List!$F$2:$F$208,0),MATCH('Selection Pane Data'!S$3,List!$F$2:$CB$2,0)),""),"")</f>
        <v/>
      </c>
      <c r="T54" s="13" t="str">
        <f>IFERROR(IF(T$4="Yes",INDEX(List!$F$2:$CB$208,MATCH('Selection Pane Data'!$C54,List!$F$2:$F$208,0),MATCH('Selection Pane Data'!T$3,List!$F$2:$CB$2,0)),""),"")</f>
        <v/>
      </c>
      <c r="U54" s="13" t="str">
        <f>IFERROR(IF(U$4="Yes",INDEX(List!$F$2:$CB$208,MATCH('Selection Pane Data'!$C54,List!$F$2:$F$208,0),MATCH('Selection Pane Data'!U$3,List!$F$2:$CB$2,0)),""),"")</f>
        <v/>
      </c>
      <c r="V54" s="13" t="str">
        <f>IFERROR(IF(V$4="Yes",INDEX(List!$F$2:$CB$208,MATCH('Selection Pane Data'!$C54,List!$F$2:$F$208,0),MATCH('Selection Pane Data'!V$3,List!$F$2:$CB$2,0)),""),"")</f>
        <v/>
      </c>
      <c r="W54" s="13" t="str">
        <f>IFERROR(IF(W$4="Yes",INDEX(List!$F$2:$CB$208,MATCH('Selection Pane Data'!$C54,List!$F$2:$F$208,0),MATCH('Selection Pane Data'!W$3,List!$F$2:$CB$2,0)),""),"")</f>
        <v/>
      </c>
      <c r="X54" s="13" t="str">
        <f>IFERROR(IF(X$4="Yes",INDEX(List!$F$2:$CB$208,MATCH('Selection Pane Data'!$C54,List!$F$2:$F$208,0),MATCH('Selection Pane Data'!X$3,List!$F$2:$CB$2,0)),""),"")</f>
        <v/>
      </c>
      <c r="Y54" s="13" t="str">
        <f>IFERROR(IF(Y$4="Yes",INDEX(List!$F$2:$CB$208,MATCH('Selection Pane Data'!$C54,List!$F$2:$F$208,0),MATCH('Selection Pane Data'!Y$3,List!$F$2:$CB$2,0)),""),"")</f>
        <v/>
      </c>
      <c r="Z54" s="13" t="str">
        <f>IFERROR(IF(Z$4="Yes",INDEX(List!$F$2:$CB$208,MATCH('Selection Pane Data'!$C54,List!$F$2:$F$208,0),MATCH('Selection Pane Data'!Z$3,List!$F$2:$CB$2,0)),""),"")</f>
        <v/>
      </c>
      <c r="AA54" s="13" t="str">
        <f>IFERROR(IF(AA$4="Yes",INDEX(List!$F$2:$CB$208,MATCH('Selection Pane Data'!$C54,List!$F$2:$F$208,0),MATCH('Selection Pane Data'!AA$3,List!$F$2:$CB$2,0)),""),"")</f>
        <v/>
      </c>
      <c r="AB54" s="13">
        <f>IFERROR(IF(AB$4="Yes",INDEX(List!$F$2:$CB$208,MATCH('Selection Pane Data'!$C54,List!$F$2:$F$208,0),MATCH('Selection Pane Data'!AB$3,List!$F$2:$CB$2,0)),""),"")</f>
        <v>0</v>
      </c>
      <c r="AC54" s="13" t="str">
        <f>IFERROR(IF(AC$4="Yes",INDEX(List!$F$2:$CB$208,MATCH('Selection Pane Data'!$C54,List!$F$2:$F$208,0),MATCH('Selection Pane Data'!AC$3,List!$F$2:$CB$2,0)),""),"")</f>
        <v/>
      </c>
      <c r="AD54" s="13" t="str">
        <f>IFERROR(IF(AD$4="Yes",INDEX(List!$F$2:$CB$208,MATCH('Selection Pane Data'!$C54,List!$F$2:$F$208,0),MATCH('Selection Pane Data'!AD$3,List!$F$2:$CB$2,0)),""),"")</f>
        <v/>
      </c>
      <c r="AE54" s="13" t="str">
        <f>IFERROR(IF(AE$4="Yes",INDEX(List!$F$2:$CB$208,MATCH('Selection Pane Data'!$C54,List!$F$2:$F$208,0),MATCH('Selection Pane Data'!AE$3,List!$F$2:$CB$2,0)),""),"")</f>
        <v/>
      </c>
      <c r="AF54" s="13" t="str">
        <f>IFERROR(IF(AF$4="Yes",INDEX(List!$F$2:$CB$208,MATCH('Selection Pane Data'!$C54,List!$F$2:$F$208,0),MATCH('Selection Pane Data'!AF$3,List!$F$2:$CB$2,0)),""),"")</f>
        <v/>
      </c>
      <c r="AG54" s="13" t="str">
        <f>IFERROR(IF(AG$4="Yes",INDEX(List!$F$2:$CB$208,MATCH('Selection Pane Data'!$C54,List!$F$2:$F$208,0),MATCH('Selection Pane Data'!AG$3,List!$F$2:$CB$2,0)),""),"")</f>
        <v/>
      </c>
      <c r="AH54" s="13" t="str">
        <f>IFERROR(IF(AH$4="Yes",INDEX(List!$F$2:$CB$208,MATCH('Selection Pane Data'!$C54,List!$F$2:$F$208,0),MATCH('Selection Pane Data'!AH$3,List!$F$2:$CB$2,0)),""),"")</f>
        <v/>
      </c>
      <c r="AI54" s="13" t="str">
        <f>IFERROR(IF(AI$4="Yes",INDEX(List!$F$2:$CB$208,MATCH('Selection Pane Data'!$C54,List!$F$2:$F$208,0),MATCH('Selection Pane Data'!AI$3,List!$F$2:$CB$2,0)),""),"")</f>
        <v/>
      </c>
      <c r="AJ54" s="13" t="str">
        <f>IFERROR(IF(AJ$4="Yes",INDEX(List!$F$2:$CB$208,MATCH('Selection Pane Data'!$C54,List!$F$2:$F$208,0),MATCH('Selection Pane Data'!AJ$3,List!$F$2:$CB$2,0)),""),"")</f>
        <v/>
      </c>
      <c r="AK54" s="13" t="str">
        <f>IFERROR(IF(AK$4="Yes",INDEX(List!$F$2:$CB$208,MATCH('Selection Pane Data'!$C54,List!$F$2:$F$208,0),MATCH('Selection Pane Data'!AK$3,List!$F$2:$CB$2,0)),""),"")</f>
        <v/>
      </c>
      <c r="AL54" s="13" t="str">
        <f>IFERROR(IF(AL$4="Yes",INDEX(List!$F$2:$CB$208,MATCH('Selection Pane Data'!$C54,List!$F$2:$F$208,0),MATCH('Selection Pane Data'!AL$3,List!$F$2:$CB$2,0)),""),"")</f>
        <v/>
      </c>
      <c r="AM54" s="13" t="str">
        <f>IFERROR(IF(AM$4="Yes",INDEX(List!$F$2:$CB$208,MATCH('Selection Pane Data'!$C54,List!$F$2:$F$208,0),MATCH('Selection Pane Data'!AM$3,List!$F$2:$CB$2,0)),""),"")</f>
        <v/>
      </c>
      <c r="AN54" s="13" t="str">
        <f>IFERROR(IF(AN$4="Yes",INDEX(List!$F$2:$CB$208,MATCH('Selection Pane Data'!$C54,List!$F$2:$F$208,0),MATCH('Selection Pane Data'!AN$3,List!$F$2:$CB$2,0)),""),"")</f>
        <v/>
      </c>
      <c r="AO54" s="13" t="str">
        <f>IFERROR(IF(AO$4="Yes",INDEX(List!$F$2:$CB$208,MATCH('Selection Pane Data'!$C54,List!$F$2:$F$208,0),MATCH('Selection Pane Data'!AO$3,List!$F$2:$CB$2,0)),""),"")</f>
        <v/>
      </c>
      <c r="AP54" s="13" t="str">
        <f>IFERROR(IF(AP$4="Yes",INDEX(List!$F$2:$CB$208,MATCH('Selection Pane Data'!$C54,List!$F$2:$F$208,0),MATCH('Selection Pane Data'!AP$3,List!$F$2:$CB$2,0)),""),"")</f>
        <v/>
      </c>
      <c r="AQ54" s="13" t="str">
        <f>IFERROR(IF(AQ$4="Yes",INDEX(List!$F$2:$CB$208,MATCH('Selection Pane Data'!$C54,List!$F$2:$F$208,0),MATCH('Selection Pane Data'!AQ$3,List!$F$2:$CB$2,0)),""),"")</f>
        <v/>
      </c>
      <c r="AR54" s="13" t="str">
        <f>IFERROR(IF(AR$4="Yes",INDEX(List!$F$2:$CB$208,MATCH('Selection Pane Data'!$C54,List!$F$2:$F$208,0),MATCH('Selection Pane Data'!AR$3,List!$F$2:$CB$2,0)),""),"")</f>
        <v/>
      </c>
      <c r="AS54" s="13" t="str">
        <f>IFERROR(IF(AS$4="Yes",INDEX(List!$F$2:$CB$208,MATCH('Selection Pane Data'!$C54,List!$F$2:$F$208,0),MATCH('Selection Pane Data'!AS$3,List!$F$2:$CB$2,0)),""),"")</f>
        <v/>
      </c>
      <c r="AT54" s="13" t="str">
        <f>IFERROR(IF(AT$4="Yes",INDEX(List!$F$2:$CB$208,MATCH('Selection Pane Data'!$C54,List!$F$2:$F$208,0),MATCH('Selection Pane Data'!AT$3,List!$F$2:$CB$2,0)),""),"")</f>
        <v/>
      </c>
      <c r="AU54" s="13" t="str">
        <f>IFERROR(IF(AU$4="Yes",INDEX(List!$F$2:$CB$208,MATCH('Selection Pane Data'!$C54,List!$F$2:$F$208,0),MATCH('Selection Pane Data'!AU$3,List!$F$2:$CB$2,0)),""),"")</f>
        <v/>
      </c>
      <c r="AV54" s="13" t="str">
        <f>IFERROR(IF(AV$4="Yes",INDEX(List!$F$2:$CB$208,MATCH('Selection Pane Data'!$C54,List!$F$2:$F$208,0),MATCH('Selection Pane Data'!AV$3,List!$F$2:$CB$2,0)),""),"")</f>
        <v/>
      </c>
      <c r="AW54" s="13" t="str">
        <f>IFERROR(IF(AW$4="Yes",INDEX(List!$F$2:$CB$208,MATCH('Selection Pane Data'!$C54,List!$F$2:$F$208,0),MATCH('Selection Pane Data'!AW$3,List!$F$2:$CB$2,0)),""),"")</f>
        <v/>
      </c>
      <c r="AX54" s="13" t="str">
        <f>IFERROR(IF(AX$4="Yes",INDEX(List!$F$2:$CB$208,MATCH('Selection Pane Data'!$C54,List!$F$2:$F$208,0),MATCH('Selection Pane Data'!AX$3,List!$F$2:$CB$2,0)),""),"")</f>
        <v/>
      </c>
      <c r="AY54" s="13" t="str">
        <f>IFERROR(IF(AY$4="Yes",INDEX(List!$F$2:$CB$208,MATCH('Selection Pane Data'!$C54,List!$F$2:$F$208,0),MATCH('Selection Pane Data'!AY$3,List!$F$2:$CB$2,0)),""),"")</f>
        <v/>
      </c>
      <c r="AZ54" s="13" t="str">
        <f>IFERROR(IF(AZ$4="Yes",INDEX(List!$F$2:$CB$208,MATCH('Selection Pane Data'!$C54,List!$F$2:$F$208,0),MATCH('Selection Pane Data'!AZ$3,List!$F$2:$CB$2,0)),""),"")</f>
        <v/>
      </c>
      <c r="BA54" s="13" t="str">
        <f>IFERROR(IF(BA$4="Yes",INDEX(List!$F$2:$CB$208,MATCH('Selection Pane Data'!$C54,List!$F$2:$F$208,0),MATCH('Selection Pane Data'!BA$3,List!$F$2:$CB$2,0)),""),"")</f>
        <v/>
      </c>
      <c r="BB54" s="13" t="str">
        <f>IFERROR(IF(BB$4="Yes",INDEX(List!$F$2:$CB$208,MATCH('Selection Pane Data'!$C54,List!$F$2:$F$208,0),MATCH('Selection Pane Data'!BB$3,List!$F$2:$CB$2,0)),""),"")</f>
        <v/>
      </c>
      <c r="BC54" s="13" t="str">
        <f>IFERROR(IF(BC$4="Yes",INDEX(List!$F$2:$CB$208,MATCH('Selection Pane Data'!$C54,List!$F$2:$F$208,0),MATCH('Selection Pane Data'!BC$3,List!$F$2:$CB$2,0)),""),"")</f>
        <v/>
      </c>
      <c r="BD54" s="13" t="str">
        <f>IFERROR(IF(BD$4="Yes",INDEX(List!$F$2:$CB$208,MATCH('Selection Pane Data'!$C54,List!$F$2:$F$208,0),MATCH('Selection Pane Data'!BD$3,List!$F$2:$CB$2,0)),""),"")</f>
        <v/>
      </c>
      <c r="BE54" s="13" t="str">
        <f>IFERROR(IF(BE$4="Yes",INDEX(List!$F$2:$CB$208,MATCH('Selection Pane Data'!$C54,List!$F$2:$F$208,0),MATCH('Selection Pane Data'!BE$3,List!$F$2:$CB$2,0)),""),"")</f>
        <v/>
      </c>
      <c r="BF54" s="13" t="str">
        <f>IFERROR(IF(BF$4="Yes",INDEX(List!$F$2:$CB$208,MATCH('Selection Pane Data'!$C54,List!$F$2:$F$208,0),MATCH('Selection Pane Data'!BF$3,List!$F$2:$CB$2,0)),""),"")</f>
        <v/>
      </c>
      <c r="BG54" s="13" t="str">
        <f>IFERROR(IF(BG$4="Yes",INDEX(List!$F$2:$CB$208,MATCH('Selection Pane Data'!$C54,List!$F$2:$F$208,0),MATCH('Selection Pane Data'!BG$3,List!$F$2:$CB$2,0)),""),"")</f>
        <v/>
      </c>
      <c r="BH54" s="13" t="str">
        <f>IFERROR(IF(BH$4="Yes",INDEX(List!$F$2:$CB$208,MATCH('Selection Pane Data'!$C54,List!$F$2:$F$208,0),MATCH('Selection Pane Data'!BH$3,List!$F$2:$CB$2,0)),""),"")</f>
        <v/>
      </c>
      <c r="BI54" s="13" t="str">
        <f>IFERROR(IF(BI$4="Yes",INDEX(List!$F$2:$CB$208,MATCH('Selection Pane Data'!$C54,List!$F$2:$F$208,0),MATCH('Selection Pane Data'!BI$3,List!$F$2:$CB$2,0)),""),"")</f>
        <v/>
      </c>
      <c r="BJ54" s="13" t="str">
        <f>IFERROR(IF(BJ$4="Yes",INDEX(List!$F$2:$CB$208,MATCH('Selection Pane Data'!$C54,List!$F$2:$F$208,0),MATCH('Selection Pane Data'!BJ$3,List!$F$2:$CB$2,0)),""),"")</f>
        <v/>
      </c>
      <c r="BK54" s="13" t="str">
        <f>IFERROR(IF(BK$4="Yes",INDEX(List!$F$2:$CB$208,MATCH('Selection Pane Data'!$C54,List!$F$2:$F$208,0),MATCH('Selection Pane Data'!BK$3,List!$F$2:$CB$2,0)),""),"")</f>
        <v/>
      </c>
      <c r="BL54" s="13" t="str">
        <f>IFERROR(IF(BL$4="Yes",INDEX(List!$F$2:$CB$208,MATCH('Selection Pane Data'!$C54,List!$F$2:$F$208,0),MATCH('Selection Pane Data'!BL$3,List!$F$2:$CB$2,0)),""),"")</f>
        <v/>
      </c>
      <c r="BM54" s="13" t="str">
        <f>IFERROR(IF(BM$4="Yes",INDEX(List!$F$2:$CB$208,MATCH('Selection Pane Data'!$C54,List!$F$2:$F$208,0),MATCH('Selection Pane Data'!BM$3,List!$F$2:$CB$2,0)),""),"")</f>
        <v/>
      </c>
      <c r="BN54" s="13" t="str">
        <f>IFERROR(IF(BN$4="Yes",INDEX(List!$F$2:$CB$208,MATCH('Selection Pane Data'!$C54,List!$F$2:$F$208,0),MATCH('Selection Pane Data'!BN$3,List!$F$2:$CB$2,0)),""),"")</f>
        <v/>
      </c>
      <c r="BO54" s="13" t="str">
        <f>IFERROR(IF(BO$4="Yes",INDEX(List!$F$2:$CB$208,MATCH('Selection Pane Data'!$C54,List!$F$2:$F$208,0),MATCH('Selection Pane Data'!BO$3,List!$F$2:$CB$2,0)),""),"")</f>
        <v/>
      </c>
      <c r="BP54" s="13" t="str">
        <f>IFERROR(IF(BP$4="Yes",INDEX(List!$F$2:$CB$208,MATCH('Selection Pane Data'!$C54,List!$F$2:$F$208,0),MATCH('Selection Pane Data'!BP$3,List!$F$2:$CB$2,0)),""),"")</f>
        <v/>
      </c>
      <c r="BQ54" s="13" t="str">
        <f>IFERROR(IF(BQ$4="Yes",INDEX(List!$F$2:$CB$208,MATCH('Selection Pane Data'!$C54,List!$F$2:$F$208,0),MATCH('Selection Pane Data'!BQ$3,List!$F$2:$CB$2,0)),""),"")</f>
        <v/>
      </c>
      <c r="BR54" s="13" t="str">
        <f>IFERROR(IF(BR$4="Yes",INDEX(List!$F$2:$CB$208,MATCH('Selection Pane Data'!$C54,List!$F$2:$F$208,0),MATCH('Selection Pane Data'!BR$3,List!$F$2:$CB$2,0)),""),"")</f>
        <v/>
      </c>
      <c r="BS54" s="13" t="str">
        <f>IFERROR(IF(BS$4="Yes",INDEX(List!$F$2:$CB$208,MATCH('Selection Pane Data'!$C54,List!$F$2:$F$208,0),MATCH('Selection Pane Data'!BS$3,List!$F$2:$CB$2,0)),""),"")</f>
        <v/>
      </c>
      <c r="BT54" s="13" t="str">
        <f>IFERROR(IF(BT$4="Yes",INDEX(List!$F$2:$CB$208,MATCH('Selection Pane Data'!$C54,List!$F$2:$F$208,0),MATCH('Selection Pane Data'!BT$3,List!$F$2:$CB$2,0)),""),"")</f>
        <v/>
      </c>
      <c r="BU54" s="13" t="str">
        <f>IFERROR(IF(BU$4="Yes",INDEX(List!$F$2:$CB$208,MATCH('Selection Pane Data'!$C54,List!$F$2:$F$208,0),MATCH('Selection Pane Data'!BU$3,List!$F$2:$CB$2,0)),""),"")</f>
        <v/>
      </c>
      <c r="BV54" s="13" t="str">
        <f>IFERROR(IF(BV$4="Yes",INDEX(List!$F$2:$CB$208,MATCH('Selection Pane Data'!$C54,List!$F$2:$F$208,0),MATCH('Selection Pane Data'!BV$3,List!$F$2:$CB$2,0)),""),"")</f>
        <v/>
      </c>
      <c r="BW54" s="13" t="str">
        <f>IFERROR(IF(BW$4="Yes",INDEX(List!$F$2:$CB$208,MATCH('Selection Pane Data'!$C54,List!$F$2:$F$208,0),MATCH('Selection Pane Data'!BW$3,List!$F$2:$CB$2,0)),""),"")</f>
        <v/>
      </c>
      <c r="BX54" s="13" t="str">
        <f>IFERROR(IF(BX$4="Yes",INDEX(List!$F$2:$CB$208,MATCH('Selection Pane Data'!$C54,List!$F$2:$F$208,0),MATCH('Selection Pane Data'!BX$3,List!$F$2:$CB$2,0)),""),"")</f>
        <v/>
      </c>
      <c r="BY54" s="13" t="str">
        <f>IFERROR(IF(BY$4="Yes",INDEX(List!$F$2:$CB$208,MATCH('Selection Pane Data'!$C54,List!$F$2:$F$208,0),MATCH('Selection Pane Data'!BY$3,List!$F$2:$CB$2,0)),""),"")</f>
        <v/>
      </c>
      <c r="BZ54" s="13" t="str">
        <f>IFERROR(IF(BZ$4="Yes",INDEX(List!$F$2:$CB$208,MATCH('Selection Pane Data'!$C54,List!$F$2:$F$208,0),MATCH('Selection Pane Data'!BZ$3,List!$F$2:$CB$2,0)),""),"")</f>
        <v/>
      </c>
      <c r="CA54" s="13" t="str">
        <f>IFERROR(IF(CA$4="Yes",INDEX(List!$F$2:$CB$208,MATCH('Selection Pane Data'!$C54,List!$F$2:$F$208,0),MATCH('Selection Pane Data'!CA$3,List!$F$2:$CB$2,0)),""),"")</f>
        <v/>
      </c>
      <c r="CC54" s="29">
        <f t="shared" si="0"/>
        <v>0</v>
      </c>
      <c r="CD54" s="29">
        <f t="shared" si="1"/>
        <v>0</v>
      </c>
      <c r="CE54" s="29"/>
      <c r="CF54" s="29">
        <f>COUNTIF(List!I52:CB52,'Selection Pane Data'!CF$3)</f>
        <v>5</v>
      </c>
      <c r="CG54" s="29">
        <f>COUNTIF(List!J52:CC52,'Selection Pane Data'!CG$3)</f>
        <v>4</v>
      </c>
      <c r="CH54" s="29"/>
      <c r="CI54" s="29" t="str">
        <f t="shared" si="2"/>
        <v>Error</v>
      </c>
      <c r="CJ54" s="29" t="str">
        <f t="shared" si="3"/>
        <v>Error</v>
      </c>
    </row>
    <row r="55" spans="2:88" x14ac:dyDescent="0.45">
      <c r="B55" s="21" t="s">
        <v>370</v>
      </c>
      <c r="C55" s="120" t="s">
        <v>83</v>
      </c>
      <c r="D55" s="31" t="str">
        <f>List!G53</f>
        <v>Customer Responsibility</v>
      </c>
      <c r="E55" s="31" t="str">
        <f>List!H53</f>
        <v>Microsoft Coverage</v>
      </c>
      <c r="F55" t="str">
        <f>INDEX('CMMC Levels'!$A$1:$F$188,MATCH('Selection Pane Data'!$C55,'CMMC Levels'!$A$1:$A$188,0),MATCH(Placemat!$F$4,'CMMC Levels'!$A$1:$F$1,0))</f>
        <v>X</v>
      </c>
      <c r="G55" s="75" t="str">
        <f>IF(F55="X",IF(COUNTIF(List!I53:CB53,"P")+COUNTIF(List!I53:CB53,"S")=0,"U",IF(COUNTIF('Selection Pane Data'!H55:CA55,"P")&gt;0,"P",IF(COUNTIF('Selection Pane Data'!H55:CA55,"S")&gt;0,"S","N"))),"NA")</f>
        <v>N</v>
      </c>
      <c r="H55" s="13" t="str">
        <f>IFERROR(IF(H$4="Yes",INDEX(List!$F$2:$CB$208,MATCH('Selection Pane Data'!$C55,List!$F$2:$F$208,0),MATCH('Selection Pane Data'!H$3,List!$F$2:$CB$2,0)),""),"")</f>
        <v/>
      </c>
      <c r="I55" s="13" t="str">
        <f>IFERROR(IF(I$4="Yes",INDEX(List!$F$2:$CB$208,MATCH('Selection Pane Data'!$C55,List!$F$2:$F$208,0),MATCH('Selection Pane Data'!I$3,List!$F$2:$CB$2,0)),""),"")</f>
        <v/>
      </c>
      <c r="J55" s="13">
        <f>IFERROR(IF(J$4="Yes",INDEX(List!$F$2:$CB$208,MATCH('Selection Pane Data'!$C55,List!$F$2:$F$208,0),MATCH('Selection Pane Data'!J$3,List!$F$2:$CB$2,0)),""),"")</f>
        <v>0</v>
      </c>
      <c r="K55" s="13" t="str">
        <f>IFERROR(IF(K$4="Yes",INDEX(List!$F$2:$CB$208,MATCH('Selection Pane Data'!$C55,List!$F$2:$F$208,0),MATCH('Selection Pane Data'!K$3,List!$F$2:$CB$2,0)),""),"")</f>
        <v/>
      </c>
      <c r="L55" s="13" t="str">
        <f>IFERROR(IF(L$4="Yes",INDEX(List!$F$2:$CB$208,MATCH('Selection Pane Data'!$C55,List!$F$2:$F$208,0),MATCH('Selection Pane Data'!L$3,List!$F$2:$CB$2,0)),""),"")</f>
        <v/>
      </c>
      <c r="M55" s="13" t="str">
        <f>IFERROR(IF(M$4="Yes",INDEX(List!$F$2:$CB$208,MATCH('Selection Pane Data'!$C55,List!$F$2:$F$208,0),MATCH('Selection Pane Data'!M$3,List!$F$2:$CB$2,0)),""),"")</f>
        <v/>
      </c>
      <c r="N55" s="13" t="str">
        <f>IFERROR(IF(N$4="Yes",INDEX(List!$F$2:$CB$208,MATCH('Selection Pane Data'!$C55,List!$F$2:$F$208,0),MATCH('Selection Pane Data'!N$3,List!$F$2:$CB$2,0)),""),"")</f>
        <v/>
      </c>
      <c r="O55" s="13" t="str">
        <f>IFERROR(IF(O$4="Yes",INDEX(List!$F$2:$CB$208,MATCH('Selection Pane Data'!$C55,List!$F$2:$F$208,0),MATCH('Selection Pane Data'!O$3,List!$F$2:$CB$2,0)),""),"")</f>
        <v/>
      </c>
      <c r="P55" s="13" t="str">
        <f>IFERROR(IF(P$4="Yes",INDEX(List!$F$2:$CB$208,MATCH('Selection Pane Data'!$C55,List!$F$2:$F$208,0),MATCH('Selection Pane Data'!P$3,List!$F$2:$CB$2,0)),""),"")</f>
        <v/>
      </c>
      <c r="Q55" s="13" t="str">
        <f>IFERROR(IF(Q$4="Yes",INDEX(List!$F$2:$CB$208,MATCH('Selection Pane Data'!$C55,List!$F$2:$F$208,0),MATCH('Selection Pane Data'!Q$3,List!$F$2:$CB$2,0)),""),"")</f>
        <v/>
      </c>
      <c r="R55" s="13" t="str">
        <f>IFERROR(IF(R$4="Yes",INDEX(List!$F$2:$CB$208,MATCH('Selection Pane Data'!$C55,List!$F$2:$F$208,0),MATCH('Selection Pane Data'!R$3,List!$F$2:$CB$2,0)),""),"")</f>
        <v/>
      </c>
      <c r="S55" s="13" t="str">
        <f>IFERROR(IF(S$4="Yes",INDEX(List!$F$2:$CB$208,MATCH('Selection Pane Data'!$C55,List!$F$2:$F$208,0),MATCH('Selection Pane Data'!S$3,List!$F$2:$CB$2,0)),""),"")</f>
        <v/>
      </c>
      <c r="T55" s="13" t="str">
        <f>IFERROR(IF(T$4="Yes",INDEX(List!$F$2:$CB$208,MATCH('Selection Pane Data'!$C55,List!$F$2:$F$208,0),MATCH('Selection Pane Data'!T$3,List!$F$2:$CB$2,0)),""),"")</f>
        <v/>
      </c>
      <c r="U55" s="13" t="str">
        <f>IFERROR(IF(U$4="Yes",INDEX(List!$F$2:$CB$208,MATCH('Selection Pane Data'!$C55,List!$F$2:$F$208,0),MATCH('Selection Pane Data'!U$3,List!$F$2:$CB$2,0)),""),"")</f>
        <v/>
      </c>
      <c r="V55" s="13" t="str">
        <f>IFERROR(IF(V$4="Yes",INDEX(List!$F$2:$CB$208,MATCH('Selection Pane Data'!$C55,List!$F$2:$F$208,0),MATCH('Selection Pane Data'!V$3,List!$F$2:$CB$2,0)),""),"")</f>
        <v/>
      </c>
      <c r="W55" s="13" t="str">
        <f>IFERROR(IF(W$4="Yes",INDEX(List!$F$2:$CB$208,MATCH('Selection Pane Data'!$C55,List!$F$2:$F$208,0),MATCH('Selection Pane Data'!W$3,List!$F$2:$CB$2,0)),""),"")</f>
        <v/>
      </c>
      <c r="X55" s="13" t="str">
        <f>IFERROR(IF(X$4="Yes",INDEX(List!$F$2:$CB$208,MATCH('Selection Pane Data'!$C55,List!$F$2:$F$208,0),MATCH('Selection Pane Data'!X$3,List!$F$2:$CB$2,0)),""),"")</f>
        <v/>
      </c>
      <c r="Y55" s="13" t="str">
        <f>IFERROR(IF(Y$4="Yes",INDEX(List!$F$2:$CB$208,MATCH('Selection Pane Data'!$C55,List!$F$2:$F$208,0),MATCH('Selection Pane Data'!Y$3,List!$F$2:$CB$2,0)),""),"")</f>
        <v/>
      </c>
      <c r="Z55" s="13" t="str">
        <f>IFERROR(IF(Z$4="Yes",INDEX(List!$F$2:$CB$208,MATCH('Selection Pane Data'!$C55,List!$F$2:$F$208,0),MATCH('Selection Pane Data'!Z$3,List!$F$2:$CB$2,0)),""),"")</f>
        <v/>
      </c>
      <c r="AA55" s="13" t="str">
        <f>IFERROR(IF(AA$4="Yes",INDEX(List!$F$2:$CB$208,MATCH('Selection Pane Data'!$C55,List!$F$2:$F$208,0),MATCH('Selection Pane Data'!AA$3,List!$F$2:$CB$2,0)),""),"")</f>
        <v/>
      </c>
      <c r="AB55" s="13">
        <f>IFERROR(IF(AB$4="Yes",INDEX(List!$F$2:$CB$208,MATCH('Selection Pane Data'!$C55,List!$F$2:$F$208,0),MATCH('Selection Pane Data'!AB$3,List!$F$2:$CB$2,0)),""),"")</f>
        <v>0</v>
      </c>
      <c r="AC55" s="13" t="str">
        <f>IFERROR(IF(AC$4="Yes",INDEX(List!$F$2:$CB$208,MATCH('Selection Pane Data'!$C55,List!$F$2:$F$208,0),MATCH('Selection Pane Data'!AC$3,List!$F$2:$CB$2,0)),""),"")</f>
        <v/>
      </c>
      <c r="AD55" s="13" t="str">
        <f>IFERROR(IF(AD$4="Yes",INDEX(List!$F$2:$CB$208,MATCH('Selection Pane Data'!$C55,List!$F$2:$F$208,0),MATCH('Selection Pane Data'!AD$3,List!$F$2:$CB$2,0)),""),"")</f>
        <v/>
      </c>
      <c r="AE55" s="13" t="str">
        <f>IFERROR(IF(AE$4="Yes",INDEX(List!$F$2:$CB$208,MATCH('Selection Pane Data'!$C55,List!$F$2:$F$208,0),MATCH('Selection Pane Data'!AE$3,List!$F$2:$CB$2,0)),""),"")</f>
        <v/>
      </c>
      <c r="AF55" s="13" t="str">
        <f>IFERROR(IF(AF$4="Yes",INDEX(List!$F$2:$CB$208,MATCH('Selection Pane Data'!$C55,List!$F$2:$F$208,0),MATCH('Selection Pane Data'!AF$3,List!$F$2:$CB$2,0)),""),"")</f>
        <v/>
      </c>
      <c r="AG55" s="13" t="str">
        <f>IFERROR(IF(AG$4="Yes",INDEX(List!$F$2:$CB$208,MATCH('Selection Pane Data'!$C55,List!$F$2:$F$208,0),MATCH('Selection Pane Data'!AG$3,List!$F$2:$CB$2,0)),""),"")</f>
        <v/>
      </c>
      <c r="AH55" s="13" t="str">
        <f>IFERROR(IF(AH$4="Yes",INDEX(List!$F$2:$CB$208,MATCH('Selection Pane Data'!$C55,List!$F$2:$F$208,0),MATCH('Selection Pane Data'!AH$3,List!$F$2:$CB$2,0)),""),"")</f>
        <v/>
      </c>
      <c r="AI55" s="13" t="str">
        <f>IFERROR(IF(AI$4="Yes",INDEX(List!$F$2:$CB$208,MATCH('Selection Pane Data'!$C55,List!$F$2:$F$208,0),MATCH('Selection Pane Data'!AI$3,List!$F$2:$CB$2,0)),""),"")</f>
        <v/>
      </c>
      <c r="AJ55" s="13" t="str">
        <f>IFERROR(IF(AJ$4="Yes",INDEX(List!$F$2:$CB$208,MATCH('Selection Pane Data'!$C55,List!$F$2:$F$208,0),MATCH('Selection Pane Data'!AJ$3,List!$F$2:$CB$2,0)),""),"")</f>
        <v/>
      </c>
      <c r="AK55" s="13" t="str">
        <f>IFERROR(IF(AK$4="Yes",INDEX(List!$F$2:$CB$208,MATCH('Selection Pane Data'!$C55,List!$F$2:$F$208,0),MATCH('Selection Pane Data'!AK$3,List!$F$2:$CB$2,0)),""),"")</f>
        <v/>
      </c>
      <c r="AL55" s="13" t="str">
        <f>IFERROR(IF(AL$4="Yes",INDEX(List!$F$2:$CB$208,MATCH('Selection Pane Data'!$C55,List!$F$2:$F$208,0),MATCH('Selection Pane Data'!AL$3,List!$F$2:$CB$2,0)),""),"")</f>
        <v/>
      </c>
      <c r="AM55" s="13" t="str">
        <f>IFERROR(IF(AM$4="Yes",INDEX(List!$F$2:$CB$208,MATCH('Selection Pane Data'!$C55,List!$F$2:$F$208,0),MATCH('Selection Pane Data'!AM$3,List!$F$2:$CB$2,0)),""),"")</f>
        <v/>
      </c>
      <c r="AN55" s="13" t="str">
        <f>IFERROR(IF(AN$4="Yes",INDEX(List!$F$2:$CB$208,MATCH('Selection Pane Data'!$C55,List!$F$2:$F$208,0),MATCH('Selection Pane Data'!AN$3,List!$F$2:$CB$2,0)),""),"")</f>
        <v/>
      </c>
      <c r="AO55" s="13" t="str">
        <f>IFERROR(IF(AO$4="Yes",INDEX(List!$F$2:$CB$208,MATCH('Selection Pane Data'!$C55,List!$F$2:$F$208,0),MATCH('Selection Pane Data'!AO$3,List!$F$2:$CB$2,0)),""),"")</f>
        <v/>
      </c>
      <c r="AP55" s="13" t="str">
        <f>IFERROR(IF(AP$4="Yes",INDEX(List!$F$2:$CB$208,MATCH('Selection Pane Data'!$C55,List!$F$2:$F$208,0),MATCH('Selection Pane Data'!AP$3,List!$F$2:$CB$2,0)),""),"")</f>
        <v/>
      </c>
      <c r="AQ55" s="13" t="str">
        <f>IFERROR(IF(AQ$4="Yes",INDEX(List!$F$2:$CB$208,MATCH('Selection Pane Data'!$C55,List!$F$2:$F$208,0),MATCH('Selection Pane Data'!AQ$3,List!$F$2:$CB$2,0)),""),"")</f>
        <v/>
      </c>
      <c r="AR55" s="13" t="str">
        <f>IFERROR(IF(AR$4="Yes",INDEX(List!$F$2:$CB$208,MATCH('Selection Pane Data'!$C55,List!$F$2:$F$208,0),MATCH('Selection Pane Data'!AR$3,List!$F$2:$CB$2,0)),""),"")</f>
        <v/>
      </c>
      <c r="AS55" s="13" t="str">
        <f>IFERROR(IF(AS$4="Yes",INDEX(List!$F$2:$CB$208,MATCH('Selection Pane Data'!$C55,List!$F$2:$F$208,0),MATCH('Selection Pane Data'!AS$3,List!$F$2:$CB$2,0)),""),"")</f>
        <v/>
      </c>
      <c r="AT55" s="13" t="str">
        <f>IFERROR(IF(AT$4="Yes",INDEX(List!$F$2:$CB$208,MATCH('Selection Pane Data'!$C55,List!$F$2:$F$208,0),MATCH('Selection Pane Data'!AT$3,List!$F$2:$CB$2,0)),""),"")</f>
        <v/>
      </c>
      <c r="AU55" s="13" t="str">
        <f>IFERROR(IF(AU$4="Yes",INDEX(List!$F$2:$CB$208,MATCH('Selection Pane Data'!$C55,List!$F$2:$F$208,0),MATCH('Selection Pane Data'!AU$3,List!$F$2:$CB$2,0)),""),"")</f>
        <v/>
      </c>
      <c r="AV55" s="13" t="str">
        <f>IFERROR(IF(AV$4="Yes",INDEX(List!$F$2:$CB$208,MATCH('Selection Pane Data'!$C55,List!$F$2:$F$208,0),MATCH('Selection Pane Data'!AV$3,List!$F$2:$CB$2,0)),""),"")</f>
        <v/>
      </c>
      <c r="AW55" s="13" t="str">
        <f>IFERROR(IF(AW$4="Yes",INDEX(List!$F$2:$CB$208,MATCH('Selection Pane Data'!$C55,List!$F$2:$F$208,0),MATCH('Selection Pane Data'!AW$3,List!$F$2:$CB$2,0)),""),"")</f>
        <v/>
      </c>
      <c r="AX55" s="13" t="str">
        <f>IFERROR(IF(AX$4="Yes",INDEX(List!$F$2:$CB$208,MATCH('Selection Pane Data'!$C55,List!$F$2:$F$208,0),MATCH('Selection Pane Data'!AX$3,List!$F$2:$CB$2,0)),""),"")</f>
        <v/>
      </c>
      <c r="AY55" s="13" t="str">
        <f>IFERROR(IF(AY$4="Yes",INDEX(List!$F$2:$CB$208,MATCH('Selection Pane Data'!$C55,List!$F$2:$F$208,0),MATCH('Selection Pane Data'!AY$3,List!$F$2:$CB$2,0)),""),"")</f>
        <v/>
      </c>
      <c r="AZ55" s="13" t="str">
        <f>IFERROR(IF(AZ$4="Yes",INDEX(List!$F$2:$CB$208,MATCH('Selection Pane Data'!$C55,List!$F$2:$F$208,0),MATCH('Selection Pane Data'!AZ$3,List!$F$2:$CB$2,0)),""),"")</f>
        <v/>
      </c>
      <c r="BA55" s="13" t="str">
        <f>IFERROR(IF(BA$4="Yes",INDEX(List!$F$2:$CB$208,MATCH('Selection Pane Data'!$C55,List!$F$2:$F$208,0),MATCH('Selection Pane Data'!BA$3,List!$F$2:$CB$2,0)),""),"")</f>
        <v/>
      </c>
      <c r="BB55" s="13" t="str">
        <f>IFERROR(IF(BB$4="Yes",INDEX(List!$F$2:$CB$208,MATCH('Selection Pane Data'!$C55,List!$F$2:$F$208,0),MATCH('Selection Pane Data'!BB$3,List!$F$2:$CB$2,0)),""),"")</f>
        <v/>
      </c>
      <c r="BC55" s="13" t="str">
        <f>IFERROR(IF(BC$4="Yes",INDEX(List!$F$2:$CB$208,MATCH('Selection Pane Data'!$C55,List!$F$2:$F$208,0),MATCH('Selection Pane Data'!BC$3,List!$F$2:$CB$2,0)),""),"")</f>
        <v/>
      </c>
      <c r="BD55" s="13" t="str">
        <f>IFERROR(IF(BD$4="Yes",INDEX(List!$F$2:$CB$208,MATCH('Selection Pane Data'!$C55,List!$F$2:$F$208,0),MATCH('Selection Pane Data'!BD$3,List!$F$2:$CB$2,0)),""),"")</f>
        <v/>
      </c>
      <c r="BE55" s="13" t="str">
        <f>IFERROR(IF(BE$4="Yes",INDEX(List!$F$2:$CB$208,MATCH('Selection Pane Data'!$C55,List!$F$2:$F$208,0),MATCH('Selection Pane Data'!BE$3,List!$F$2:$CB$2,0)),""),"")</f>
        <v/>
      </c>
      <c r="BF55" s="13" t="str">
        <f>IFERROR(IF(BF$4="Yes",INDEX(List!$F$2:$CB$208,MATCH('Selection Pane Data'!$C55,List!$F$2:$F$208,0),MATCH('Selection Pane Data'!BF$3,List!$F$2:$CB$2,0)),""),"")</f>
        <v/>
      </c>
      <c r="BG55" s="13" t="str">
        <f>IFERROR(IF(BG$4="Yes",INDEX(List!$F$2:$CB$208,MATCH('Selection Pane Data'!$C55,List!$F$2:$F$208,0),MATCH('Selection Pane Data'!BG$3,List!$F$2:$CB$2,0)),""),"")</f>
        <v/>
      </c>
      <c r="BH55" s="13" t="str">
        <f>IFERROR(IF(BH$4="Yes",INDEX(List!$F$2:$CB$208,MATCH('Selection Pane Data'!$C55,List!$F$2:$F$208,0),MATCH('Selection Pane Data'!BH$3,List!$F$2:$CB$2,0)),""),"")</f>
        <v/>
      </c>
      <c r="BI55" s="13" t="str">
        <f>IFERROR(IF(BI$4="Yes",INDEX(List!$F$2:$CB$208,MATCH('Selection Pane Data'!$C55,List!$F$2:$F$208,0),MATCH('Selection Pane Data'!BI$3,List!$F$2:$CB$2,0)),""),"")</f>
        <v/>
      </c>
      <c r="BJ55" s="13" t="str">
        <f>IFERROR(IF(BJ$4="Yes",INDEX(List!$F$2:$CB$208,MATCH('Selection Pane Data'!$C55,List!$F$2:$F$208,0),MATCH('Selection Pane Data'!BJ$3,List!$F$2:$CB$2,0)),""),"")</f>
        <v/>
      </c>
      <c r="BK55" s="13" t="str">
        <f>IFERROR(IF(BK$4="Yes",INDEX(List!$F$2:$CB$208,MATCH('Selection Pane Data'!$C55,List!$F$2:$F$208,0),MATCH('Selection Pane Data'!BK$3,List!$F$2:$CB$2,0)),""),"")</f>
        <v/>
      </c>
      <c r="BL55" s="13" t="str">
        <f>IFERROR(IF(BL$4="Yes",INDEX(List!$F$2:$CB$208,MATCH('Selection Pane Data'!$C55,List!$F$2:$F$208,0),MATCH('Selection Pane Data'!BL$3,List!$F$2:$CB$2,0)),""),"")</f>
        <v/>
      </c>
      <c r="BM55" s="13" t="str">
        <f>IFERROR(IF(BM$4="Yes",INDEX(List!$F$2:$CB$208,MATCH('Selection Pane Data'!$C55,List!$F$2:$F$208,0),MATCH('Selection Pane Data'!BM$3,List!$F$2:$CB$2,0)),""),"")</f>
        <v/>
      </c>
      <c r="BN55" s="13" t="str">
        <f>IFERROR(IF(BN$4="Yes",INDEX(List!$F$2:$CB$208,MATCH('Selection Pane Data'!$C55,List!$F$2:$F$208,0),MATCH('Selection Pane Data'!BN$3,List!$F$2:$CB$2,0)),""),"")</f>
        <v/>
      </c>
      <c r="BO55" s="13" t="str">
        <f>IFERROR(IF(BO$4="Yes",INDEX(List!$F$2:$CB$208,MATCH('Selection Pane Data'!$C55,List!$F$2:$F$208,0),MATCH('Selection Pane Data'!BO$3,List!$F$2:$CB$2,0)),""),"")</f>
        <v/>
      </c>
      <c r="BP55" s="13" t="str">
        <f>IFERROR(IF(BP$4="Yes",INDEX(List!$F$2:$CB$208,MATCH('Selection Pane Data'!$C55,List!$F$2:$F$208,0),MATCH('Selection Pane Data'!BP$3,List!$F$2:$CB$2,0)),""),"")</f>
        <v/>
      </c>
      <c r="BQ55" s="13" t="str">
        <f>IFERROR(IF(BQ$4="Yes",INDEX(List!$F$2:$CB$208,MATCH('Selection Pane Data'!$C55,List!$F$2:$F$208,0),MATCH('Selection Pane Data'!BQ$3,List!$F$2:$CB$2,0)),""),"")</f>
        <v/>
      </c>
      <c r="BR55" s="13" t="str">
        <f>IFERROR(IF(BR$4="Yes",INDEX(List!$F$2:$CB$208,MATCH('Selection Pane Data'!$C55,List!$F$2:$F$208,0),MATCH('Selection Pane Data'!BR$3,List!$F$2:$CB$2,0)),""),"")</f>
        <v/>
      </c>
      <c r="BS55" s="13" t="str">
        <f>IFERROR(IF(BS$4="Yes",INDEX(List!$F$2:$CB$208,MATCH('Selection Pane Data'!$C55,List!$F$2:$F$208,0),MATCH('Selection Pane Data'!BS$3,List!$F$2:$CB$2,0)),""),"")</f>
        <v/>
      </c>
      <c r="BT55" s="13" t="str">
        <f>IFERROR(IF(BT$4="Yes",INDEX(List!$F$2:$CB$208,MATCH('Selection Pane Data'!$C55,List!$F$2:$F$208,0),MATCH('Selection Pane Data'!BT$3,List!$F$2:$CB$2,0)),""),"")</f>
        <v/>
      </c>
      <c r="BU55" s="13" t="str">
        <f>IFERROR(IF(BU$4="Yes",INDEX(List!$F$2:$CB$208,MATCH('Selection Pane Data'!$C55,List!$F$2:$F$208,0),MATCH('Selection Pane Data'!BU$3,List!$F$2:$CB$2,0)),""),"")</f>
        <v/>
      </c>
      <c r="BV55" s="13" t="str">
        <f>IFERROR(IF(BV$4="Yes",INDEX(List!$F$2:$CB$208,MATCH('Selection Pane Data'!$C55,List!$F$2:$F$208,0),MATCH('Selection Pane Data'!BV$3,List!$F$2:$CB$2,0)),""),"")</f>
        <v/>
      </c>
      <c r="BW55" s="13" t="str">
        <f>IFERROR(IF(BW$4="Yes",INDEX(List!$F$2:$CB$208,MATCH('Selection Pane Data'!$C55,List!$F$2:$F$208,0),MATCH('Selection Pane Data'!BW$3,List!$F$2:$CB$2,0)),""),"")</f>
        <v/>
      </c>
      <c r="BX55" s="13" t="str">
        <f>IFERROR(IF(BX$4="Yes",INDEX(List!$F$2:$CB$208,MATCH('Selection Pane Data'!$C55,List!$F$2:$F$208,0),MATCH('Selection Pane Data'!BX$3,List!$F$2:$CB$2,0)),""),"")</f>
        <v/>
      </c>
      <c r="BY55" s="13" t="str">
        <f>IFERROR(IF(BY$4="Yes",INDEX(List!$F$2:$CB$208,MATCH('Selection Pane Data'!$C55,List!$F$2:$F$208,0),MATCH('Selection Pane Data'!BY$3,List!$F$2:$CB$2,0)),""),"")</f>
        <v/>
      </c>
      <c r="BZ55" s="13" t="str">
        <f>IFERROR(IF(BZ$4="Yes",INDEX(List!$F$2:$CB$208,MATCH('Selection Pane Data'!$C55,List!$F$2:$F$208,0),MATCH('Selection Pane Data'!BZ$3,List!$F$2:$CB$2,0)),""),"")</f>
        <v/>
      </c>
      <c r="CA55" s="13" t="str">
        <f>IFERROR(IF(CA$4="Yes",INDEX(List!$F$2:$CB$208,MATCH('Selection Pane Data'!$C55,List!$F$2:$F$208,0),MATCH('Selection Pane Data'!CA$3,List!$F$2:$CB$2,0)),""),"")</f>
        <v/>
      </c>
      <c r="CC55" s="29">
        <f t="shared" si="0"/>
        <v>0</v>
      </c>
      <c r="CD55" s="29">
        <f t="shared" si="1"/>
        <v>0</v>
      </c>
      <c r="CE55" s="29"/>
      <c r="CF55" s="29">
        <f>COUNTIF(List!I53:CB53,'Selection Pane Data'!CF$3)</f>
        <v>4</v>
      </c>
      <c r="CG55" s="29">
        <f>COUNTIF(List!J53:CC53,'Selection Pane Data'!CG$3)</f>
        <v>5</v>
      </c>
      <c r="CH55" s="29"/>
      <c r="CI55" s="29" t="str">
        <f t="shared" si="2"/>
        <v>Error</v>
      </c>
      <c r="CJ55" s="29" t="str">
        <f t="shared" si="3"/>
        <v>Error</v>
      </c>
    </row>
    <row r="56" spans="2:88" x14ac:dyDescent="0.45">
      <c r="B56" s="21" t="s">
        <v>371</v>
      </c>
      <c r="C56" s="120" t="s">
        <v>98</v>
      </c>
      <c r="D56" s="31" t="str">
        <f>List!G54</f>
        <v>Customer Responsibility</v>
      </c>
      <c r="E56" s="31" t="str">
        <f>List!H54</f>
        <v>Microsoft Coverage</v>
      </c>
      <c r="F56" t="str">
        <f>INDEX('CMMC Levels'!$A$1:$F$188,MATCH('Selection Pane Data'!$C56,'CMMC Levels'!$A$1:$A$188,0),MATCH(Placemat!$F$4,'CMMC Levels'!$A$1:$F$1,0))</f>
        <v>X</v>
      </c>
      <c r="G56" s="75" t="str">
        <f>IF(F56="X",IF(COUNTIF(List!I54:CB54,"P")+COUNTIF(List!I54:CB54,"S")=0,"U",IF(COUNTIF('Selection Pane Data'!H56:CA56,"P")&gt;0,"P",IF(COUNTIF('Selection Pane Data'!H56:CA56,"S")&gt;0,"S","N"))),"NA")</f>
        <v>N</v>
      </c>
      <c r="H56" s="13" t="str">
        <f>IFERROR(IF(H$4="Yes",INDEX(List!$F$2:$CB$208,MATCH('Selection Pane Data'!$C56,List!$F$2:$F$208,0),MATCH('Selection Pane Data'!H$3,List!$F$2:$CB$2,0)),""),"")</f>
        <v/>
      </c>
      <c r="I56" s="13" t="str">
        <f>IFERROR(IF(I$4="Yes",INDEX(List!$F$2:$CB$208,MATCH('Selection Pane Data'!$C56,List!$F$2:$F$208,0),MATCH('Selection Pane Data'!I$3,List!$F$2:$CB$2,0)),""),"")</f>
        <v/>
      </c>
      <c r="J56" s="13">
        <f>IFERROR(IF(J$4="Yes",INDEX(List!$F$2:$CB$208,MATCH('Selection Pane Data'!$C56,List!$F$2:$F$208,0),MATCH('Selection Pane Data'!J$3,List!$F$2:$CB$2,0)),""),"")</f>
        <v>0</v>
      </c>
      <c r="K56" s="13" t="str">
        <f>IFERROR(IF(K$4="Yes",INDEX(List!$F$2:$CB$208,MATCH('Selection Pane Data'!$C56,List!$F$2:$F$208,0),MATCH('Selection Pane Data'!K$3,List!$F$2:$CB$2,0)),""),"")</f>
        <v/>
      </c>
      <c r="L56" s="13" t="str">
        <f>IFERROR(IF(L$4="Yes",INDEX(List!$F$2:$CB$208,MATCH('Selection Pane Data'!$C56,List!$F$2:$F$208,0),MATCH('Selection Pane Data'!L$3,List!$F$2:$CB$2,0)),""),"")</f>
        <v/>
      </c>
      <c r="M56" s="13" t="str">
        <f>IFERROR(IF(M$4="Yes",INDEX(List!$F$2:$CB$208,MATCH('Selection Pane Data'!$C56,List!$F$2:$F$208,0),MATCH('Selection Pane Data'!M$3,List!$F$2:$CB$2,0)),""),"")</f>
        <v/>
      </c>
      <c r="N56" s="13" t="str">
        <f>IFERROR(IF(N$4="Yes",INDEX(List!$F$2:$CB$208,MATCH('Selection Pane Data'!$C56,List!$F$2:$F$208,0),MATCH('Selection Pane Data'!N$3,List!$F$2:$CB$2,0)),""),"")</f>
        <v/>
      </c>
      <c r="O56" s="13" t="str">
        <f>IFERROR(IF(O$4="Yes",INDEX(List!$F$2:$CB$208,MATCH('Selection Pane Data'!$C56,List!$F$2:$F$208,0),MATCH('Selection Pane Data'!O$3,List!$F$2:$CB$2,0)),""),"")</f>
        <v/>
      </c>
      <c r="P56" s="13" t="str">
        <f>IFERROR(IF(P$4="Yes",INDEX(List!$F$2:$CB$208,MATCH('Selection Pane Data'!$C56,List!$F$2:$F$208,0),MATCH('Selection Pane Data'!P$3,List!$F$2:$CB$2,0)),""),"")</f>
        <v/>
      </c>
      <c r="Q56" s="13" t="str">
        <f>IFERROR(IF(Q$4="Yes",INDEX(List!$F$2:$CB$208,MATCH('Selection Pane Data'!$C56,List!$F$2:$F$208,0),MATCH('Selection Pane Data'!Q$3,List!$F$2:$CB$2,0)),""),"")</f>
        <v/>
      </c>
      <c r="R56" s="13" t="str">
        <f>IFERROR(IF(R$4="Yes",INDEX(List!$F$2:$CB$208,MATCH('Selection Pane Data'!$C56,List!$F$2:$F$208,0),MATCH('Selection Pane Data'!R$3,List!$F$2:$CB$2,0)),""),"")</f>
        <v/>
      </c>
      <c r="S56" s="13" t="str">
        <f>IFERROR(IF(S$4="Yes",INDEX(List!$F$2:$CB$208,MATCH('Selection Pane Data'!$C56,List!$F$2:$F$208,0),MATCH('Selection Pane Data'!S$3,List!$F$2:$CB$2,0)),""),"")</f>
        <v/>
      </c>
      <c r="T56" s="13" t="str">
        <f>IFERROR(IF(T$4="Yes",INDEX(List!$F$2:$CB$208,MATCH('Selection Pane Data'!$C56,List!$F$2:$F$208,0),MATCH('Selection Pane Data'!T$3,List!$F$2:$CB$2,0)),""),"")</f>
        <v/>
      </c>
      <c r="U56" s="13" t="str">
        <f>IFERROR(IF(U$4="Yes",INDEX(List!$F$2:$CB$208,MATCH('Selection Pane Data'!$C56,List!$F$2:$F$208,0),MATCH('Selection Pane Data'!U$3,List!$F$2:$CB$2,0)),""),"")</f>
        <v/>
      </c>
      <c r="V56" s="13" t="str">
        <f>IFERROR(IF(V$4="Yes",INDEX(List!$F$2:$CB$208,MATCH('Selection Pane Data'!$C56,List!$F$2:$F$208,0),MATCH('Selection Pane Data'!V$3,List!$F$2:$CB$2,0)),""),"")</f>
        <v/>
      </c>
      <c r="W56" s="13" t="str">
        <f>IFERROR(IF(W$4="Yes",INDEX(List!$F$2:$CB$208,MATCH('Selection Pane Data'!$C56,List!$F$2:$F$208,0),MATCH('Selection Pane Data'!W$3,List!$F$2:$CB$2,0)),""),"")</f>
        <v/>
      </c>
      <c r="X56" s="13" t="str">
        <f>IFERROR(IF(X$4="Yes",INDEX(List!$F$2:$CB$208,MATCH('Selection Pane Data'!$C56,List!$F$2:$F$208,0),MATCH('Selection Pane Data'!X$3,List!$F$2:$CB$2,0)),""),"")</f>
        <v/>
      </c>
      <c r="Y56" s="13" t="str">
        <f>IFERROR(IF(Y$4="Yes",INDEX(List!$F$2:$CB$208,MATCH('Selection Pane Data'!$C56,List!$F$2:$F$208,0),MATCH('Selection Pane Data'!Y$3,List!$F$2:$CB$2,0)),""),"")</f>
        <v/>
      </c>
      <c r="Z56" s="13" t="str">
        <f>IFERROR(IF(Z$4="Yes",INDEX(List!$F$2:$CB$208,MATCH('Selection Pane Data'!$C56,List!$F$2:$F$208,0),MATCH('Selection Pane Data'!Z$3,List!$F$2:$CB$2,0)),""),"")</f>
        <v/>
      </c>
      <c r="AA56" s="13" t="str">
        <f>IFERROR(IF(AA$4="Yes",INDEX(List!$F$2:$CB$208,MATCH('Selection Pane Data'!$C56,List!$F$2:$F$208,0),MATCH('Selection Pane Data'!AA$3,List!$F$2:$CB$2,0)),""),"")</f>
        <v/>
      </c>
      <c r="AB56" s="13">
        <f>IFERROR(IF(AB$4="Yes",INDEX(List!$F$2:$CB$208,MATCH('Selection Pane Data'!$C56,List!$F$2:$F$208,0),MATCH('Selection Pane Data'!AB$3,List!$F$2:$CB$2,0)),""),"")</f>
        <v>0</v>
      </c>
      <c r="AC56" s="13" t="str">
        <f>IFERROR(IF(AC$4="Yes",INDEX(List!$F$2:$CB$208,MATCH('Selection Pane Data'!$C56,List!$F$2:$F$208,0),MATCH('Selection Pane Data'!AC$3,List!$F$2:$CB$2,0)),""),"")</f>
        <v/>
      </c>
      <c r="AD56" s="13" t="str">
        <f>IFERROR(IF(AD$4="Yes",INDEX(List!$F$2:$CB$208,MATCH('Selection Pane Data'!$C56,List!$F$2:$F$208,0),MATCH('Selection Pane Data'!AD$3,List!$F$2:$CB$2,0)),""),"")</f>
        <v/>
      </c>
      <c r="AE56" s="13" t="str">
        <f>IFERROR(IF(AE$4="Yes",INDEX(List!$F$2:$CB$208,MATCH('Selection Pane Data'!$C56,List!$F$2:$F$208,0),MATCH('Selection Pane Data'!AE$3,List!$F$2:$CB$2,0)),""),"")</f>
        <v/>
      </c>
      <c r="AF56" s="13" t="str">
        <f>IFERROR(IF(AF$4="Yes",INDEX(List!$F$2:$CB$208,MATCH('Selection Pane Data'!$C56,List!$F$2:$F$208,0),MATCH('Selection Pane Data'!AF$3,List!$F$2:$CB$2,0)),""),"")</f>
        <v/>
      </c>
      <c r="AG56" s="13" t="str">
        <f>IFERROR(IF(AG$4="Yes",INDEX(List!$F$2:$CB$208,MATCH('Selection Pane Data'!$C56,List!$F$2:$F$208,0),MATCH('Selection Pane Data'!AG$3,List!$F$2:$CB$2,0)),""),"")</f>
        <v/>
      </c>
      <c r="AH56" s="13" t="str">
        <f>IFERROR(IF(AH$4="Yes",INDEX(List!$F$2:$CB$208,MATCH('Selection Pane Data'!$C56,List!$F$2:$F$208,0),MATCH('Selection Pane Data'!AH$3,List!$F$2:$CB$2,0)),""),"")</f>
        <v/>
      </c>
      <c r="AI56" s="13" t="str">
        <f>IFERROR(IF(AI$4="Yes",INDEX(List!$F$2:$CB$208,MATCH('Selection Pane Data'!$C56,List!$F$2:$F$208,0),MATCH('Selection Pane Data'!AI$3,List!$F$2:$CB$2,0)),""),"")</f>
        <v/>
      </c>
      <c r="AJ56" s="13" t="str">
        <f>IFERROR(IF(AJ$4="Yes",INDEX(List!$F$2:$CB$208,MATCH('Selection Pane Data'!$C56,List!$F$2:$F$208,0),MATCH('Selection Pane Data'!AJ$3,List!$F$2:$CB$2,0)),""),"")</f>
        <v/>
      </c>
      <c r="AK56" s="13" t="str">
        <f>IFERROR(IF(AK$4="Yes",INDEX(List!$F$2:$CB$208,MATCH('Selection Pane Data'!$C56,List!$F$2:$F$208,0),MATCH('Selection Pane Data'!AK$3,List!$F$2:$CB$2,0)),""),"")</f>
        <v/>
      </c>
      <c r="AL56" s="13" t="str">
        <f>IFERROR(IF(AL$4="Yes",INDEX(List!$F$2:$CB$208,MATCH('Selection Pane Data'!$C56,List!$F$2:$F$208,0),MATCH('Selection Pane Data'!AL$3,List!$F$2:$CB$2,0)),""),"")</f>
        <v/>
      </c>
      <c r="AM56" s="13" t="str">
        <f>IFERROR(IF(AM$4="Yes",INDEX(List!$F$2:$CB$208,MATCH('Selection Pane Data'!$C56,List!$F$2:$F$208,0),MATCH('Selection Pane Data'!AM$3,List!$F$2:$CB$2,0)),""),"")</f>
        <v/>
      </c>
      <c r="AN56" s="13" t="str">
        <f>IFERROR(IF(AN$4="Yes",INDEX(List!$F$2:$CB$208,MATCH('Selection Pane Data'!$C56,List!$F$2:$F$208,0),MATCH('Selection Pane Data'!AN$3,List!$F$2:$CB$2,0)),""),"")</f>
        <v/>
      </c>
      <c r="AO56" s="13" t="str">
        <f>IFERROR(IF(AO$4="Yes",INDEX(List!$F$2:$CB$208,MATCH('Selection Pane Data'!$C56,List!$F$2:$F$208,0),MATCH('Selection Pane Data'!AO$3,List!$F$2:$CB$2,0)),""),"")</f>
        <v/>
      </c>
      <c r="AP56" s="13" t="str">
        <f>IFERROR(IF(AP$4="Yes",INDEX(List!$F$2:$CB$208,MATCH('Selection Pane Data'!$C56,List!$F$2:$F$208,0),MATCH('Selection Pane Data'!AP$3,List!$F$2:$CB$2,0)),""),"")</f>
        <v/>
      </c>
      <c r="AQ56" s="13" t="str">
        <f>IFERROR(IF(AQ$4="Yes",INDEX(List!$F$2:$CB$208,MATCH('Selection Pane Data'!$C56,List!$F$2:$F$208,0),MATCH('Selection Pane Data'!AQ$3,List!$F$2:$CB$2,0)),""),"")</f>
        <v/>
      </c>
      <c r="AR56" s="13" t="str">
        <f>IFERROR(IF(AR$4="Yes",INDEX(List!$F$2:$CB$208,MATCH('Selection Pane Data'!$C56,List!$F$2:$F$208,0),MATCH('Selection Pane Data'!AR$3,List!$F$2:$CB$2,0)),""),"")</f>
        <v/>
      </c>
      <c r="AS56" s="13" t="str">
        <f>IFERROR(IF(AS$4="Yes",INDEX(List!$F$2:$CB$208,MATCH('Selection Pane Data'!$C56,List!$F$2:$F$208,0),MATCH('Selection Pane Data'!AS$3,List!$F$2:$CB$2,0)),""),"")</f>
        <v/>
      </c>
      <c r="AT56" s="13" t="str">
        <f>IFERROR(IF(AT$4="Yes",INDEX(List!$F$2:$CB$208,MATCH('Selection Pane Data'!$C56,List!$F$2:$F$208,0),MATCH('Selection Pane Data'!AT$3,List!$F$2:$CB$2,0)),""),"")</f>
        <v/>
      </c>
      <c r="AU56" s="13" t="str">
        <f>IFERROR(IF(AU$4="Yes",INDEX(List!$F$2:$CB$208,MATCH('Selection Pane Data'!$C56,List!$F$2:$F$208,0),MATCH('Selection Pane Data'!AU$3,List!$F$2:$CB$2,0)),""),"")</f>
        <v/>
      </c>
      <c r="AV56" s="13" t="str">
        <f>IFERROR(IF(AV$4="Yes",INDEX(List!$F$2:$CB$208,MATCH('Selection Pane Data'!$C56,List!$F$2:$F$208,0),MATCH('Selection Pane Data'!AV$3,List!$F$2:$CB$2,0)),""),"")</f>
        <v/>
      </c>
      <c r="AW56" s="13" t="str">
        <f>IFERROR(IF(AW$4="Yes",INDEX(List!$F$2:$CB$208,MATCH('Selection Pane Data'!$C56,List!$F$2:$F$208,0),MATCH('Selection Pane Data'!AW$3,List!$F$2:$CB$2,0)),""),"")</f>
        <v/>
      </c>
      <c r="AX56" s="13" t="str">
        <f>IFERROR(IF(AX$4="Yes",INDEX(List!$F$2:$CB$208,MATCH('Selection Pane Data'!$C56,List!$F$2:$F$208,0),MATCH('Selection Pane Data'!AX$3,List!$F$2:$CB$2,0)),""),"")</f>
        <v/>
      </c>
      <c r="AY56" s="13" t="str">
        <f>IFERROR(IF(AY$4="Yes",INDEX(List!$F$2:$CB$208,MATCH('Selection Pane Data'!$C56,List!$F$2:$F$208,0),MATCH('Selection Pane Data'!AY$3,List!$F$2:$CB$2,0)),""),"")</f>
        <v/>
      </c>
      <c r="AZ56" s="13" t="str">
        <f>IFERROR(IF(AZ$4="Yes",INDEX(List!$F$2:$CB$208,MATCH('Selection Pane Data'!$C56,List!$F$2:$F$208,0),MATCH('Selection Pane Data'!AZ$3,List!$F$2:$CB$2,0)),""),"")</f>
        <v/>
      </c>
      <c r="BA56" s="13" t="str">
        <f>IFERROR(IF(BA$4="Yes",INDEX(List!$F$2:$CB$208,MATCH('Selection Pane Data'!$C56,List!$F$2:$F$208,0),MATCH('Selection Pane Data'!BA$3,List!$F$2:$CB$2,0)),""),"")</f>
        <v/>
      </c>
      <c r="BB56" s="13" t="str">
        <f>IFERROR(IF(BB$4="Yes",INDEX(List!$F$2:$CB$208,MATCH('Selection Pane Data'!$C56,List!$F$2:$F$208,0),MATCH('Selection Pane Data'!BB$3,List!$F$2:$CB$2,0)),""),"")</f>
        <v/>
      </c>
      <c r="BC56" s="13" t="str">
        <f>IFERROR(IF(BC$4="Yes",INDEX(List!$F$2:$CB$208,MATCH('Selection Pane Data'!$C56,List!$F$2:$F$208,0),MATCH('Selection Pane Data'!BC$3,List!$F$2:$CB$2,0)),""),"")</f>
        <v/>
      </c>
      <c r="BD56" s="13" t="str">
        <f>IFERROR(IF(BD$4="Yes",INDEX(List!$F$2:$CB$208,MATCH('Selection Pane Data'!$C56,List!$F$2:$F$208,0),MATCH('Selection Pane Data'!BD$3,List!$F$2:$CB$2,0)),""),"")</f>
        <v/>
      </c>
      <c r="BE56" s="13" t="str">
        <f>IFERROR(IF(BE$4="Yes",INDEX(List!$F$2:$CB$208,MATCH('Selection Pane Data'!$C56,List!$F$2:$F$208,0),MATCH('Selection Pane Data'!BE$3,List!$F$2:$CB$2,0)),""),"")</f>
        <v/>
      </c>
      <c r="BF56" s="13" t="str">
        <f>IFERROR(IF(BF$4="Yes",INDEX(List!$F$2:$CB$208,MATCH('Selection Pane Data'!$C56,List!$F$2:$F$208,0),MATCH('Selection Pane Data'!BF$3,List!$F$2:$CB$2,0)),""),"")</f>
        <v/>
      </c>
      <c r="BG56" s="13" t="str">
        <f>IFERROR(IF(BG$4="Yes",INDEX(List!$F$2:$CB$208,MATCH('Selection Pane Data'!$C56,List!$F$2:$F$208,0),MATCH('Selection Pane Data'!BG$3,List!$F$2:$CB$2,0)),""),"")</f>
        <v/>
      </c>
      <c r="BH56" s="13" t="str">
        <f>IFERROR(IF(BH$4="Yes",INDEX(List!$F$2:$CB$208,MATCH('Selection Pane Data'!$C56,List!$F$2:$F$208,0),MATCH('Selection Pane Data'!BH$3,List!$F$2:$CB$2,0)),""),"")</f>
        <v/>
      </c>
      <c r="BI56" s="13" t="str">
        <f>IFERROR(IF(BI$4="Yes",INDEX(List!$F$2:$CB$208,MATCH('Selection Pane Data'!$C56,List!$F$2:$F$208,0),MATCH('Selection Pane Data'!BI$3,List!$F$2:$CB$2,0)),""),"")</f>
        <v/>
      </c>
      <c r="BJ56" s="13" t="str">
        <f>IFERROR(IF(BJ$4="Yes",INDEX(List!$F$2:$CB$208,MATCH('Selection Pane Data'!$C56,List!$F$2:$F$208,0),MATCH('Selection Pane Data'!BJ$3,List!$F$2:$CB$2,0)),""),"")</f>
        <v/>
      </c>
      <c r="BK56" s="13" t="str">
        <f>IFERROR(IF(BK$4="Yes",INDEX(List!$F$2:$CB$208,MATCH('Selection Pane Data'!$C56,List!$F$2:$F$208,0),MATCH('Selection Pane Data'!BK$3,List!$F$2:$CB$2,0)),""),"")</f>
        <v/>
      </c>
      <c r="BL56" s="13" t="str">
        <f>IFERROR(IF(BL$4="Yes",INDEX(List!$F$2:$CB$208,MATCH('Selection Pane Data'!$C56,List!$F$2:$F$208,0),MATCH('Selection Pane Data'!BL$3,List!$F$2:$CB$2,0)),""),"")</f>
        <v/>
      </c>
      <c r="BM56" s="13" t="str">
        <f>IFERROR(IF(BM$4="Yes",INDEX(List!$F$2:$CB$208,MATCH('Selection Pane Data'!$C56,List!$F$2:$F$208,0),MATCH('Selection Pane Data'!BM$3,List!$F$2:$CB$2,0)),""),"")</f>
        <v/>
      </c>
      <c r="BN56" s="13" t="str">
        <f>IFERROR(IF(BN$4="Yes",INDEX(List!$F$2:$CB$208,MATCH('Selection Pane Data'!$C56,List!$F$2:$F$208,0),MATCH('Selection Pane Data'!BN$3,List!$F$2:$CB$2,0)),""),"")</f>
        <v/>
      </c>
      <c r="BO56" s="13" t="str">
        <f>IFERROR(IF(BO$4="Yes",INDEX(List!$F$2:$CB$208,MATCH('Selection Pane Data'!$C56,List!$F$2:$F$208,0),MATCH('Selection Pane Data'!BO$3,List!$F$2:$CB$2,0)),""),"")</f>
        <v/>
      </c>
      <c r="BP56" s="13" t="str">
        <f>IFERROR(IF(BP$4="Yes",INDEX(List!$F$2:$CB$208,MATCH('Selection Pane Data'!$C56,List!$F$2:$F$208,0),MATCH('Selection Pane Data'!BP$3,List!$F$2:$CB$2,0)),""),"")</f>
        <v/>
      </c>
      <c r="BQ56" s="13" t="str">
        <f>IFERROR(IF(BQ$4="Yes",INDEX(List!$F$2:$CB$208,MATCH('Selection Pane Data'!$C56,List!$F$2:$F$208,0),MATCH('Selection Pane Data'!BQ$3,List!$F$2:$CB$2,0)),""),"")</f>
        <v/>
      </c>
      <c r="BR56" s="13" t="str">
        <f>IFERROR(IF(BR$4="Yes",INDEX(List!$F$2:$CB$208,MATCH('Selection Pane Data'!$C56,List!$F$2:$F$208,0),MATCH('Selection Pane Data'!BR$3,List!$F$2:$CB$2,0)),""),"")</f>
        <v/>
      </c>
      <c r="BS56" s="13" t="str">
        <f>IFERROR(IF(BS$4="Yes",INDEX(List!$F$2:$CB$208,MATCH('Selection Pane Data'!$C56,List!$F$2:$F$208,0),MATCH('Selection Pane Data'!BS$3,List!$F$2:$CB$2,0)),""),"")</f>
        <v/>
      </c>
      <c r="BT56" s="13" t="str">
        <f>IFERROR(IF(BT$4="Yes",INDEX(List!$F$2:$CB$208,MATCH('Selection Pane Data'!$C56,List!$F$2:$F$208,0),MATCH('Selection Pane Data'!BT$3,List!$F$2:$CB$2,0)),""),"")</f>
        <v/>
      </c>
      <c r="BU56" s="13" t="str">
        <f>IFERROR(IF(BU$4="Yes",INDEX(List!$F$2:$CB$208,MATCH('Selection Pane Data'!$C56,List!$F$2:$F$208,0),MATCH('Selection Pane Data'!BU$3,List!$F$2:$CB$2,0)),""),"")</f>
        <v/>
      </c>
      <c r="BV56" s="13" t="str">
        <f>IFERROR(IF(BV$4="Yes",INDEX(List!$F$2:$CB$208,MATCH('Selection Pane Data'!$C56,List!$F$2:$F$208,0),MATCH('Selection Pane Data'!BV$3,List!$F$2:$CB$2,0)),""),"")</f>
        <v/>
      </c>
      <c r="BW56" s="13" t="str">
        <f>IFERROR(IF(BW$4="Yes",INDEX(List!$F$2:$CB$208,MATCH('Selection Pane Data'!$C56,List!$F$2:$F$208,0),MATCH('Selection Pane Data'!BW$3,List!$F$2:$CB$2,0)),""),"")</f>
        <v/>
      </c>
      <c r="BX56" s="13" t="str">
        <f>IFERROR(IF(BX$4="Yes",INDEX(List!$F$2:$CB$208,MATCH('Selection Pane Data'!$C56,List!$F$2:$F$208,0),MATCH('Selection Pane Data'!BX$3,List!$F$2:$CB$2,0)),""),"")</f>
        <v/>
      </c>
      <c r="BY56" s="13" t="str">
        <f>IFERROR(IF(BY$4="Yes",INDEX(List!$F$2:$CB$208,MATCH('Selection Pane Data'!$C56,List!$F$2:$F$208,0),MATCH('Selection Pane Data'!BY$3,List!$F$2:$CB$2,0)),""),"")</f>
        <v/>
      </c>
      <c r="BZ56" s="13" t="str">
        <f>IFERROR(IF(BZ$4="Yes",INDEX(List!$F$2:$CB$208,MATCH('Selection Pane Data'!$C56,List!$F$2:$F$208,0),MATCH('Selection Pane Data'!BZ$3,List!$F$2:$CB$2,0)),""),"")</f>
        <v/>
      </c>
      <c r="CA56" s="13" t="str">
        <f>IFERROR(IF(CA$4="Yes",INDEX(List!$F$2:$CB$208,MATCH('Selection Pane Data'!$C56,List!$F$2:$F$208,0),MATCH('Selection Pane Data'!CA$3,List!$F$2:$CB$2,0)),""),"")</f>
        <v/>
      </c>
      <c r="CC56" s="29">
        <f t="shared" si="0"/>
        <v>0</v>
      </c>
      <c r="CD56" s="29">
        <f t="shared" si="1"/>
        <v>0</v>
      </c>
      <c r="CE56" s="29"/>
      <c r="CF56" s="29">
        <f>COUNTIF(List!I54:CB54,'Selection Pane Data'!CF$3)</f>
        <v>4</v>
      </c>
      <c r="CG56" s="29">
        <f>COUNTIF(List!J54:CC54,'Selection Pane Data'!CG$3)</f>
        <v>1</v>
      </c>
      <c r="CH56" s="29"/>
      <c r="CI56" s="29" t="str">
        <f t="shared" si="2"/>
        <v>Error</v>
      </c>
      <c r="CJ56" s="29" t="str">
        <f t="shared" si="3"/>
        <v>Error</v>
      </c>
    </row>
    <row r="57" spans="2:88" x14ac:dyDescent="0.45">
      <c r="B57" s="21" t="s">
        <v>372</v>
      </c>
      <c r="C57" s="120" t="s">
        <v>113</v>
      </c>
      <c r="D57" s="31" t="str">
        <f>List!G55</f>
        <v>Customer Responsibility</v>
      </c>
      <c r="E57" s="31" t="str">
        <f>List!H55</f>
        <v>Microsoft Coverage</v>
      </c>
      <c r="F57" t="str">
        <f>INDEX('CMMC Levels'!$A$1:$F$188,MATCH('Selection Pane Data'!$C57,'CMMC Levels'!$A$1:$A$188,0),MATCH(Placemat!$F$4,'CMMC Levels'!$A$1:$F$1,0))</f>
        <v>X</v>
      </c>
      <c r="G57" s="75" t="str">
        <f>IF(F57="X",IF(COUNTIF(List!I55:CB55,"P")+COUNTIF(List!I55:CB55,"S")=0,"U",IF(COUNTIF('Selection Pane Data'!H57:CA57,"P")&gt;0,"P",IF(COUNTIF('Selection Pane Data'!H57:CA57,"S")&gt;0,"S","N"))),"NA")</f>
        <v>N</v>
      </c>
      <c r="H57" s="13" t="str">
        <f>IFERROR(IF(H$4="Yes",INDEX(List!$F$2:$CB$208,MATCH('Selection Pane Data'!$C57,List!$F$2:$F$208,0),MATCH('Selection Pane Data'!H$3,List!$F$2:$CB$2,0)),""),"")</f>
        <v/>
      </c>
      <c r="I57" s="13" t="str">
        <f>IFERROR(IF(I$4="Yes",INDEX(List!$F$2:$CB$208,MATCH('Selection Pane Data'!$C57,List!$F$2:$F$208,0),MATCH('Selection Pane Data'!I$3,List!$F$2:$CB$2,0)),""),"")</f>
        <v/>
      </c>
      <c r="J57" s="13">
        <f>IFERROR(IF(J$4="Yes",INDEX(List!$F$2:$CB$208,MATCH('Selection Pane Data'!$C57,List!$F$2:$F$208,0),MATCH('Selection Pane Data'!J$3,List!$F$2:$CB$2,0)),""),"")</f>
        <v>0</v>
      </c>
      <c r="K57" s="13" t="str">
        <f>IFERROR(IF(K$4="Yes",INDEX(List!$F$2:$CB$208,MATCH('Selection Pane Data'!$C57,List!$F$2:$F$208,0),MATCH('Selection Pane Data'!K$3,List!$F$2:$CB$2,0)),""),"")</f>
        <v/>
      </c>
      <c r="L57" s="13" t="str">
        <f>IFERROR(IF(L$4="Yes",INDEX(List!$F$2:$CB$208,MATCH('Selection Pane Data'!$C57,List!$F$2:$F$208,0),MATCH('Selection Pane Data'!L$3,List!$F$2:$CB$2,0)),""),"")</f>
        <v/>
      </c>
      <c r="M57" s="13" t="str">
        <f>IFERROR(IF(M$4="Yes",INDEX(List!$F$2:$CB$208,MATCH('Selection Pane Data'!$C57,List!$F$2:$F$208,0),MATCH('Selection Pane Data'!M$3,List!$F$2:$CB$2,0)),""),"")</f>
        <v/>
      </c>
      <c r="N57" s="13" t="str">
        <f>IFERROR(IF(N$4="Yes",INDEX(List!$F$2:$CB$208,MATCH('Selection Pane Data'!$C57,List!$F$2:$F$208,0),MATCH('Selection Pane Data'!N$3,List!$F$2:$CB$2,0)),""),"")</f>
        <v/>
      </c>
      <c r="O57" s="13" t="str">
        <f>IFERROR(IF(O$4="Yes",INDEX(List!$F$2:$CB$208,MATCH('Selection Pane Data'!$C57,List!$F$2:$F$208,0),MATCH('Selection Pane Data'!O$3,List!$F$2:$CB$2,0)),""),"")</f>
        <v/>
      </c>
      <c r="P57" s="13" t="str">
        <f>IFERROR(IF(P$4="Yes",INDEX(List!$F$2:$CB$208,MATCH('Selection Pane Data'!$C57,List!$F$2:$F$208,0),MATCH('Selection Pane Data'!P$3,List!$F$2:$CB$2,0)),""),"")</f>
        <v/>
      </c>
      <c r="Q57" s="13" t="str">
        <f>IFERROR(IF(Q$4="Yes",INDEX(List!$F$2:$CB$208,MATCH('Selection Pane Data'!$C57,List!$F$2:$F$208,0),MATCH('Selection Pane Data'!Q$3,List!$F$2:$CB$2,0)),""),"")</f>
        <v/>
      </c>
      <c r="R57" s="13" t="str">
        <f>IFERROR(IF(R$4="Yes",INDEX(List!$F$2:$CB$208,MATCH('Selection Pane Data'!$C57,List!$F$2:$F$208,0),MATCH('Selection Pane Data'!R$3,List!$F$2:$CB$2,0)),""),"")</f>
        <v/>
      </c>
      <c r="S57" s="13" t="str">
        <f>IFERROR(IF(S$4="Yes",INDEX(List!$F$2:$CB$208,MATCH('Selection Pane Data'!$C57,List!$F$2:$F$208,0),MATCH('Selection Pane Data'!S$3,List!$F$2:$CB$2,0)),""),"")</f>
        <v/>
      </c>
      <c r="T57" s="13" t="str">
        <f>IFERROR(IF(T$4="Yes",INDEX(List!$F$2:$CB$208,MATCH('Selection Pane Data'!$C57,List!$F$2:$F$208,0),MATCH('Selection Pane Data'!T$3,List!$F$2:$CB$2,0)),""),"")</f>
        <v/>
      </c>
      <c r="U57" s="13" t="str">
        <f>IFERROR(IF(U$4="Yes",INDEX(List!$F$2:$CB$208,MATCH('Selection Pane Data'!$C57,List!$F$2:$F$208,0),MATCH('Selection Pane Data'!U$3,List!$F$2:$CB$2,0)),""),"")</f>
        <v/>
      </c>
      <c r="V57" s="13" t="str">
        <f>IFERROR(IF(V$4="Yes",INDEX(List!$F$2:$CB$208,MATCH('Selection Pane Data'!$C57,List!$F$2:$F$208,0),MATCH('Selection Pane Data'!V$3,List!$F$2:$CB$2,0)),""),"")</f>
        <v/>
      </c>
      <c r="W57" s="13" t="str">
        <f>IFERROR(IF(W$4="Yes",INDEX(List!$F$2:$CB$208,MATCH('Selection Pane Data'!$C57,List!$F$2:$F$208,0),MATCH('Selection Pane Data'!W$3,List!$F$2:$CB$2,0)),""),"")</f>
        <v/>
      </c>
      <c r="X57" s="13" t="str">
        <f>IFERROR(IF(X$4="Yes",INDEX(List!$F$2:$CB$208,MATCH('Selection Pane Data'!$C57,List!$F$2:$F$208,0),MATCH('Selection Pane Data'!X$3,List!$F$2:$CB$2,0)),""),"")</f>
        <v/>
      </c>
      <c r="Y57" s="13" t="str">
        <f>IFERROR(IF(Y$4="Yes",INDEX(List!$F$2:$CB$208,MATCH('Selection Pane Data'!$C57,List!$F$2:$F$208,0),MATCH('Selection Pane Data'!Y$3,List!$F$2:$CB$2,0)),""),"")</f>
        <v/>
      </c>
      <c r="Z57" s="13" t="str">
        <f>IFERROR(IF(Z$4="Yes",INDEX(List!$F$2:$CB$208,MATCH('Selection Pane Data'!$C57,List!$F$2:$F$208,0),MATCH('Selection Pane Data'!Z$3,List!$F$2:$CB$2,0)),""),"")</f>
        <v/>
      </c>
      <c r="AA57" s="13" t="str">
        <f>IFERROR(IF(AA$4="Yes",INDEX(List!$F$2:$CB$208,MATCH('Selection Pane Data'!$C57,List!$F$2:$F$208,0),MATCH('Selection Pane Data'!AA$3,List!$F$2:$CB$2,0)),""),"")</f>
        <v/>
      </c>
      <c r="AB57" s="13">
        <f>IFERROR(IF(AB$4="Yes",INDEX(List!$F$2:$CB$208,MATCH('Selection Pane Data'!$C57,List!$F$2:$F$208,0),MATCH('Selection Pane Data'!AB$3,List!$F$2:$CB$2,0)),""),"")</f>
        <v>0</v>
      </c>
      <c r="AC57" s="13" t="str">
        <f>IFERROR(IF(AC$4="Yes",INDEX(List!$F$2:$CB$208,MATCH('Selection Pane Data'!$C57,List!$F$2:$F$208,0),MATCH('Selection Pane Data'!AC$3,List!$F$2:$CB$2,0)),""),"")</f>
        <v/>
      </c>
      <c r="AD57" s="13" t="str">
        <f>IFERROR(IF(AD$4="Yes",INDEX(List!$F$2:$CB$208,MATCH('Selection Pane Data'!$C57,List!$F$2:$F$208,0),MATCH('Selection Pane Data'!AD$3,List!$F$2:$CB$2,0)),""),"")</f>
        <v/>
      </c>
      <c r="AE57" s="13" t="str">
        <f>IFERROR(IF(AE$4="Yes",INDEX(List!$F$2:$CB$208,MATCH('Selection Pane Data'!$C57,List!$F$2:$F$208,0),MATCH('Selection Pane Data'!AE$3,List!$F$2:$CB$2,0)),""),"")</f>
        <v/>
      </c>
      <c r="AF57" s="13" t="str">
        <f>IFERROR(IF(AF$4="Yes",INDEX(List!$F$2:$CB$208,MATCH('Selection Pane Data'!$C57,List!$F$2:$F$208,0),MATCH('Selection Pane Data'!AF$3,List!$F$2:$CB$2,0)),""),"")</f>
        <v/>
      </c>
      <c r="AG57" s="13" t="str">
        <f>IFERROR(IF(AG$4="Yes",INDEX(List!$F$2:$CB$208,MATCH('Selection Pane Data'!$C57,List!$F$2:$F$208,0),MATCH('Selection Pane Data'!AG$3,List!$F$2:$CB$2,0)),""),"")</f>
        <v/>
      </c>
      <c r="AH57" s="13" t="str">
        <f>IFERROR(IF(AH$4="Yes",INDEX(List!$F$2:$CB$208,MATCH('Selection Pane Data'!$C57,List!$F$2:$F$208,0),MATCH('Selection Pane Data'!AH$3,List!$F$2:$CB$2,0)),""),"")</f>
        <v/>
      </c>
      <c r="AI57" s="13" t="str">
        <f>IFERROR(IF(AI$4="Yes",INDEX(List!$F$2:$CB$208,MATCH('Selection Pane Data'!$C57,List!$F$2:$F$208,0),MATCH('Selection Pane Data'!AI$3,List!$F$2:$CB$2,0)),""),"")</f>
        <v/>
      </c>
      <c r="AJ57" s="13" t="str">
        <f>IFERROR(IF(AJ$4="Yes",INDEX(List!$F$2:$CB$208,MATCH('Selection Pane Data'!$C57,List!$F$2:$F$208,0),MATCH('Selection Pane Data'!AJ$3,List!$F$2:$CB$2,0)),""),"")</f>
        <v/>
      </c>
      <c r="AK57" s="13" t="str">
        <f>IFERROR(IF(AK$4="Yes",INDEX(List!$F$2:$CB$208,MATCH('Selection Pane Data'!$C57,List!$F$2:$F$208,0),MATCH('Selection Pane Data'!AK$3,List!$F$2:$CB$2,0)),""),"")</f>
        <v/>
      </c>
      <c r="AL57" s="13" t="str">
        <f>IFERROR(IF(AL$4="Yes",INDEX(List!$F$2:$CB$208,MATCH('Selection Pane Data'!$C57,List!$F$2:$F$208,0),MATCH('Selection Pane Data'!AL$3,List!$F$2:$CB$2,0)),""),"")</f>
        <v/>
      </c>
      <c r="AM57" s="13" t="str">
        <f>IFERROR(IF(AM$4="Yes",INDEX(List!$F$2:$CB$208,MATCH('Selection Pane Data'!$C57,List!$F$2:$F$208,0),MATCH('Selection Pane Data'!AM$3,List!$F$2:$CB$2,0)),""),"")</f>
        <v/>
      </c>
      <c r="AN57" s="13" t="str">
        <f>IFERROR(IF(AN$4="Yes",INDEX(List!$F$2:$CB$208,MATCH('Selection Pane Data'!$C57,List!$F$2:$F$208,0),MATCH('Selection Pane Data'!AN$3,List!$F$2:$CB$2,0)),""),"")</f>
        <v/>
      </c>
      <c r="AO57" s="13" t="str">
        <f>IFERROR(IF(AO$4="Yes",INDEX(List!$F$2:$CB$208,MATCH('Selection Pane Data'!$C57,List!$F$2:$F$208,0),MATCH('Selection Pane Data'!AO$3,List!$F$2:$CB$2,0)),""),"")</f>
        <v/>
      </c>
      <c r="AP57" s="13" t="str">
        <f>IFERROR(IF(AP$4="Yes",INDEX(List!$F$2:$CB$208,MATCH('Selection Pane Data'!$C57,List!$F$2:$F$208,0),MATCH('Selection Pane Data'!AP$3,List!$F$2:$CB$2,0)),""),"")</f>
        <v/>
      </c>
      <c r="AQ57" s="13" t="str">
        <f>IFERROR(IF(AQ$4="Yes",INDEX(List!$F$2:$CB$208,MATCH('Selection Pane Data'!$C57,List!$F$2:$F$208,0),MATCH('Selection Pane Data'!AQ$3,List!$F$2:$CB$2,0)),""),"")</f>
        <v/>
      </c>
      <c r="AR57" s="13" t="str">
        <f>IFERROR(IF(AR$4="Yes",INDEX(List!$F$2:$CB$208,MATCH('Selection Pane Data'!$C57,List!$F$2:$F$208,0),MATCH('Selection Pane Data'!AR$3,List!$F$2:$CB$2,0)),""),"")</f>
        <v/>
      </c>
      <c r="AS57" s="13" t="str">
        <f>IFERROR(IF(AS$4="Yes",INDEX(List!$F$2:$CB$208,MATCH('Selection Pane Data'!$C57,List!$F$2:$F$208,0),MATCH('Selection Pane Data'!AS$3,List!$F$2:$CB$2,0)),""),"")</f>
        <v/>
      </c>
      <c r="AT57" s="13" t="str">
        <f>IFERROR(IF(AT$4="Yes",INDEX(List!$F$2:$CB$208,MATCH('Selection Pane Data'!$C57,List!$F$2:$F$208,0),MATCH('Selection Pane Data'!AT$3,List!$F$2:$CB$2,0)),""),"")</f>
        <v/>
      </c>
      <c r="AU57" s="13" t="str">
        <f>IFERROR(IF(AU$4="Yes",INDEX(List!$F$2:$CB$208,MATCH('Selection Pane Data'!$C57,List!$F$2:$F$208,0),MATCH('Selection Pane Data'!AU$3,List!$F$2:$CB$2,0)),""),"")</f>
        <v/>
      </c>
      <c r="AV57" s="13" t="str">
        <f>IFERROR(IF(AV$4="Yes",INDEX(List!$F$2:$CB$208,MATCH('Selection Pane Data'!$C57,List!$F$2:$F$208,0),MATCH('Selection Pane Data'!AV$3,List!$F$2:$CB$2,0)),""),"")</f>
        <v/>
      </c>
      <c r="AW57" s="13" t="str">
        <f>IFERROR(IF(AW$4="Yes",INDEX(List!$F$2:$CB$208,MATCH('Selection Pane Data'!$C57,List!$F$2:$F$208,0),MATCH('Selection Pane Data'!AW$3,List!$F$2:$CB$2,0)),""),"")</f>
        <v/>
      </c>
      <c r="AX57" s="13" t="str">
        <f>IFERROR(IF(AX$4="Yes",INDEX(List!$F$2:$CB$208,MATCH('Selection Pane Data'!$C57,List!$F$2:$F$208,0),MATCH('Selection Pane Data'!AX$3,List!$F$2:$CB$2,0)),""),"")</f>
        <v/>
      </c>
      <c r="AY57" s="13" t="str">
        <f>IFERROR(IF(AY$4="Yes",INDEX(List!$F$2:$CB$208,MATCH('Selection Pane Data'!$C57,List!$F$2:$F$208,0),MATCH('Selection Pane Data'!AY$3,List!$F$2:$CB$2,0)),""),"")</f>
        <v/>
      </c>
      <c r="AZ57" s="13" t="str">
        <f>IFERROR(IF(AZ$4="Yes",INDEX(List!$F$2:$CB$208,MATCH('Selection Pane Data'!$C57,List!$F$2:$F$208,0),MATCH('Selection Pane Data'!AZ$3,List!$F$2:$CB$2,0)),""),"")</f>
        <v/>
      </c>
      <c r="BA57" s="13" t="str">
        <f>IFERROR(IF(BA$4="Yes",INDEX(List!$F$2:$CB$208,MATCH('Selection Pane Data'!$C57,List!$F$2:$F$208,0),MATCH('Selection Pane Data'!BA$3,List!$F$2:$CB$2,0)),""),"")</f>
        <v/>
      </c>
      <c r="BB57" s="13" t="str">
        <f>IFERROR(IF(BB$4="Yes",INDEX(List!$F$2:$CB$208,MATCH('Selection Pane Data'!$C57,List!$F$2:$F$208,0),MATCH('Selection Pane Data'!BB$3,List!$F$2:$CB$2,0)),""),"")</f>
        <v/>
      </c>
      <c r="BC57" s="13" t="str">
        <f>IFERROR(IF(BC$4="Yes",INDEX(List!$F$2:$CB$208,MATCH('Selection Pane Data'!$C57,List!$F$2:$F$208,0),MATCH('Selection Pane Data'!BC$3,List!$F$2:$CB$2,0)),""),"")</f>
        <v/>
      </c>
      <c r="BD57" s="13" t="str">
        <f>IFERROR(IF(BD$4="Yes",INDEX(List!$F$2:$CB$208,MATCH('Selection Pane Data'!$C57,List!$F$2:$F$208,0),MATCH('Selection Pane Data'!BD$3,List!$F$2:$CB$2,0)),""),"")</f>
        <v/>
      </c>
      <c r="BE57" s="13" t="str">
        <f>IFERROR(IF(BE$4="Yes",INDEX(List!$F$2:$CB$208,MATCH('Selection Pane Data'!$C57,List!$F$2:$F$208,0),MATCH('Selection Pane Data'!BE$3,List!$F$2:$CB$2,0)),""),"")</f>
        <v/>
      </c>
      <c r="BF57" s="13" t="str">
        <f>IFERROR(IF(BF$4="Yes",INDEX(List!$F$2:$CB$208,MATCH('Selection Pane Data'!$C57,List!$F$2:$F$208,0),MATCH('Selection Pane Data'!BF$3,List!$F$2:$CB$2,0)),""),"")</f>
        <v/>
      </c>
      <c r="BG57" s="13" t="str">
        <f>IFERROR(IF(BG$4="Yes",INDEX(List!$F$2:$CB$208,MATCH('Selection Pane Data'!$C57,List!$F$2:$F$208,0),MATCH('Selection Pane Data'!BG$3,List!$F$2:$CB$2,0)),""),"")</f>
        <v/>
      </c>
      <c r="BH57" s="13" t="str">
        <f>IFERROR(IF(BH$4="Yes",INDEX(List!$F$2:$CB$208,MATCH('Selection Pane Data'!$C57,List!$F$2:$F$208,0),MATCH('Selection Pane Data'!BH$3,List!$F$2:$CB$2,0)),""),"")</f>
        <v/>
      </c>
      <c r="BI57" s="13" t="str">
        <f>IFERROR(IF(BI$4="Yes",INDEX(List!$F$2:$CB$208,MATCH('Selection Pane Data'!$C57,List!$F$2:$F$208,0),MATCH('Selection Pane Data'!BI$3,List!$F$2:$CB$2,0)),""),"")</f>
        <v/>
      </c>
      <c r="BJ57" s="13" t="str">
        <f>IFERROR(IF(BJ$4="Yes",INDEX(List!$F$2:$CB$208,MATCH('Selection Pane Data'!$C57,List!$F$2:$F$208,0),MATCH('Selection Pane Data'!BJ$3,List!$F$2:$CB$2,0)),""),"")</f>
        <v/>
      </c>
      <c r="BK57" s="13" t="str">
        <f>IFERROR(IF(BK$4="Yes",INDEX(List!$F$2:$CB$208,MATCH('Selection Pane Data'!$C57,List!$F$2:$F$208,0),MATCH('Selection Pane Data'!BK$3,List!$F$2:$CB$2,0)),""),"")</f>
        <v/>
      </c>
      <c r="BL57" s="13" t="str">
        <f>IFERROR(IF(BL$4="Yes",INDEX(List!$F$2:$CB$208,MATCH('Selection Pane Data'!$C57,List!$F$2:$F$208,0),MATCH('Selection Pane Data'!BL$3,List!$F$2:$CB$2,0)),""),"")</f>
        <v/>
      </c>
      <c r="BM57" s="13" t="str">
        <f>IFERROR(IF(BM$4="Yes",INDEX(List!$F$2:$CB$208,MATCH('Selection Pane Data'!$C57,List!$F$2:$F$208,0),MATCH('Selection Pane Data'!BM$3,List!$F$2:$CB$2,0)),""),"")</f>
        <v/>
      </c>
      <c r="BN57" s="13" t="str">
        <f>IFERROR(IF(BN$4="Yes",INDEX(List!$F$2:$CB$208,MATCH('Selection Pane Data'!$C57,List!$F$2:$F$208,0),MATCH('Selection Pane Data'!BN$3,List!$F$2:$CB$2,0)),""),"")</f>
        <v/>
      </c>
      <c r="BO57" s="13" t="str">
        <f>IFERROR(IF(BO$4="Yes",INDEX(List!$F$2:$CB$208,MATCH('Selection Pane Data'!$C57,List!$F$2:$F$208,0),MATCH('Selection Pane Data'!BO$3,List!$F$2:$CB$2,0)),""),"")</f>
        <v/>
      </c>
      <c r="BP57" s="13" t="str">
        <f>IFERROR(IF(BP$4="Yes",INDEX(List!$F$2:$CB$208,MATCH('Selection Pane Data'!$C57,List!$F$2:$F$208,0),MATCH('Selection Pane Data'!BP$3,List!$F$2:$CB$2,0)),""),"")</f>
        <v/>
      </c>
      <c r="BQ57" s="13" t="str">
        <f>IFERROR(IF(BQ$4="Yes",INDEX(List!$F$2:$CB$208,MATCH('Selection Pane Data'!$C57,List!$F$2:$F$208,0),MATCH('Selection Pane Data'!BQ$3,List!$F$2:$CB$2,0)),""),"")</f>
        <v/>
      </c>
      <c r="BR57" s="13" t="str">
        <f>IFERROR(IF(BR$4="Yes",INDEX(List!$F$2:$CB$208,MATCH('Selection Pane Data'!$C57,List!$F$2:$F$208,0),MATCH('Selection Pane Data'!BR$3,List!$F$2:$CB$2,0)),""),"")</f>
        <v/>
      </c>
      <c r="BS57" s="13" t="str">
        <f>IFERROR(IF(BS$4="Yes",INDEX(List!$F$2:$CB$208,MATCH('Selection Pane Data'!$C57,List!$F$2:$F$208,0),MATCH('Selection Pane Data'!BS$3,List!$F$2:$CB$2,0)),""),"")</f>
        <v/>
      </c>
      <c r="BT57" s="13" t="str">
        <f>IFERROR(IF(BT$4="Yes",INDEX(List!$F$2:$CB$208,MATCH('Selection Pane Data'!$C57,List!$F$2:$F$208,0),MATCH('Selection Pane Data'!BT$3,List!$F$2:$CB$2,0)),""),"")</f>
        <v/>
      </c>
      <c r="BU57" s="13" t="str">
        <f>IFERROR(IF(BU$4="Yes",INDEX(List!$F$2:$CB$208,MATCH('Selection Pane Data'!$C57,List!$F$2:$F$208,0),MATCH('Selection Pane Data'!BU$3,List!$F$2:$CB$2,0)),""),"")</f>
        <v/>
      </c>
      <c r="BV57" s="13" t="str">
        <f>IFERROR(IF(BV$4="Yes",INDEX(List!$F$2:$CB$208,MATCH('Selection Pane Data'!$C57,List!$F$2:$F$208,0),MATCH('Selection Pane Data'!BV$3,List!$F$2:$CB$2,0)),""),"")</f>
        <v/>
      </c>
      <c r="BW57" s="13" t="str">
        <f>IFERROR(IF(BW$4="Yes",INDEX(List!$F$2:$CB$208,MATCH('Selection Pane Data'!$C57,List!$F$2:$F$208,0),MATCH('Selection Pane Data'!BW$3,List!$F$2:$CB$2,0)),""),"")</f>
        <v/>
      </c>
      <c r="BX57" s="13" t="str">
        <f>IFERROR(IF(BX$4="Yes",INDEX(List!$F$2:$CB$208,MATCH('Selection Pane Data'!$C57,List!$F$2:$F$208,0),MATCH('Selection Pane Data'!BX$3,List!$F$2:$CB$2,0)),""),"")</f>
        <v/>
      </c>
      <c r="BY57" s="13" t="str">
        <f>IFERROR(IF(BY$4="Yes",INDEX(List!$F$2:$CB$208,MATCH('Selection Pane Data'!$C57,List!$F$2:$F$208,0),MATCH('Selection Pane Data'!BY$3,List!$F$2:$CB$2,0)),""),"")</f>
        <v/>
      </c>
      <c r="BZ57" s="13" t="str">
        <f>IFERROR(IF(BZ$4="Yes",INDEX(List!$F$2:$CB$208,MATCH('Selection Pane Data'!$C57,List!$F$2:$F$208,0),MATCH('Selection Pane Data'!BZ$3,List!$F$2:$CB$2,0)),""),"")</f>
        <v/>
      </c>
      <c r="CA57" s="13" t="str">
        <f>IFERROR(IF(CA$4="Yes",INDEX(List!$F$2:$CB$208,MATCH('Selection Pane Data'!$C57,List!$F$2:$F$208,0),MATCH('Selection Pane Data'!CA$3,List!$F$2:$CB$2,0)),""),"")</f>
        <v/>
      </c>
      <c r="CC57" s="29">
        <f t="shared" si="0"/>
        <v>0</v>
      </c>
      <c r="CD57" s="29">
        <f t="shared" si="1"/>
        <v>0</v>
      </c>
      <c r="CE57" s="29"/>
      <c r="CF57" s="29">
        <f>COUNTIF(List!I55:CB55,'Selection Pane Data'!CF$3)</f>
        <v>5</v>
      </c>
      <c r="CG57" s="29">
        <f>COUNTIF(List!J55:CC55,'Selection Pane Data'!CG$3)</f>
        <v>9</v>
      </c>
      <c r="CH57" s="29"/>
      <c r="CI57" s="29" t="str">
        <f t="shared" si="2"/>
        <v>Error</v>
      </c>
      <c r="CJ57" s="29" t="str">
        <f t="shared" si="3"/>
        <v>Error</v>
      </c>
    </row>
    <row r="58" spans="2:88" x14ac:dyDescent="0.45">
      <c r="B58" s="21" t="s">
        <v>367</v>
      </c>
      <c r="C58" s="120" t="s">
        <v>126</v>
      </c>
      <c r="D58" s="31" t="str">
        <f>List!G56</f>
        <v>Customer Responsibility</v>
      </c>
      <c r="E58" s="31" t="str">
        <f>List!H56</f>
        <v>Microsoft Coverage</v>
      </c>
      <c r="F58" t="str">
        <f>INDEX('CMMC Levels'!$A$1:$F$188,MATCH('Selection Pane Data'!$C58,'CMMC Levels'!$A$1:$A$188,0),MATCH(Placemat!$F$4,'CMMC Levels'!$A$1:$F$1,0))</f>
        <v>X</v>
      </c>
      <c r="G58" s="75" t="str">
        <f>IF(F58="X",IF(COUNTIF(List!I56:CB56,"P")+COUNTIF(List!I56:CB56,"S")=0,"U",IF(COUNTIF('Selection Pane Data'!H58:CA58,"P")&gt;0,"P",IF(COUNTIF('Selection Pane Data'!H58:CA58,"S")&gt;0,"S","N"))),"NA")</f>
        <v>N</v>
      </c>
      <c r="H58" s="13" t="str">
        <f>IFERROR(IF(H$4="Yes",INDEX(List!$F$2:$CB$208,MATCH('Selection Pane Data'!$C58,List!$F$2:$F$208,0),MATCH('Selection Pane Data'!H$3,List!$F$2:$CB$2,0)),""),"")</f>
        <v/>
      </c>
      <c r="I58" s="13" t="str">
        <f>IFERROR(IF(I$4="Yes",INDEX(List!$F$2:$CB$208,MATCH('Selection Pane Data'!$C58,List!$F$2:$F$208,0),MATCH('Selection Pane Data'!I$3,List!$F$2:$CB$2,0)),""),"")</f>
        <v/>
      </c>
      <c r="J58" s="13">
        <f>IFERROR(IF(J$4="Yes",INDEX(List!$F$2:$CB$208,MATCH('Selection Pane Data'!$C58,List!$F$2:$F$208,0),MATCH('Selection Pane Data'!J$3,List!$F$2:$CB$2,0)),""),"")</f>
        <v>0</v>
      </c>
      <c r="K58" s="13" t="str">
        <f>IFERROR(IF(K$4="Yes",INDEX(List!$F$2:$CB$208,MATCH('Selection Pane Data'!$C58,List!$F$2:$F$208,0),MATCH('Selection Pane Data'!K$3,List!$F$2:$CB$2,0)),""),"")</f>
        <v/>
      </c>
      <c r="L58" s="13" t="str">
        <f>IFERROR(IF(L$4="Yes",INDEX(List!$F$2:$CB$208,MATCH('Selection Pane Data'!$C58,List!$F$2:$F$208,0),MATCH('Selection Pane Data'!L$3,List!$F$2:$CB$2,0)),""),"")</f>
        <v/>
      </c>
      <c r="M58" s="13" t="str">
        <f>IFERROR(IF(M$4="Yes",INDEX(List!$F$2:$CB$208,MATCH('Selection Pane Data'!$C58,List!$F$2:$F$208,0),MATCH('Selection Pane Data'!M$3,List!$F$2:$CB$2,0)),""),"")</f>
        <v/>
      </c>
      <c r="N58" s="13" t="str">
        <f>IFERROR(IF(N$4="Yes",INDEX(List!$F$2:$CB$208,MATCH('Selection Pane Data'!$C58,List!$F$2:$F$208,0),MATCH('Selection Pane Data'!N$3,List!$F$2:$CB$2,0)),""),"")</f>
        <v/>
      </c>
      <c r="O58" s="13" t="str">
        <f>IFERROR(IF(O$4="Yes",INDEX(List!$F$2:$CB$208,MATCH('Selection Pane Data'!$C58,List!$F$2:$F$208,0),MATCH('Selection Pane Data'!O$3,List!$F$2:$CB$2,0)),""),"")</f>
        <v/>
      </c>
      <c r="P58" s="13" t="str">
        <f>IFERROR(IF(P$4="Yes",INDEX(List!$F$2:$CB$208,MATCH('Selection Pane Data'!$C58,List!$F$2:$F$208,0),MATCH('Selection Pane Data'!P$3,List!$F$2:$CB$2,0)),""),"")</f>
        <v/>
      </c>
      <c r="Q58" s="13" t="str">
        <f>IFERROR(IF(Q$4="Yes",INDEX(List!$F$2:$CB$208,MATCH('Selection Pane Data'!$C58,List!$F$2:$F$208,0),MATCH('Selection Pane Data'!Q$3,List!$F$2:$CB$2,0)),""),"")</f>
        <v/>
      </c>
      <c r="R58" s="13" t="str">
        <f>IFERROR(IF(R$4="Yes",INDEX(List!$F$2:$CB$208,MATCH('Selection Pane Data'!$C58,List!$F$2:$F$208,0),MATCH('Selection Pane Data'!R$3,List!$F$2:$CB$2,0)),""),"")</f>
        <v/>
      </c>
      <c r="S58" s="13" t="str">
        <f>IFERROR(IF(S$4="Yes",INDEX(List!$F$2:$CB$208,MATCH('Selection Pane Data'!$C58,List!$F$2:$F$208,0),MATCH('Selection Pane Data'!S$3,List!$F$2:$CB$2,0)),""),"")</f>
        <v/>
      </c>
      <c r="T58" s="13" t="str">
        <f>IFERROR(IF(T$4="Yes",INDEX(List!$F$2:$CB$208,MATCH('Selection Pane Data'!$C58,List!$F$2:$F$208,0),MATCH('Selection Pane Data'!T$3,List!$F$2:$CB$2,0)),""),"")</f>
        <v/>
      </c>
      <c r="U58" s="13" t="str">
        <f>IFERROR(IF(U$4="Yes",INDEX(List!$F$2:$CB$208,MATCH('Selection Pane Data'!$C58,List!$F$2:$F$208,0),MATCH('Selection Pane Data'!U$3,List!$F$2:$CB$2,0)),""),"")</f>
        <v/>
      </c>
      <c r="V58" s="13" t="str">
        <f>IFERROR(IF(V$4="Yes",INDEX(List!$F$2:$CB$208,MATCH('Selection Pane Data'!$C58,List!$F$2:$F$208,0),MATCH('Selection Pane Data'!V$3,List!$F$2:$CB$2,0)),""),"")</f>
        <v/>
      </c>
      <c r="W58" s="13" t="str">
        <f>IFERROR(IF(W$4="Yes",INDEX(List!$F$2:$CB$208,MATCH('Selection Pane Data'!$C58,List!$F$2:$F$208,0),MATCH('Selection Pane Data'!W$3,List!$F$2:$CB$2,0)),""),"")</f>
        <v/>
      </c>
      <c r="X58" s="13" t="str">
        <f>IFERROR(IF(X$4="Yes",INDEX(List!$F$2:$CB$208,MATCH('Selection Pane Data'!$C58,List!$F$2:$F$208,0),MATCH('Selection Pane Data'!X$3,List!$F$2:$CB$2,0)),""),"")</f>
        <v/>
      </c>
      <c r="Y58" s="13" t="str">
        <f>IFERROR(IF(Y$4="Yes",INDEX(List!$F$2:$CB$208,MATCH('Selection Pane Data'!$C58,List!$F$2:$F$208,0),MATCH('Selection Pane Data'!Y$3,List!$F$2:$CB$2,0)),""),"")</f>
        <v/>
      </c>
      <c r="Z58" s="13" t="str">
        <f>IFERROR(IF(Z$4="Yes",INDEX(List!$F$2:$CB$208,MATCH('Selection Pane Data'!$C58,List!$F$2:$F$208,0),MATCH('Selection Pane Data'!Z$3,List!$F$2:$CB$2,0)),""),"")</f>
        <v/>
      </c>
      <c r="AA58" s="13" t="str">
        <f>IFERROR(IF(AA$4="Yes",INDEX(List!$F$2:$CB$208,MATCH('Selection Pane Data'!$C58,List!$F$2:$F$208,0),MATCH('Selection Pane Data'!AA$3,List!$F$2:$CB$2,0)),""),"")</f>
        <v/>
      </c>
      <c r="AB58" s="13">
        <f>IFERROR(IF(AB$4="Yes",INDEX(List!$F$2:$CB$208,MATCH('Selection Pane Data'!$C58,List!$F$2:$F$208,0),MATCH('Selection Pane Data'!AB$3,List!$F$2:$CB$2,0)),""),"")</f>
        <v>0</v>
      </c>
      <c r="AC58" s="13" t="str">
        <f>IFERROR(IF(AC$4="Yes",INDEX(List!$F$2:$CB$208,MATCH('Selection Pane Data'!$C58,List!$F$2:$F$208,0),MATCH('Selection Pane Data'!AC$3,List!$F$2:$CB$2,0)),""),"")</f>
        <v/>
      </c>
      <c r="AD58" s="13" t="str">
        <f>IFERROR(IF(AD$4="Yes",INDEX(List!$F$2:$CB$208,MATCH('Selection Pane Data'!$C58,List!$F$2:$F$208,0),MATCH('Selection Pane Data'!AD$3,List!$F$2:$CB$2,0)),""),"")</f>
        <v/>
      </c>
      <c r="AE58" s="13" t="str">
        <f>IFERROR(IF(AE$4="Yes",INDEX(List!$F$2:$CB$208,MATCH('Selection Pane Data'!$C58,List!$F$2:$F$208,0),MATCH('Selection Pane Data'!AE$3,List!$F$2:$CB$2,0)),""),"")</f>
        <v/>
      </c>
      <c r="AF58" s="13" t="str">
        <f>IFERROR(IF(AF$4="Yes",INDEX(List!$F$2:$CB$208,MATCH('Selection Pane Data'!$C58,List!$F$2:$F$208,0),MATCH('Selection Pane Data'!AF$3,List!$F$2:$CB$2,0)),""),"")</f>
        <v/>
      </c>
      <c r="AG58" s="13" t="str">
        <f>IFERROR(IF(AG$4="Yes",INDEX(List!$F$2:$CB$208,MATCH('Selection Pane Data'!$C58,List!$F$2:$F$208,0),MATCH('Selection Pane Data'!AG$3,List!$F$2:$CB$2,0)),""),"")</f>
        <v/>
      </c>
      <c r="AH58" s="13" t="str">
        <f>IFERROR(IF(AH$4="Yes",INDEX(List!$F$2:$CB$208,MATCH('Selection Pane Data'!$C58,List!$F$2:$F$208,0),MATCH('Selection Pane Data'!AH$3,List!$F$2:$CB$2,0)),""),"")</f>
        <v/>
      </c>
      <c r="AI58" s="13" t="str">
        <f>IFERROR(IF(AI$4="Yes",INDEX(List!$F$2:$CB$208,MATCH('Selection Pane Data'!$C58,List!$F$2:$F$208,0),MATCH('Selection Pane Data'!AI$3,List!$F$2:$CB$2,0)),""),"")</f>
        <v/>
      </c>
      <c r="AJ58" s="13" t="str">
        <f>IFERROR(IF(AJ$4="Yes",INDEX(List!$F$2:$CB$208,MATCH('Selection Pane Data'!$C58,List!$F$2:$F$208,0),MATCH('Selection Pane Data'!AJ$3,List!$F$2:$CB$2,0)),""),"")</f>
        <v/>
      </c>
      <c r="AK58" s="13" t="str">
        <f>IFERROR(IF(AK$4="Yes",INDEX(List!$F$2:$CB$208,MATCH('Selection Pane Data'!$C58,List!$F$2:$F$208,0),MATCH('Selection Pane Data'!AK$3,List!$F$2:$CB$2,0)),""),"")</f>
        <v/>
      </c>
      <c r="AL58" s="13" t="str">
        <f>IFERROR(IF(AL$4="Yes",INDEX(List!$F$2:$CB$208,MATCH('Selection Pane Data'!$C58,List!$F$2:$F$208,0),MATCH('Selection Pane Data'!AL$3,List!$F$2:$CB$2,0)),""),"")</f>
        <v/>
      </c>
      <c r="AM58" s="13" t="str">
        <f>IFERROR(IF(AM$4="Yes",INDEX(List!$F$2:$CB$208,MATCH('Selection Pane Data'!$C58,List!$F$2:$F$208,0),MATCH('Selection Pane Data'!AM$3,List!$F$2:$CB$2,0)),""),"")</f>
        <v/>
      </c>
      <c r="AN58" s="13" t="str">
        <f>IFERROR(IF(AN$4="Yes",INDEX(List!$F$2:$CB$208,MATCH('Selection Pane Data'!$C58,List!$F$2:$F$208,0),MATCH('Selection Pane Data'!AN$3,List!$F$2:$CB$2,0)),""),"")</f>
        <v/>
      </c>
      <c r="AO58" s="13" t="str">
        <f>IFERROR(IF(AO$4="Yes",INDEX(List!$F$2:$CB$208,MATCH('Selection Pane Data'!$C58,List!$F$2:$F$208,0),MATCH('Selection Pane Data'!AO$3,List!$F$2:$CB$2,0)),""),"")</f>
        <v/>
      </c>
      <c r="AP58" s="13" t="str">
        <f>IFERROR(IF(AP$4="Yes",INDEX(List!$F$2:$CB$208,MATCH('Selection Pane Data'!$C58,List!$F$2:$F$208,0),MATCH('Selection Pane Data'!AP$3,List!$F$2:$CB$2,0)),""),"")</f>
        <v/>
      </c>
      <c r="AQ58" s="13" t="str">
        <f>IFERROR(IF(AQ$4="Yes",INDEX(List!$F$2:$CB$208,MATCH('Selection Pane Data'!$C58,List!$F$2:$F$208,0),MATCH('Selection Pane Data'!AQ$3,List!$F$2:$CB$2,0)),""),"")</f>
        <v/>
      </c>
      <c r="AR58" s="13" t="str">
        <f>IFERROR(IF(AR$4="Yes",INDEX(List!$F$2:$CB$208,MATCH('Selection Pane Data'!$C58,List!$F$2:$F$208,0),MATCH('Selection Pane Data'!AR$3,List!$F$2:$CB$2,0)),""),"")</f>
        <v/>
      </c>
      <c r="AS58" s="13" t="str">
        <f>IFERROR(IF(AS$4="Yes",INDEX(List!$F$2:$CB$208,MATCH('Selection Pane Data'!$C58,List!$F$2:$F$208,0),MATCH('Selection Pane Data'!AS$3,List!$F$2:$CB$2,0)),""),"")</f>
        <v/>
      </c>
      <c r="AT58" s="13" t="str">
        <f>IFERROR(IF(AT$4="Yes",INDEX(List!$F$2:$CB$208,MATCH('Selection Pane Data'!$C58,List!$F$2:$F$208,0),MATCH('Selection Pane Data'!AT$3,List!$F$2:$CB$2,0)),""),"")</f>
        <v/>
      </c>
      <c r="AU58" s="13" t="str">
        <f>IFERROR(IF(AU$4="Yes",INDEX(List!$F$2:$CB$208,MATCH('Selection Pane Data'!$C58,List!$F$2:$F$208,0),MATCH('Selection Pane Data'!AU$3,List!$F$2:$CB$2,0)),""),"")</f>
        <v/>
      </c>
      <c r="AV58" s="13" t="str">
        <f>IFERROR(IF(AV$4="Yes",INDEX(List!$F$2:$CB$208,MATCH('Selection Pane Data'!$C58,List!$F$2:$F$208,0),MATCH('Selection Pane Data'!AV$3,List!$F$2:$CB$2,0)),""),"")</f>
        <v/>
      </c>
      <c r="AW58" s="13" t="str">
        <f>IFERROR(IF(AW$4="Yes",INDEX(List!$F$2:$CB$208,MATCH('Selection Pane Data'!$C58,List!$F$2:$F$208,0),MATCH('Selection Pane Data'!AW$3,List!$F$2:$CB$2,0)),""),"")</f>
        <v/>
      </c>
      <c r="AX58" s="13" t="str">
        <f>IFERROR(IF(AX$4="Yes",INDEX(List!$F$2:$CB$208,MATCH('Selection Pane Data'!$C58,List!$F$2:$F$208,0),MATCH('Selection Pane Data'!AX$3,List!$F$2:$CB$2,0)),""),"")</f>
        <v/>
      </c>
      <c r="AY58" s="13" t="str">
        <f>IFERROR(IF(AY$4="Yes",INDEX(List!$F$2:$CB$208,MATCH('Selection Pane Data'!$C58,List!$F$2:$F$208,0),MATCH('Selection Pane Data'!AY$3,List!$F$2:$CB$2,0)),""),"")</f>
        <v/>
      </c>
      <c r="AZ58" s="13" t="str">
        <f>IFERROR(IF(AZ$4="Yes",INDEX(List!$F$2:$CB$208,MATCH('Selection Pane Data'!$C58,List!$F$2:$F$208,0),MATCH('Selection Pane Data'!AZ$3,List!$F$2:$CB$2,0)),""),"")</f>
        <v/>
      </c>
      <c r="BA58" s="13" t="str">
        <f>IFERROR(IF(BA$4="Yes",INDEX(List!$F$2:$CB$208,MATCH('Selection Pane Data'!$C58,List!$F$2:$F$208,0),MATCH('Selection Pane Data'!BA$3,List!$F$2:$CB$2,0)),""),"")</f>
        <v/>
      </c>
      <c r="BB58" s="13" t="str">
        <f>IFERROR(IF(BB$4="Yes",INDEX(List!$F$2:$CB$208,MATCH('Selection Pane Data'!$C58,List!$F$2:$F$208,0),MATCH('Selection Pane Data'!BB$3,List!$F$2:$CB$2,0)),""),"")</f>
        <v/>
      </c>
      <c r="BC58" s="13" t="str">
        <f>IFERROR(IF(BC$4="Yes",INDEX(List!$F$2:$CB$208,MATCH('Selection Pane Data'!$C58,List!$F$2:$F$208,0),MATCH('Selection Pane Data'!BC$3,List!$F$2:$CB$2,0)),""),"")</f>
        <v/>
      </c>
      <c r="BD58" s="13" t="str">
        <f>IFERROR(IF(BD$4="Yes",INDEX(List!$F$2:$CB$208,MATCH('Selection Pane Data'!$C58,List!$F$2:$F$208,0),MATCH('Selection Pane Data'!BD$3,List!$F$2:$CB$2,0)),""),"")</f>
        <v/>
      </c>
      <c r="BE58" s="13" t="str">
        <f>IFERROR(IF(BE$4="Yes",INDEX(List!$F$2:$CB$208,MATCH('Selection Pane Data'!$C58,List!$F$2:$F$208,0),MATCH('Selection Pane Data'!BE$3,List!$F$2:$CB$2,0)),""),"")</f>
        <v/>
      </c>
      <c r="BF58" s="13" t="str">
        <f>IFERROR(IF(BF$4="Yes",INDEX(List!$F$2:$CB$208,MATCH('Selection Pane Data'!$C58,List!$F$2:$F$208,0),MATCH('Selection Pane Data'!BF$3,List!$F$2:$CB$2,0)),""),"")</f>
        <v/>
      </c>
      <c r="BG58" s="13" t="str">
        <f>IFERROR(IF(BG$4="Yes",INDEX(List!$F$2:$CB$208,MATCH('Selection Pane Data'!$C58,List!$F$2:$F$208,0),MATCH('Selection Pane Data'!BG$3,List!$F$2:$CB$2,0)),""),"")</f>
        <v/>
      </c>
      <c r="BH58" s="13" t="str">
        <f>IFERROR(IF(BH$4="Yes",INDEX(List!$F$2:$CB$208,MATCH('Selection Pane Data'!$C58,List!$F$2:$F$208,0),MATCH('Selection Pane Data'!BH$3,List!$F$2:$CB$2,0)),""),"")</f>
        <v/>
      </c>
      <c r="BI58" s="13" t="str">
        <f>IFERROR(IF(BI$4="Yes",INDEX(List!$F$2:$CB$208,MATCH('Selection Pane Data'!$C58,List!$F$2:$F$208,0),MATCH('Selection Pane Data'!BI$3,List!$F$2:$CB$2,0)),""),"")</f>
        <v/>
      </c>
      <c r="BJ58" s="13" t="str">
        <f>IFERROR(IF(BJ$4="Yes",INDEX(List!$F$2:$CB$208,MATCH('Selection Pane Data'!$C58,List!$F$2:$F$208,0),MATCH('Selection Pane Data'!BJ$3,List!$F$2:$CB$2,0)),""),"")</f>
        <v/>
      </c>
      <c r="BK58" s="13" t="str">
        <f>IFERROR(IF(BK$4="Yes",INDEX(List!$F$2:$CB$208,MATCH('Selection Pane Data'!$C58,List!$F$2:$F$208,0),MATCH('Selection Pane Data'!BK$3,List!$F$2:$CB$2,0)),""),"")</f>
        <v/>
      </c>
      <c r="BL58" s="13" t="str">
        <f>IFERROR(IF(BL$4="Yes",INDEX(List!$F$2:$CB$208,MATCH('Selection Pane Data'!$C58,List!$F$2:$F$208,0),MATCH('Selection Pane Data'!BL$3,List!$F$2:$CB$2,0)),""),"")</f>
        <v/>
      </c>
      <c r="BM58" s="13" t="str">
        <f>IFERROR(IF(BM$4="Yes",INDEX(List!$F$2:$CB$208,MATCH('Selection Pane Data'!$C58,List!$F$2:$F$208,0),MATCH('Selection Pane Data'!BM$3,List!$F$2:$CB$2,0)),""),"")</f>
        <v/>
      </c>
      <c r="BN58" s="13" t="str">
        <f>IFERROR(IF(BN$4="Yes",INDEX(List!$F$2:$CB$208,MATCH('Selection Pane Data'!$C58,List!$F$2:$F$208,0),MATCH('Selection Pane Data'!BN$3,List!$F$2:$CB$2,0)),""),"")</f>
        <v/>
      </c>
      <c r="BO58" s="13" t="str">
        <f>IFERROR(IF(BO$4="Yes",INDEX(List!$F$2:$CB$208,MATCH('Selection Pane Data'!$C58,List!$F$2:$F$208,0),MATCH('Selection Pane Data'!BO$3,List!$F$2:$CB$2,0)),""),"")</f>
        <v/>
      </c>
      <c r="BP58" s="13" t="str">
        <f>IFERROR(IF(BP$4="Yes",INDEX(List!$F$2:$CB$208,MATCH('Selection Pane Data'!$C58,List!$F$2:$F$208,0),MATCH('Selection Pane Data'!BP$3,List!$F$2:$CB$2,0)),""),"")</f>
        <v/>
      </c>
      <c r="BQ58" s="13" t="str">
        <f>IFERROR(IF(BQ$4="Yes",INDEX(List!$F$2:$CB$208,MATCH('Selection Pane Data'!$C58,List!$F$2:$F$208,0),MATCH('Selection Pane Data'!BQ$3,List!$F$2:$CB$2,0)),""),"")</f>
        <v/>
      </c>
      <c r="BR58" s="13" t="str">
        <f>IFERROR(IF(BR$4="Yes",INDEX(List!$F$2:$CB$208,MATCH('Selection Pane Data'!$C58,List!$F$2:$F$208,0),MATCH('Selection Pane Data'!BR$3,List!$F$2:$CB$2,0)),""),"")</f>
        <v/>
      </c>
      <c r="BS58" s="13" t="str">
        <f>IFERROR(IF(BS$4="Yes",INDEX(List!$F$2:$CB$208,MATCH('Selection Pane Data'!$C58,List!$F$2:$F$208,0),MATCH('Selection Pane Data'!BS$3,List!$F$2:$CB$2,0)),""),"")</f>
        <v/>
      </c>
      <c r="BT58" s="13" t="str">
        <f>IFERROR(IF(BT$4="Yes",INDEX(List!$F$2:$CB$208,MATCH('Selection Pane Data'!$C58,List!$F$2:$F$208,0),MATCH('Selection Pane Data'!BT$3,List!$F$2:$CB$2,0)),""),"")</f>
        <v/>
      </c>
      <c r="BU58" s="13" t="str">
        <f>IFERROR(IF(BU$4="Yes",INDEX(List!$F$2:$CB$208,MATCH('Selection Pane Data'!$C58,List!$F$2:$F$208,0),MATCH('Selection Pane Data'!BU$3,List!$F$2:$CB$2,0)),""),"")</f>
        <v/>
      </c>
      <c r="BV58" s="13" t="str">
        <f>IFERROR(IF(BV$4="Yes",INDEX(List!$F$2:$CB$208,MATCH('Selection Pane Data'!$C58,List!$F$2:$F$208,0),MATCH('Selection Pane Data'!BV$3,List!$F$2:$CB$2,0)),""),"")</f>
        <v/>
      </c>
      <c r="BW58" s="13" t="str">
        <f>IFERROR(IF(BW$4="Yes",INDEX(List!$F$2:$CB$208,MATCH('Selection Pane Data'!$C58,List!$F$2:$F$208,0),MATCH('Selection Pane Data'!BW$3,List!$F$2:$CB$2,0)),""),"")</f>
        <v/>
      </c>
      <c r="BX58" s="13" t="str">
        <f>IFERROR(IF(BX$4="Yes",INDEX(List!$F$2:$CB$208,MATCH('Selection Pane Data'!$C58,List!$F$2:$F$208,0),MATCH('Selection Pane Data'!BX$3,List!$F$2:$CB$2,0)),""),"")</f>
        <v/>
      </c>
      <c r="BY58" s="13" t="str">
        <f>IFERROR(IF(BY$4="Yes",INDEX(List!$F$2:$CB$208,MATCH('Selection Pane Data'!$C58,List!$F$2:$F$208,0),MATCH('Selection Pane Data'!BY$3,List!$F$2:$CB$2,0)),""),"")</f>
        <v/>
      </c>
      <c r="BZ58" s="13" t="str">
        <f>IFERROR(IF(BZ$4="Yes",INDEX(List!$F$2:$CB$208,MATCH('Selection Pane Data'!$C58,List!$F$2:$F$208,0),MATCH('Selection Pane Data'!BZ$3,List!$F$2:$CB$2,0)),""),"")</f>
        <v/>
      </c>
      <c r="CA58" s="13" t="str">
        <f>IFERROR(IF(CA$4="Yes",INDEX(List!$F$2:$CB$208,MATCH('Selection Pane Data'!$C58,List!$F$2:$F$208,0),MATCH('Selection Pane Data'!CA$3,List!$F$2:$CB$2,0)),""),"")</f>
        <v/>
      </c>
      <c r="CC58" s="29">
        <f t="shared" si="0"/>
        <v>0</v>
      </c>
      <c r="CD58" s="29">
        <f t="shared" si="1"/>
        <v>0</v>
      </c>
      <c r="CE58" s="29"/>
      <c r="CF58" s="29">
        <f>COUNTIF(List!I56:CB56,'Selection Pane Data'!CF$3)</f>
        <v>1</v>
      </c>
      <c r="CG58" s="29">
        <f>COUNTIF(List!J56:CC56,'Selection Pane Data'!CG$3)</f>
        <v>3</v>
      </c>
      <c r="CH58" s="29"/>
      <c r="CI58" s="29" t="str">
        <f t="shared" si="2"/>
        <v>Error</v>
      </c>
      <c r="CJ58" s="29" t="str">
        <f t="shared" si="3"/>
        <v>Error</v>
      </c>
    </row>
    <row r="59" spans="2:88" x14ac:dyDescent="0.45">
      <c r="B59" s="21" t="s">
        <v>373</v>
      </c>
      <c r="C59" s="120" t="s">
        <v>137</v>
      </c>
      <c r="D59" s="31" t="str">
        <f>List!G57</f>
        <v>Shared Coverage</v>
      </c>
      <c r="E59" s="31" t="str">
        <f>List!H57</f>
        <v>Microsoft Coverage</v>
      </c>
      <c r="F59" t="str">
        <f>INDEX('CMMC Levels'!$A$1:$F$188,MATCH('Selection Pane Data'!$C59,'CMMC Levels'!$A$1:$A$188,0),MATCH(Placemat!$F$4,'CMMC Levels'!$A$1:$F$1,0))</f>
        <v>X</v>
      </c>
      <c r="G59" s="75" t="str">
        <f>IF(F59="X",IF(COUNTIF(List!I57:CB57,"P")+COUNTIF(List!I57:CB57,"S")=0,"U",IF(COUNTIF('Selection Pane Data'!H59:CA59,"P")&gt;0,"P",IF(COUNTIF('Selection Pane Data'!H59:CA59,"S")&gt;0,"S","N"))),"NA")</f>
        <v>N</v>
      </c>
      <c r="H59" s="13" t="str">
        <f>IFERROR(IF(H$4="Yes",INDEX(List!$F$2:$CB$208,MATCH('Selection Pane Data'!$C59,List!$F$2:$F$208,0),MATCH('Selection Pane Data'!H$3,List!$F$2:$CB$2,0)),""),"")</f>
        <v/>
      </c>
      <c r="I59" s="13" t="str">
        <f>IFERROR(IF(I$4="Yes",INDEX(List!$F$2:$CB$208,MATCH('Selection Pane Data'!$C59,List!$F$2:$F$208,0),MATCH('Selection Pane Data'!I$3,List!$F$2:$CB$2,0)),""),"")</f>
        <v/>
      </c>
      <c r="J59" s="13">
        <f>IFERROR(IF(J$4="Yes",INDEX(List!$F$2:$CB$208,MATCH('Selection Pane Data'!$C59,List!$F$2:$F$208,0),MATCH('Selection Pane Data'!J$3,List!$F$2:$CB$2,0)),""),"")</f>
        <v>0</v>
      </c>
      <c r="K59" s="13" t="str">
        <f>IFERROR(IF(K$4="Yes",INDEX(List!$F$2:$CB$208,MATCH('Selection Pane Data'!$C59,List!$F$2:$F$208,0),MATCH('Selection Pane Data'!K$3,List!$F$2:$CB$2,0)),""),"")</f>
        <v/>
      </c>
      <c r="L59" s="13" t="str">
        <f>IFERROR(IF(L$4="Yes",INDEX(List!$F$2:$CB$208,MATCH('Selection Pane Data'!$C59,List!$F$2:$F$208,0),MATCH('Selection Pane Data'!L$3,List!$F$2:$CB$2,0)),""),"")</f>
        <v/>
      </c>
      <c r="M59" s="13" t="str">
        <f>IFERROR(IF(M$4="Yes",INDEX(List!$F$2:$CB$208,MATCH('Selection Pane Data'!$C59,List!$F$2:$F$208,0),MATCH('Selection Pane Data'!M$3,List!$F$2:$CB$2,0)),""),"")</f>
        <v/>
      </c>
      <c r="N59" s="13" t="str">
        <f>IFERROR(IF(N$4="Yes",INDEX(List!$F$2:$CB$208,MATCH('Selection Pane Data'!$C59,List!$F$2:$F$208,0),MATCH('Selection Pane Data'!N$3,List!$F$2:$CB$2,0)),""),"")</f>
        <v/>
      </c>
      <c r="O59" s="13" t="str">
        <f>IFERROR(IF(O$4="Yes",INDEX(List!$F$2:$CB$208,MATCH('Selection Pane Data'!$C59,List!$F$2:$F$208,0),MATCH('Selection Pane Data'!O$3,List!$F$2:$CB$2,0)),""),"")</f>
        <v/>
      </c>
      <c r="P59" s="13" t="str">
        <f>IFERROR(IF(P$4="Yes",INDEX(List!$F$2:$CB$208,MATCH('Selection Pane Data'!$C59,List!$F$2:$F$208,0),MATCH('Selection Pane Data'!P$3,List!$F$2:$CB$2,0)),""),"")</f>
        <v/>
      </c>
      <c r="Q59" s="13" t="str">
        <f>IFERROR(IF(Q$4="Yes",INDEX(List!$F$2:$CB$208,MATCH('Selection Pane Data'!$C59,List!$F$2:$F$208,0),MATCH('Selection Pane Data'!Q$3,List!$F$2:$CB$2,0)),""),"")</f>
        <v/>
      </c>
      <c r="R59" s="13" t="str">
        <f>IFERROR(IF(R$4="Yes",INDEX(List!$F$2:$CB$208,MATCH('Selection Pane Data'!$C59,List!$F$2:$F$208,0),MATCH('Selection Pane Data'!R$3,List!$F$2:$CB$2,0)),""),"")</f>
        <v/>
      </c>
      <c r="S59" s="13" t="str">
        <f>IFERROR(IF(S$4="Yes",INDEX(List!$F$2:$CB$208,MATCH('Selection Pane Data'!$C59,List!$F$2:$F$208,0),MATCH('Selection Pane Data'!S$3,List!$F$2:$CB$2,0)),""),"")</f>
        <v/>
      </c>
      <c r="T59" s="13" t="str">
        <f>IFERROR(IF(T$4="Yes",INDEX(List!$F$2:$CB$208,MATCH('Selection Pane Data'!$C59,List!$F$2:$F$208,0),MATCH('Selection Pane Data'!T$3,List!$F$2:$CB$2,0)),""),"")</f>
        <v/>
      </c>
      <c r="U59" s="13" t="str">
        <f>IFERROR(IF(U$4="Yes",INDEX(List!$F$2:$CB$208,MATCH('Selection Pane Data'!$C59,List!$F$2:$F$208,0),MATCH('Selection Pane Data'!U$3,List!$F$2:$CB$2,0)),""),"")</f>
        <v/>
      </c>
      <c r="V59" s="13" t="str">
        <f>IFERROR(IF(V$4="Yes",INDEX(List!$F$2:$CB$208,MATCH('Selection Pane Data'!$C59,List!$F$2:$F$208,0),MATCH('Selection Pane Data'!V$3,List!$F$2:$CB$2,0)),""),"")</f>
        <v/>
      </c>
      <c r="W59" s="13" t="str">
        <f>IFERROR(IF(W$4="Yes",INDEX(List!$F$2:$CB$208,MATCH('Selection Pane Data'!$C59,List!$F$2:$F$208,0),MATCH('Selection Pane Data'!W$3,List!$F$2:$CB$2,0)),""),"")</f>
        <v/>
      </c>
      <c r="X59" s="13" t="str">
        <f>IFERROR(IF(X$4="Yes",INDEX(List!$F$2:$CB$208,MATCH('Selection Pane Data'!$C59,List!$F$2:$F$208,0),MATCH('Selection Pane Data'!X$3,List!$F$2:$CB$2,0)),""),"")</f>
        <v/>
      </c>
      <c r="Y59" s="13" t="str">
        <f>IFERROR(IF(Y$4="Yes",INDEX(List!$F$2:$CB$208,MATCH('Selection Pane Data'!$C59,List!$F$2:$F$208,0),MATCH('Selection Pane Data'!Y$3,List!$F$2:$CB$2,0)),""),"")</f>
        <v/>
      </c>
      <c r="Z59" s="13" t="str">
        <f>IFERROR(IF(Z$4="Yes",INDEX(List!$F$2:$CB$208,MATCH('Selection Pane Data'!$C59,List!$F$2:$F$208,0),MATCH('Selection Pane Data'!Z$3,List!$F$2:$CB$2,0)),""),"")</f>
        <v/>
      </c>
      <c r="AA59" s="13" t="str">
        <f>IFERROR(IF(AA$4="Yes",INDEX(List!$F$2:$CB$208,MATCH('Selection Pane Data'!$C59,List!$F$2:$F$208,0),MATCH('Selection Pane Data'!AA$3,List!$F$2:$CB$2,0)),""),"")</f>
        <v/>
      </c>
      <c r="AB59" s="13">
        <f>IFERROR(IF(AB$4="Yes",INDEX(List!$F$2:$CB$208,MATCH('Selection Pane Data'!$C59,List!$F$2:$F$208,0),MATCH('Selection Pane Data'!AB$3,List!$F$2:$CB$2,0)),""),"")</f>
        <v>0</v>
      </c>
      <c r="AC59" s="13" t="str">
        <f>IFERROR(IF(AC$4="Yes",INDEX(List!$F$2:$CB$208,MATCH('Selection Pane Data'!$C59,List!$F$2:$F$208,0),MATCH('Selection Pane Data'!AC$3,List!$F$2:$CB$2,0)),""),"")</f>
        <v/>
      </c>
      <c r="AD59" s="13" t="str">
        <f>IFERROR(IF(AD$4="Yes",INDEX(List!$F$2:$CB$208,MATCH('Selection Pane Data'!$C59,List!$F$2:$F$208,0),MATCH('Selection Pane Data'!AD$3,List!$F$2:$CB$2,0)),""),"")</f>
        <v/>
      </c>
      <c r="AE59" s="13" t="str">
        <f>IFERROR(IF(AE$4="Yes",INDEX(List!$F$2:$CB$208,MATCH('Selection Pane Data'!$C59,List!$F$2:$F$208,0),MATCH('Selection Pane Data'!AE$3,List!$F$2:$CB$2,0)),""),"")</f>
        <v/>
      </c>
      <c r="AF59" s="13" t="str">
        <f>IFERROR(IF(AF$4="Yes",INDEX(List!$F$2:$CB$208,MATCH('Selection Pane Data'!$C59,List!$F$2:$F$208,0),MATCH('Selection Pane Data'!AF$3,List!$F$2:$CB$2,0)),""),"")</f>
        <v/>
      </c>
      <c r="AG59" s="13" t="str">
        <f>IFERROR(IF(AG$4="Yes",INDEX(List!$F$2:$CB$208,MATCH('Selection Pane Data'!$C59,List!$F$2:$F$208,0),MATCH('Selection Pane Data'!AG$3,List!$F$2:$CB$2,0)),""),"")</f>
        <v/>
      </c>
      <c r="AH59" s="13" t="str">
        <f>IFERROR(IF(AH$4="Yes",INDEX(List!$F$2:$CB$208,MATCH('Selection Pane Data'!$C59,List!$F$2:$F$208,0),MATCH('Selection Pane Data'!AH$3,List!$F$2:$CB$2,0)),""),"")</f>
        <v/>
      </c>
      <c r="AI59" s="13" t="str">
        <f>IFERROR(IF(AI$4="Yes",INDEX(List!$F$2:$CB$208,MATCH('Selection Pane Data'!$C59,List!$F$2:$F$208,0),MATCH('Selection Pane Data'!AI$3,List!$F$2:$CB$2,0)),""),"")</f>
        <v/>
      </c>
      <c r="AJ59" s="13" t="str">
        <f>IFERROR(IF(AJ$4="Yes",INDEX(List!$F$2:$CB$208,MATCH('Selection Pane Data'!$C59,List!$F$2:$F$208,0),MATCH('Selection Pane Data'!AJ$3,List!$F$2:$CB$2,0)),""),"")</f>
        <v/>
      </c>
      <c r="AK59" s="13" t="str">
        <f>IFERROR(IF(AK$4="Yes",INDEX(List!$F$2:$CB$208,MATCH('Selection Pane Data'!$C59,List!$F$2:$F$208,0),MATCH('Selection Pane Data'!AK$3,List!$F$2:$CB$2,0)),""),"")</f>
        <v/>
      </c>
      <c r="AL59" s="13" t="str">
        <f>IFERROR(IF(AL$4="Yes",INDEX(List!$F$2:$CB$208,MATCH('Selection Pane Data'!$C59,List!$F$2:$F$208,0),MATCH('Selection Pane Data'!AL$3,List!$F$2:$CB$2,0)),""),"")</f>
        <v/>
      </c>
      <c r="AM59" s="13" t="str">
        <f>IFERROR(IF(AM$4="Yes",INDEX(List!$F$2:$CB$208,MATCH('Selection Pane Data'!$C59,List!$F$2:$F$208,0),MATCH('Selection Pane Data'!AM$3,List!$F$2:$CB$2,0)),""),"")</f>
        <v/>
      </c>
      <c r="AN59" s="13" t="str">
        <f>IFERROR(IF(AN$4="Yes",INDEX(List!$F$2:$CB$208,MATCH('Selection Pane Data'!$C59,List!$F$2:$F$208,0),MATCH('Selection Pane Data'!AN$3,List!$F$2:$CB$2,0)),""),"")</f>
        <v/>
      </c>
      <c r="AO59" s="13" t="str">
        <f>IFERROR(IF(AO$4="Yes",INDEX(List!$F$2:$CB$208,MATCH('Selection Pane Data'!$C59,List!$F$2:$F$208,0),MATCH('Selection Pane Data'!AO$3,List!$F$2:$CB$2,0)),""),"")</f>
        <v/>
      </c>
      <c r="AP59" s="13" t="str">
        <f>IFERROR(IF(AP$4="Yes",INDEX(List!$F$2:$CB$208,MATCH('Selection Pane Data'!$C59,List!$F$2:$F$208,0),MATCH('Selection Pane Data'!AP$3,List!$F$2:$CB$2,0)),""),"")</f>
        <v/>
      </c>
      <c r="AQ59" s="13" t="str">
        <f>IFERROR(IF(AQ$4="Yes",INDEX(List!$F$2:$CB$208,MATCH('Selection Pane Data'!$C59,List!$F$2:$F$208,0),MATCH('Selection Pane Data'!AQ$3,List!$F$2:$CB$2,0)),""),"")</f>
        <v/>
      </c>
      <c r="AR59" s="13" t="str">
        <f>IFERROR(IF(AR$4="Yes",INDEX(List!$F$2:$CB$208,MATCH('Selection Pane Data'!$C59,List!$F$2:$F$208,0),MATCH('Selection Pane Data'!AR$3,List!$F$2:$CB$2,0)),""),"")</f>
        <v/>
      </c>
      <c r="AS59" s="13" t="str">
        <f>IFERROR(IF(AS$4="Yes",INDEX(List!$F$2:$CB$208,MATCH('Selection Pane Data'!$C59,List!$F$2:$F$208,0),MATCH('Selection Pane Data'!AS$3,List!$F$2:$CB$2,0)),""),"")</f>
        <v/>
      </c>
      <c r="AT59" s="13" t="str">
        <f>IFERROR(IF(AT$4="Yes",INDEX(List!$F$2:$CB$208,MATCH('Selection Pane Data'!$C59,List!$F$2:$F$208,0),MATCH('Selection Pane Data'!AT$3,List!$F$2:$CB$2,0)),""),"")</f>
        <v/>
      </c>
      <c r="AU59" s="13" t="str">
        <f>IFERROR(IF(AU$4="Yes",INDEX(List!$F$2:$CB$208,MATCH('Selection Pane Data'!$C59,List!$F$2:$F$208,0),MATCH('Selection Pane Data'!AU$3,List!$F$2:$CB$2,0)),""),"")</f>
        <v/>
      </c>
      <c r="AV59" s="13" t="str">
        <f>IFERROR(IF(AV$4="Yes",INDEX(List!$F$2:$CB$208,MATCH('Selection Pane Data'!$C59,List!$F$2:$F$208,0),MATCH('Selection Pane Data'!AV$3,List!$F$2:$CB$2,0)),""),"")</f>
        <v/>
      </c>
      <c r="AW59" s="13" t="str">
        <f>IFERROR(IF(AW$4="Yes",INDEX(List!$F$2:$CB$208,MATCH('Selection Pane Data'!$C59,List!$F$2:$F$208,0),MATCH('Selection Pane Data'!AW$3,List!$F$2:$CB$2,0)),""),"")</f>
        <v/>
      </c>
      <c r="AX59" s="13" t="str">
        <f>IFERROR(IF(AX$4="Yes",INDEX(List!$F$2:$CB$208,MATCH('Selection Pane Data'!$C59,List!$F$2:$F$208,0),MATCH('Selection Pane Data'!AX$3,List!$F$2:$CB$2,0)),""),"")</f>
        <v/>
      </c>
      <c r="AY59" s="13" t="str">
        <f>IFERROR(IF(AY$4="Yes",INDEX(List!$F$2:$CB$208,MATCH('Selection Pane Data'!$C59,List!$F$2:$F$208,0),MATCH('Selection Pane Data'!AY$3,List!$F$2:$CB$2,0)),""),"")</f>
        <v/>
      </c>
      <c r="AZ59" s="13" t="str">
        <f>IFERROR(IF(AZ$4="Yes",INDEX(List!$F$2:$CB$208,MATCH('Selection Pane Data'!$C59,List!$F$2:$F$208,0),MATCH('Selection Pane Data'!AZ$3,List!$F$2:$CB$2,0)),""),"")</f>
        <v/>
      </c>
      <c r="BA59" s="13" t="str">
        <f>IFERROR(IF(BA$4="Yes",INDEX(List!$F$2:$CB$208,MATCH('Selection Pane Data'!$C59,List!$F$2:$F$208,0),MATCH('Selection Pane Data'!BA$3,List!$F$2:$CB$2,0)),""),"")</f>
        <v/>
      </c>
      <c r="BB59" s="13" t="str">
        <f>IFERROR(IF(BB$4="Yes",INDEX(List!$F$2:$CB$208,MATCH('Selection Pane Data'!$C59,List!$F$2:$F$208,0),MATCH('Selection Pane Data'!BB$3,List!$F$2:$CB$2,0)),""),"")</f>
        <v/>
      </c>
      <c r="BC59" s="13" t="str">
        <f>IFERROR(IF(BC$4="Yes",INDEX(List!$F$2:$CB$208,MATCH('Selection Pane Data'!$C59,List!$F$2:$F$208,0),MATCH('Selection Pane Data'!BC$3,List!$F$2:$CB$2,0)),""),"")</f>
        <v/>
      </c>
      <c r="BD59" s="13" t="str">
        <f>IFERROR(IF(BD$4="Yes",INDEX(List!$F$2:$CB$208,MATCH('Selection Pane Data'!$C59,List!$F$2:$F$208,0),MATCH('Selection Pane Data'!BD$3,List!$F$2:$CB$2,0)),""),"")</f>
        <v/>
      </c>
      <c r="BE59" s="13" t="str">
        <f>IFERROR(IF(BE$4="Yes",INDEX(List!$F$2:$CB$208,MATCH('Selection Pane Data'!$C59,List!$F$2:$F$208,0),MATCH('Selection Pane Data'!BE$3,List!$F$2:$CB$2,0)),""),"")</f>
        <v/>
      </c>
      <c r="BF59" s="13" t="str">
        <f>IFERROR(IF(BF$4="Yes",INDEX(List!$F$2:$CB$208,MATCH('Selection Pane Data'!$C59,List!$F$2:$F$208,0),MATCH('Selection Pane Data'!BF$3,List!$F$2:$CB$2,0)),""),"")</f>
        <v/>
      </c>
      <c r="BG59" s="13" t="str">
        <f>IFERROR(IF(BG$4="Yes",INDEX(List!$F$2:$CB$208,MATCH('Selection Pane Data'!$C59,List!$F$2:$F$208,0),MATCH('Selection Pane Data'!BG$3,List!$F$2:$CB$2,0)),""),"")</f>
        <v/>
      </c>
      <c r="BH59" s="13" t="str">
        <f>IFERROR(IF(BH$4="Yes",INDEX(List!$F$2:$CB$208,MATCH('Selection Pane Data'!$C59,List!$F$2:$F$208,0),MATCH('Selection Pane Data'!BH$3,List!$F$2:$CB$2,0)),""),"")</f>
        <v/>
      </c>
      <c r="BI59" s="13" t="str">
        <f>IFERROR(IF(BI$4="Yes",INDEX(List!$F$2:$CB$208,MATCH('Selection Pane Data'!$C59,List!$F$2:$F$208,0),MATCH('Selection Pane Data'!BI$3,List!$F$2:$CB$2,0)),""),"")</f>
        <v/>
      </c>
      <c r="BJ59" s="13" t="str">
        <f>IFERROR(IF(BJ$4="Yes",INDEX(List!$F$2:$CB$208,MATCH('Selection Pane Data'!$C59,List!$F$2:$F$208,0),MATCH('Selection Pane Data'!BJ$3,List!$F$2:$CB$2,0)),""),"")</f>
        <v/>
      </c>
      <c r="BK59" s="13" t="str">
        <f>IFERROR(IF(BK$4="Yes",INDEX(List!$F$2:$CB$208,MATCH('Selection Pane Data'!$C59,List!$F$2:$F$208,0),MATCH('Selection Pane Data'!BK$3,List!$F$2:$CB$2,0)),""),"")</f>
        <v/>
      </c>
      <c r="BL59" s="13" t="str">
        <f>IFERROR(IF(BL$4="Yes",INDEX(List!$F$2:$CB$208,MATCH('Selection Pane Data'!$C59,List!$F$2:$F$208,0),MATCH('Selection Pane Data'!BL$3,List!$F$2:$CB$2,0)),""),"")</f>
        <v/>
      </c>
      <c r="BM59" s="13" t="str">
        <f>IFERROR(IF(BM$4="Yes",INDEX(List!$F$2:$CB$208,MATCH('Selection Pane Data'!$C59,List!$F$2:$F$208,0),MATCH('Selection Pane Data'!BM$3,List!$F$2:$CB$2,0)),""),"")</f>
        <v/>
      </c>
      <c r="BN59" s="13" t="str">
        <f>IFERROR(IF(BN$4="Yes",INDEX(List!$F$2:$CB$208,MATCH('Selection Pane Data'!$C59,List!$F$2:$F$208,0),MATCH('Selection Pane Data'!BN$3,List!$F$2:$CB$2,0)),""),"")</f>
        <v/>
      </c>
      <c r="BO59" s="13" t="str">
        <f>IFERROR(IF(BO$4="Yes",INDEX(List!$F$2:$CB$208,MATCH('Selection Pane Data'!$C59,List!$F$2:$F$208,0),MATCH('Selection Pane Data'!BO$3,List!$F$2:$CB$2,0)),""),"")</f>
        <v/>
      </c>
      <c r="BP59" s="13" t="str">
        <f>IFERROR(IF(BP$4="Yes",INDEX(List!$F$2:$CB$208,MATCH('Selection Pane Data'!$C59,List!$F$2:$F$208,0),MATCH('Selection Pane Data'!BP$3,List!$F$2:$CB$2,0)),""),"")</f>
        <v/>
      </c>
      <c r="BQ59" s="13" t="str">
        <f>IFERROR(IF(BQ$4="Yes",INDEX(List!$F$2:$CB$208,MATCH('Selection Pane Data'!$C59,List!$F$2:$F$208,0),MATCH('Selection Pane Data'!BQ$3,List!$F$2:$CB$2,0)),""),"")</f>
        <v/>
      </c>
      <c r="BR59" s="13" t="str">
        <f>IFERROR(IF(BR$4="Yes",INDEX(List!$F$2:$CB$208,MATCH('Selection Pane Data'!$C59,List!$F$2:$F$208,0),MATCH('Selection Pane Data'!BR$3,List!$F$2:$CB$2,0)),""),"")</f>
        <v/>
      </c>
      <c r="BS59" s="13" t="str">
        <f>IFERROR(IF(BS$4="Yes",INDEX(List!$F$2:$CB$208,MATCH('Selection Pane Data'!$C59,List!$F$2:$F$208,0),MATCH('Selection Pane Data'!BS$3,List!$F$2:$CB$2,0)),""),"")</f>
        <v/>
      </c>
      <c r="BT59" s="13" t="str">
        <f>IFERROR(IF(BT$4="Yes",INDEX(List!$F$2:$CB$208,MATCH('Selection Pane Data'!$C59,List!$F$2:$F$208,0),MATCH('Selection Pane Data'!BT$3,List!$F$2:$CB$2,0)),""),"")</f>
        <v/>
      </c>
      <c r="BU59" s="13" t="str">
        <f>IFERROR(IF(BU$4="Yes",INDEX(List!$F$2:$CB$208,MATCH('Selection Pane Data'!$C59,List!$F$2:$F$208,0),MATCH('Selection Pane Data'!BU$3,List!$F$2:$CB$2,0)),""),"")</f>
        <v/>
      </c>
      <c r="BV59" s="13" t="str">
        <f>IFERROR(IF(BV$4="Yes",INDEX(List!$F$2:$CB$208,MATCH('Selection Pane Data'!$C59,List!$F$2:$F$208,0),MATCH('Selection Pane Data'!BV$3,List!$F$2:$CB$2,0)),""),"")</f>
        <v/>
      </c>
      <c r="BW59" s="13" t="str">
        <f>IFERROR(IF(BW$4="Yes",INDEX(List!$F$2:$CB$208,MATCH('Selection Pane Data'!$C59,List!$F$2:$F$208,0),MATCH('Selection Pane Data'!BW$3,List!$F$2:$CB$2,0)),""),"")</f>
        <v/>
      </c>
      <c r="BX59" s="13" t="str">
        <f>IFERROR(IF(BX$4="Yes",INDEX(List!$F$2:$CB$208,MATCH('Selection Pane Data'!$C59,List!$F$2:$F$208,0),MATCH('Selection Pane Data'!BX$3,List!$F$2:$CB$2,0)),""),"")</f>
        <v/>
      </c>
      <c r="BY59" s="13" t="str">
        <f>IFERROR(IF(BY$4="Yes",INDEX(List!$F$2:$CB$208,MATCH('Selection Pane Data'!$C59,List!$F$2:$F$208,0),MATCH('Selection Pane Data'!BY$3,List!$F$2:$CB$2,0)),""),"")</f>
        <v/>
      </c>
      <c r="BZ59" s="13" t="str">
        <f>IFERROR(IF(BZ$4="Yes",INDEX(List!$F$2:$CB$208,MATCH('Selection Pane Data'!$C59,List!$F$2:$F$208,0),MATCH('Selection Pane Data'!BZ$3,List!$F$2:$CB$2,0)),""),"")</f>
        <v/>
      </c>
      <c r="CA59" s="13" t="str">
        <f>IFERROR(IF(CA$4="Yes",INDEX(List!$F$2:$CB$208,MATCH('Selection Pane Data'!$C59,List!$F$2:$F$208,0),MATCH('Selection Pane Data'!CA$3,List!$F$2:$CB$2,0)),""),"")</f>
        <v/>
      </c>
      <c r="CC59" s="29">
        <f t="shared" si="0"/>
        <v>0</v>
      </c>
      <c r="CD59" s="29">
        <f t="shared" si="1"/>
        <v>0</v>
      </c>
      <c r="CE59" s="29"/>
      <c r="CF59" s="29">
        <f>COUNTIF(List!I57:CB57,'Selection Pane Data'!CF$3)</f>
        <v>5</v>
      </c>
      <c r="CG59" s="29">
        <f>COUNTIF(List!J57:CC57,'Selection Pane Data'!CG$3)</f>
        <v>6</v>
      </c>
      <c r="CH59" s="29"/>
      <c r="CI59" s="29" t="str">
        <f t="shared" si="2"/>
        <v>Error</v>
      </c>
      <c r="CJ59" s="29" t="str">
        <f t="shared" si="3"/>
        <v>Error</v>
      </c>
    </row>
    <row r="60" spans="2:88" x14ac:dyDescent="0.45">
      <c r="B60" s="21" t="s">
        <v>374</v>
      </c>
      <c r="C60" s="120" t="s">
        <v>146</v>
      </c>
      <c r="D60" s="31" t="str">
        <f>List!G58</f>
        <v>Customer Responsibility</v>
      </c>
      <c r="E60" s="31" t="str">
        <f>List!H58</f>
        <v>Customer Responsibility</v>
      </c>
      <c r="F60" t="str">
        <f>INDEX('CMMC Levels'!$A$1:$F$188,MATCH('Selection Pane Data'!$C60,'CMMC Levels'!$A$1:$A$188,0),MATCH(Placemat!$F$4,'CMMC Levels'!$A$1:$F$1,0))</f>
        <v>X</v>
      </c>
      <c r="G60" s="75" t="str">
        <f>IF(F60="X",IF(COUNTIF(List!I58:CB58,"P")+COUNTIF(List!I58:CB58,"S")=0,"U",IF(COUNTIF('Selection Pane Data'!H60:CA60,"P")&gt;0,"P",IF(COUNTIF('Selection Pane Data'!H60:CA60,"S")&gt;0,"S","N"))),"NA")</f>
        <v>N</v>
      </c>
      <c r="H60" s="13" t="str">
        <f>IFERROR(IF(H$4="Yes",INDEX(List!$F$2:$CB$208,MATCH('Selection Pane Data'!$C60,List!$F$2:$F$208,0),MATCH('Selection Pane Data'!H$3,List!$F$2:$CB$2,0)),""),"")</f>
        <v/>
      </c>
      <c r="I60" s="13" t="str">
        <f>IFERROR(IF(I$4="Yes",INDEX(List!$F$2:$CB$208,MATCH('Selection Pane Data'!$C60,List!$F$2:$F$208,0),MATCH('Selection Pane Data'!I$3,List!$F$2:$CB$2,0)),""),"")</f>
        <v/>
      </c>
      <c r="J60" s="13">
        <f>IFERROR(IF(J$4="Yes",INDEX(List!$F$2:$CB$208,MATCH('Selection Pane Data'!$C60,List!$F$2:$F$208,0),MATCH('Selection Pane Data'!J$3,List!$F$2:$CB$2,0)),""),"")</f>
        <v>0</v>
      </c>
      <c r="K60" s="13" t="str">
        <f>IFERROR(IF(K$4="Yes",INDEX(List!$F$2:$CB$208,MATCH('Selection Pane Data'!$C60,List!$F$2:$F$208,0),MATCH('Selection Pane Data'!K$3,List!$F$2:$CB$2,0)),""),"")</f>
        <v/>
      </c>
      <c r="L60" s="13" t="str">
        <f>IFERROR(IF(L$4="Yes",INDEX(List!$F$2:$CB$208,MATCH('Selection Pane Data'!$C60,List!$F$2:$F$208,0),MATCH('Selection Pane Data'!L$3,List!$F$2:$CB$2,0)),""),"")</f>
        <v/>
      </c>
      <c r="M60" s="13" t="str">
        <f>IFERROR(IF(M$4="Yes",INDEX(List!$F$2:$CB$208,MATCH('Selection Pane Data'!$C60,List!$F$2:$F$208,0),MATCH('Selection Pane Data'!M$3,List!$F$2:$CB$2,0)),""),"")</f>
        <v/>
      </c>
      <c r="N60" s="13" t="str">
        <f>IFERROR(IF(N$4="Yes",INDEX(List!$F$2:$CB$208,MATCH('Selection Pane Data'!$C60,List!$F$2:$F$208,0),MATCH('Selection Pane Data'!N$3,List!$F$2:$CB$2,0)),""),"")</f>
        <v/>
      </c>
      <c r="O60" s="13" t="str">
        <f>IFERROR(IF(O$4="Yes",INDEX(List!$F$2:$CB$208,MATCH('Selection Pane Data'!$C60,List!$F$2:$F$208,0),MATCH('Selection Pane Data'!O$3,List!$F$2:$CB$2,0)),""),"")</f>
        <v/>
      </c>
      <c r="P60" s="13" t="str">
        <f>IFERROR(IF(P$4="Yes",INDEX(List!$F$2:$CB$208,MATCH('Selection Pane Data'!$C60,List!$F$2:$F$208,0),MATCH('Selection Pane Data'!P$3,List!$F$2:$CB$2,0)),""),"")</f>
        <v/>
      </c>
      <c r="Q60" s="13" t="str">
        <f>IFERROR(IF(Q$4="Yes",INDEX(List!$F$2:$CB$208,MATCH('Selection Pane Data'!$C60,List!$F$2:$F$208,0),MATCH('Selection Pane Data'!Q$3,List!$F$2:$CB$2,0)),""),"")</f>
        <v/>
      </c>
      <c r="R60" s="13" t="str">
        <f>IFERROR(IF(R$4="Yes",INDEX(List!$F$2:$CB$208,MATCH('Selection Pane Data'!$C60,List!$F$2:$F$208,0),MATCH('Selection Pane Data'!R$3,List!$F$2:$CB$2,0)),""),"")</f>
        <v/>
      </c>
      <c r="S60" s="13" t="str">
        <f>IFERROR(IF(S$4="Yes",INDEX(List!$F$2:$CB$208,MATCH('Selection Pane Data'!$C60,List!$F$2:$F$208,0),MATCH('Selection Pane Data'!S$3,List!$F$2:$CB$2,0)),""),"")</f>
        <v/>
      </c>
      <c r="T60" s="13" t="str">
        <f>IFERROR(IF(T$4="Yes",INDEX(List!$F$2:$CB$208,MATCH('Selection Pane Data'!$C60,List!$F$2:$F$208,0),MATCH('Selection Pane Data'!T$3,List!$F$2:$CB$2,0)),""),"")</f>
        <v/>
      </c>
      <c r="U60" s="13" t="str">
        <f>IFERROR(IF(U$4="Yes",INDEX(List!$F$2:$CB$208,MATCH('Selection Pane Data'!$C60,List!$F$2:$F$208,0),MATCH('Selection Pane Data'!U$3,List!$F$2:$CB$2,0)),""),"")</f>
        <v/>
      </c>
      <c r="V60" s="13" t="str">
        <f>IFERROR(IF(V$4="Yes",INDEX(List!$F$2:$CB$208,MATCH('Selection Pane Data'!$C60,List!$F$2:$F$208,0),MATCH('Selection Pane Data'!V$3,List!$F$2:$CB$2,0)),""),"")</f>
        <v/>
      </c>
      <c r="W60" s="13" t="str">
        <f>IFERROR(IF(W$4="Yes",INDEX(List!$F$2:$CB$208,MATCH('Selection Pane Data'!$C60,List!$F$2:$F$208,0),MATCH('Selection Pane Data'!W$3,List!$F$2:$CB$2,0)),""),"")</f>
        <v/>
      </c>
      <c r="X60" s="13" t="str">
        <f>IFERROR(IF(X$4="Yes",INDEX(List!$F$2:$CB$208,MATCH('Selection Pane Data'!$C60,List!$F$2:$F$208,0),MATCH('Selection Pane Data'!X$3,List!$F$2:$CB$2,0)),""),"")</f>
        <v/>
      </c>
      <c r="Y60" s="13" t="str">
        <f>IFERROR(IF(Y$4="Yes",INDEX(List!$F$2:$CB$208,MATCH('Selection Pane Data'!$C60,List!$F$2:$F$208,0),MATCH('Selection Pane Data'!Y$3,List!$F$2:$CB$2,0)),""),"")</f>
        <v/>
      </c>
      <c r="Z60" s="13" t="str">
        <f>IFERROR(IF(Z$4="Yes",INDEX(List!$F$2:$CB$208,MATCH('Selection Pane Data'!$C60,List!$F$2:$F$208,0),MATCH('Selection Pane Data'!Z$3,List!$F$2:$CB$2,0)),""),"")</f>
        <v/>
      </c>
      <c r="AA60" s="13" t="str">
        <f>IFERROR(IF(AA$4="Yes",INDEX(List!$F$2:$CB$208,MATCH('Selection Pane Data'!$C60,List!$F$2:$F$208,0),MATCH('Selection Pane Data'!AA$3,List!$F$2:$CB$2,0)),""),"")</f>
        <v/>
      </c>
      <c r="AB60" s="13">
        <f>IFERROR(IF(AB$4="Yes",INDEX(List!$F$2:$CB$208,MATCH('Selection Pane Data'!$C60,List!$F$2:$F$208,0),MATCH('Selection Pane Data'!AB$3,List!$F$2:$CB$2,0)),""),"")</f>
        <v>0</v>
      </c>
      <c r="AC60" s="13" t="str">
        <f>IFERROR(IF(AC$4="Yes",INDEX(List!$F$2:$CB$208,MATCH('Selection Pane Data'!$C60,List!$F$2:$F$208,0),MATCH('Selection Pane Data'!AC$3,List!$F$2:$CB$2,0)),""),"")</f>
        <v/>
      </c>
      <c r="AD60" s="13" t="str">
        <f>IFERROR(IF(AD$4="Yes",INDEX(List!$F$2:$CB$208,MATCH('Selection Pane Data'!$C60,List!$F$2:$F$208,0),MATCH('Selection Pane Data'!AD$3,List!$F$2:$CB$2,0)),""),"")</f>
        <v/>
      </c>
      <c r="AE60" s="13" t="str">
        <f>IFERROR(IF(AE$4="Yes",INDEX(List!$F$2:$CB$208,MATCH('Selection Pane Data'!$C60,List!$F$2:$F$208,0),MATCH('Selection Pane Data'!AE$3,List!$F$2:$CB$2,0)),""),"")</f>
        <v/>
      </c>
      <c r="AF60" s="13" t="str">
        <f>IFERROR(IF(AF$4="Yes",INDEX(List!$F$2:$CB$208,MATCH('Selection Pane Data'!$C60,List!$F$2:$F$208,0),MATCH('Selection Pane Data'!AF$3,List!$F$2:$CB$2,0)),""),"")</f>
        <v/>
      </c>
      <c r="AG60" s="13" t="str">
        <f>IFERROR(IF(AG$4="Yes",INDEX(List!$F$2:$CB$208,MATCH('Selection Pane Data'!$C60,List!$F$2:$F$208,0),MATCH('Selection Pane Data'!AG$3,List!$F$2:$CB$2,0)),""),"")</f>
        <v/>
      </c>
      <c r="AH60" s="13" t="str">
        <f>IFERROR(IF(AH$4="Yes",INDEX(List!$F$2:$CB$208,MATCH('Selection Pane Data'!$C60,List!$F$2:$F$208,0),MATCH('Selection Pane Data'!AH$3,List!$F$2:$CB$2,0)),""),"")</f>
        <v/>
      </c>
      <c r="AI60" s="13" t="str">
        <f>IFERROR(IF(AI$4="Yes",INDEX(List!$F$2:$CB$208,MATCH('Selection Pane Data'!$C60,List!$F$2:$F$208,0),MATCH('Selection Pane Data'!AI$3,List!$F$2:$CB$2,0)),""),"")</f>
        <v/>
      </c>
      <c r="AJ60" s="13" t="str">
        <f>IFERROR(IF(AJ$4="Yes",INDEX(List!$F$2:$CB$208,MATCH('Selection Pane Data'!$C60,List!$F$2:$F$208,0),MATCH('Selection Pane Data'!AJ$3,List!$F$2:$CB$2,0)),""),"")</f>
        <v/>
      </c>
      <c r="AK60" s="13" t="str">
        <f>IFERROR(IF(AK$4="Yes",INDEX(List!$F$2:$CB$208,MATCH('Selection Pane Data'!$C60,List!$F$2:$F$208,0),MATCH('Selection Pane Data'!AK$3,List!$F$2:$CB$2,0)),""),"")</f>
        <v/>
      </c>
      <c r="AL60" s="13" t="str">
        <f>IFERROR(IF(AL$4="Yes",INDEX(List!$F$2:$CB$208,MATCH('Selection Pane Data'!$C60,List!$F$2:$F$208,0),MATCH('Selection Pane Data'!AL$3,List!$F$2:$CB$2,0)),""),"")</f>
        <v/>
      </c>
      <c r="AM60" s="13" t="str">
        <f>IFERROR(IF(AM$4="Yes",INDEX(List!$F$2:$CB$208,MATCH('Selection Pane Data'!$C60,List!$F$2:$F$208,0),MATCH('Selection Pane Data'!AM$3,List!$F$2:$CB$2,0)),""),"")</f>
        <v/>
      </c>
      <c r="AN60" s="13" t="str">
        <f>IFERROR(IF(AN$4="Yes",INDEX(List!$F$2:$CB$208,MATCH('Selection Pane Data'!$C60,List!$F$2:$F$208,0),MATCH('Selection Pane Data'!AN$3,List!$F$2:$CB$2,0)),""),"")</f>
        <v/>
      </c>
      <c r="AO60" s="13" t="str">
        <f>IFERROR(IF(AO$4="Yes",INDEX(List!$F$2:$CB$208,MATCH('Selection Pane Data'!$C60,List!$F$2:$F$208,0),MATCH('Selection Pane Data'!AO$3,List!$F$2:$CB$2,0)),""),"")</f>
        <v/>
      </c>
      <c r="AP60" s="13" t="str">
        <f>IFERROR(IF(AP$4="Yes",INDEX(List!$F$2:$CB$208,MATCH('Selection Pane Data'!$C60,List!$F$2:$F$208,0),MATCH('Selection Pane Data'!AP$3,List!$F$2:$CB$2,0)),""),"")</f>
        <v/>
      </c>
      <c r="AQ60" s="13" t="str">
        <f>IFERROR(IF(AQ$4="Yes",INDEX(List!$F$2:$CB$208,MATCH('Selection Pane Data'!$C60,List!$F$2:$F$208,0),MATCH('Selection Pane Data'!AQ$3,List!$F$2:$CB$2,0)),""),"")</f>
        <v/>
      </c>
      <c r="AR60" s="13" t="str">
        <f>IFERROR(IF(AR$4="Yes",INDEX(List!$F$2:$CB$208,MATCH('Selection Pane Data'!$C60,List!$F$2:$F$208,0),MATCH('Selection Pane Data'!AR$3,List!$F$2:$CB$2,0)),""),"")</f>
        <v/>
      </c>
      <c r="AS60" s="13" t="str">
        <f>IFERROR(IF(AS$4="Yes",INDEX(List!$F$2:$CB$208,MATCH('Selection Pane Data'!$C60,List!$F$2:$F$208,0),MATCH('Selection Pane Data'!AS$3,List!$F$2:$CB$2,0)),""),"")</f>
        <v/>
      </c>
      <c r="AT60" s="13" t="str">
        <f>IFERROR(IF(AT$4="Yes",INDEX(List!$F$2:$CB$208,MATCH('Selection Pane Data'!$C60,List!$F$2:$F$208,0),MATCH('Selection Pane Data'!AT$3,List!$F$2:$CB$2,0)),""),"")</f>
        <v/>
      </c>
      <c r="AU60" s="13" t="str">
        <f>IFERROR(IF(AU$4="Yes",INDEX(List!$F$2:$CB$208,MATCH('Selection Pane Data'!$C60,List!$F$2:$F$208,0),MATCH('Selection Pane Data'!AU$3,List!$F$2:$CB$2,0)),""),"")</f>
        <v/>
      </c>
      <c r="AV60" s="13" t="str">
        <f>IFERROR(IF(AV$4="Yes",INDEX(List!$F$2:$CB$208,MATCH('Selection Pane Data'!$C60,List!$F$2:$F$208,0),MATCH('Selection Pane Data'!AV$3,List!$F$2:$CB$2,0)),""),"")</f>
        <v/>
      </c>
      <c r="AW60" s="13" t="str">
        <f>IFERROR(IF(AW$4="Yes",INDEX(List!$F$2:$CB$208,MATCH('Selection Pane Data'!$C60,List!$F$2:$F$208,0),MATCH('Selection Pane Data'!AW$3,List!$F$2:$CB$2,0)),""),"")</f>
        <v/>
      </c>
      <c r="AX60" s="13" t="str">
        <f>IFERROR(IF(AX$4="Yes",INDEX(List!$F$2:$CB$208,MATCH('Selection Pane Data'!$C60,List!$F$2:$F$208,0),MATCH('Selection Pane Data'!AX$3,List!$F$2:$CB$2,0)),""),"")</f>
        <v/>
      </c>
      <c r="AY60" s="13" t="str">
        <f>IFERROR(IF(AY$4="Yes",INDEX(List!$F$2:$CB$208,MATCH('Selection Pane Data'!$C60,List!$F$2:$F$208,0),MATCH('Selection Pane Data'!AY$3,List!$F$2:$CB$2,0)),""),"")</f>
        <v/>
      </c>
      <c r="AZ60" s="13" t="str">
        <f>IFERROR(IF(AZ$4="Yes",INDEX(List!$F$2:$CB$208,MATCH('Selection Pane Data'!$C60,List!$F$2:$F$208,0),MATCH('Selection Pane Data'!AZ$3,List!$F$2:$CB$2,0)),""),"")</f>
        <v/>
      </c>
      <c r="BA60" s="13" t="str">
        <f>IFERROR(IF(BA$4="Yes",INDEX(List!$F$2:$CB$208,MATCH('Selection Pane Data'!$C60,List!$F$2:$F$208,0),MATCH('Selection Pane Data'!BA$3,List!$F$2:$CB$2,0)),""),"")</f>
        <v/>
      </c>
      <c r="BB60" s="13" t="str">
        <f>IFERROR(IF(BB$4="Yes",INDEX(List!$F$2:$CB$208,MATCH('Selection Pane Data'!$C60,List!$F$2:$F$208,0),MATCH('Selection Pane Data'!BB$3,List!$F$2:$CB$2,0)),""),"")</f>
        <v/>
      </c>
      <c r="BC60" s="13" t="str">
        <f>IFERROR(IF(BC$4="Yes",INDEX(List!$F$2:$CB$208,MATCH('Selection Pane Data'!$C60,List!$F$2:$F$208,0),MATCH('Selection Pane Data'!BC$3,List!$F$2:$CB$2,0)),""),"")</f>
        <v/>
      </c>
      <c r="BD60" s="13" t="str">
        <f>IFERROR(IF(BD$4="Yes",INDEX(List!$F$2:$CB$208,MATCH('Selection Pane Data'!$C60,List!$F$2:$F$208,0),MATCH('Selection Pane Data'!BD$3,List!$F$2:$CB$2,0)),""),"")</f>
        <v/>
      </c>
      <c r="BE60" s="13" t="str">
        <f>IFERROR(IF(BE$4="Yes",INDEX(List!$F$2:$CB$208,MATCH('Selection Pane Data'!$C60,List!$F$2:$F$208,0),MATCH('Selection Pane Data'!BE$3,List!$F$2:$CB$2,0)),""),"")</f>
        <v/>
      </c>
      <c r="BF60" s="13" t="str">
        <f>IFERROR(IF(BF$4="Yes",INDEX(List!$F$2:$CB$208,MATCH('Selection Pane Data'!$C60,List!$F$2:$F$208,0),MATCH('Selection Pane Data'!BF$3,List!$F$2:$CB$2,0)),""),"")</f>
        <v/>
      </c>
      <c r="BG60" s="13" t="str">
        <f>IFERROR(IF(BG$4="Yes",INDEX(List!$F$2:$CB$208,MATCH('Selection Pane Data'!$C60,List!$F$2:$F$208,0),MATCH('Selection Pane Data'!BG$3,List!$F$2:$CB$2,0)),""),"")</f>
        <v/>
      </c>
      <c r="BH60" s="13" t="str">
        <f>IFERROR(IF(BH$4="Yes",INDEX(List!$F$2:$CB$208,MATCH('Selection Pane Data'!$C60,List!$F$2:$F$208,0),MATCH('Selection Pane Data'!BH$3,List!$F$2:$CB$2,0)),""),"")</f>
        <v/>
      </c>
      <c r="BI60" s="13" t="str">
        <f>IFERROR(IF(BI$4="Yes",INDEX(List!$F$2:$CB$208,MATCH('Selection Pane Data'!$C60,List!$F$2:$F$208,0),MATCH('Selection Pane Data'!BI$3,List!$F$2:$CB$2,0)),""),"")</f>
        <v/>
      </c>
      <c r="BJ60" s="13" t="str">
        <f>IFERROR(IF(BJ$4="Yes",INDEX(List!$F$2:$CB$208,MATCH('Selection Pane Data'!$C60,List!$F$2:$F$208,0),MATCH('Selection Pane Data'!BJ$3,List!$F$2:$CB$2,0)),""),"")</f>
        <v/>
      </c>
      <c r="BK60" s="13" t="str">
        <f>IFERROR(IF(BK$4="Yes",INDEX(List!$F$2:$CB$208,MATCH('Selection Pane Data'!$C60,List!$F$2:$F$208,0),MATCH('Selection Pane Data'!BK$3,List!$F$2:$CB$2,0)),""),"")</f>
        <v/>
      </c>
      <c r="BL60" s="13" t="str">
        <f>IFERROR(IF(BL$4="Yes",INDEX(List!$F$2:$CB$208,MATCH('Selection Pane Data'!$C60,List!$F$2:$F$208,0),MATCH('Selection Pane Data'!BL$3,List!$F$2:$CB$2,0)),""),"")</f>
        <v/>
      </c>
      <c r="BM60" s="13" t="str">
        <f>IFERROR(IF(BM$4="Yes",INDEX(List!$F$2:$CB$208,MATCH('Selection Pane Data'!$C60,List!$F$2:$F$208,0),MATCH('Selection Pane Data'!BM$3,List!$F$2:$CB$2,0)),""),"")</f>
        <v/>
      </c>
      <c r="BN60" s="13" t="str">
        <f>IFERROR(IF(BN$4="Yes",INDEX(List!$F$2:$CB$208,MATCH('Selection Pane Data'!$C60,List!$F$2:$F$208,0),MATCH('Selection Pane Data'!BN$3,List!$F$2:$CB$2,0)),""),"")</f>
        <v/>
      </c>
      <c r="BO60" s="13" t="str">
        <f>IFERROR(IF(BO$4="Yes",INDEX(List!$F$2:$CB$208,MATCH('Selection Pane Data'!$C60,List!$F$2:$F$208,0),MATCH('Selection Pane Data'!BO$3,List!$F$2:$CB$2,0)),""),"")</f>
        <v/>
      </c>
      <c r="BP60" s="13" t="str">
        <f>IFERROR(IF(BP$4="Yes",INDEX(List!$F$2:$CB$208,MATCH('Selection Pane Data'!$C60,List!$F$2:$F$208,0),MATCH('Selection Pane Data'!BP$3,List!$F$2:$CB$2,0)),""),"")</f>
        <v/>
      </c>
      <c r="BQ60" s="13" t="str">
        <f>IFERROR(IF(BQ$4="Yes",INDEX(List!$F$2:$CB$208,MATCH('Selection Pane Data'!$C60,List!$F$2:$F$208,0),MATCH('Selection Pane Data'!BQ$3,List!$F$2:$CB$2,0)),""),"")</f>
        <v/>
      </c>
      <c r="BR60" s="13" t="str">
        <f>IFERROR(IF(BR$4="Yes",INDEX(List!$F$2:$CB$208,MATCH('Selection Pane Data'!$C60,List!$F$2:$F$208,0),MATCH('Selection Pane Data'!BR$3,List!$F$2:$CB$2,0)),""),"")</f>
        <v/>
      </c>
      <c r="BS60" s="13" t="str">
        <f>IFERROR(IF(BS$4="Yes",INDEX(List!$F$2:$CB$208,MATCH('Selection Pane Data'!$C60,List!$F$2:$F$208,0),MATCH('Selection Pane Data'!BS$3,List!$F$2:$CB$2,0)),""),"")</f>
        <v/>
      </c>
      <c r="BT60" s="13" t="str">
        <f>IFERROR(IF(BT$4="Yes",INDEX(List!$F$2:$CB$208,MATCH('Selection Pane Data'!$C60,List!$F$2:$F$208,0),MATCH('Selection Pane Data'!BT$3,List!$F$2:$CB$2,0)),""),"")</f>
        <v/>
      </c>
      <c r="BU60" s="13" t="str">
        <f>IFERROR(IF(BU$4="Yes",INDEX(List!$F$2:$CB$208,MATCH('Selection Pane Data'!$C60,List!$F$2:$F$208,0),MATCH('Selection Pane Data'!BU$3,List!$F$2:$CB$2,0)),""),"")</f>
        <v/>
      </c>
      <c r="BV60" s="13" t="str">
        <f>IFERROR(IF(BV$4="Yes",INDEX(List!$F$2:$CB$208,MATCH('Selection Pane Data'!$C60,List!$F$2:$F$208,0),MATCH('Selection Pane Data'!BV$3,List!$F$2:$CB$2,0)),""),"")</f>
        <v/>
      </c>
      <c r="BW60" s="13" t="str">
        <f>IFERROR(IF(BW$4="Yes",INDEX(List!$F$2:$CB$208,MATCH('Selection Pane Data'!$C60,List!$F$2:$F$208,0),MATCH('Selection Pane Data'!BW$3,List!$F$2:$CB$2,0)),""),"")</f>
        <v/>
      </c>
      <c r="BX60" s="13" t="str">
        <f>IFERROR(IF(BX$4="Yes",INDEX(List!$F$2:$CB$208,MATCH('Selection Pane Data'!$C60,List!$F$2:$F$208,0),MATCH('Selection Pane Data'!BX$3,List!$F$2:$CB$2,0)),""),"")</f>
        <v/>
      </c>
      <c r="BY60" s="13" t="str">
        <f>IFERROR(IF(BY$4="Yes",INDEX(List!$F$2:$CB$208,MATCH('Selection Pane Data'!$C60,List!$F$2:$F$208,0),MATCH('Selection Pane Data'!BY$3,List!$F$2:$CB$2,0)),""),"")</f>
        <v/>
      </c>
      <c r="BZ60" s="13" t="str">
        <f>IFERROR(IF(BZ$4="Yes",INDEX(List!$F$2:$CB$208,MATCH('Selection Pane Data'!$C60,List!$F$2:$F$208,0),MATCH('Selection Pane Data'!BZ$3,List!$F$2:$CB$2,0)),""),"")</f>
        <v/>
      </c>
      <c r="CA60" s="13" t="str">
        <f>IFERROR(IF(CA$4="Yes",INDEX(List!$F$2:$CB$208,MATCH('Selection Pane Data'!$C60,List!$F$2:$F$208,0),MATCH('Selection Pane Data'!CA$3,List!$F$2:$CB$2,0)),""),"")</f>
        <v/>
      </c>
      <c r="CC60" s="29">
        <f t="shared" si="0"/>
        <v>0</v>
      </c>
      <c r="CD60" s="29">
        <f t="shared" si="1"/>
        <v>0</v>
      </c>
      <c r="CE60" s="29"/>
      <c r="CF60" s="29">
        <f>COUNTIF(List!I58:CB58,'Selection Pane Data'!CF$3)</f>
        <v>4</v>
      </c>
      <c r="CG60" s="29">
        <f>COUNTIF(List!J58:CC58,'Selection Pane Data'!CG$3)</f>
        <v>7</v>
      </c>
      <c r="CH60" s="29"/>
      <c r="CI60" s="29" t="str">
        <f t="shared" si="2"/>
        <v>Error</v>
      </c>
      <c r="CJ60" s="29" t="str">
        <f t="shared" si="3"/>
        <v>Error</v>
      </c>
    </row>
    <row r="61" spans="2:88" x14ac:dyDescent="0.45">
      <c r="B61" s="21" t="s">
        <v>368</v>
      </c>
      <c r="C61" s="120" t="s">
        <v>155</v>
      </c>
      <c r="D61" s="31" t="str">
        <f>List!G59</f>
        <v>Shared Coverage</v>
      </c>
      <c r="E61" s="31" t="str">
        <f>List!H59</f>
        <v>Microsoft Coverage</v>
      </c>
      <c r="F61" t="str">
        <f>INDEX('CMMC Levels'!$A$1:$F$188,MATCH('Selection Pane Data'!$C61,'CMMC Levels'!$A$1:$A$188,0),MATCH(Placemat!$F$4,'CMMC Levels'!$A$1:$F$1,0))</f>
        <v>X</v>
      </c>
      <c r="G61" s="75" t="str">
        <f>IF(F61="X",IF(COUNTIF(List!I59:CB59,"P")+COUNTIF(List!I59:CB59,"S")=0,"U",IF(COUNTIF('Selection Pane Data'!H61:CA61,"P")&gt;0,"P",IF(COUNTIF('Selection Pane Data'!H61:CA61,"S")&gt;0,"S","N"))),"NA")</f>
        <v>N</v>
      </c>
      <c r="H61" s="13" t="str">
        <f>IFERROR(IF(H$4="Yes",INDEX(List!$F$2:$CB$208,MATCH('Selection Pane Data'!$C61,List!$F$2:$F$208,0),MATCH('Selection Pane Data'!H$3,List!$F$2:$CB$2,0)),""),"")</f>
        <v/>
      </c>
      <c r="I61" s="13" t="str">
        <f>IFERROR(IF(I$4="Yes",INDEX(List!$F$2:$CB$208,MATCH('Selection Pane Data'!$C61,List!$F$2:$F$208,0),MATCH('Selection Pane Data'!I$3,List!$F$2:$CB$2,0)),""),"")</f>
        <v/>
      </c>
      <c r="J61" s="13">
        <f>IFERROR(IF(J$4="Yes",INDEX(List!$F$2:$CB$208,MATCH('Selection Pane Data'!$C61,List!$F$2:$F$208,0),MATCH('Selection Pane Data'!J$3,List!$F$2:$CB$2,0)),""),"")</f>
        <v>0</v>
      </c>
      <c r="K61" s="13" t="str">
        <f>IFERROR(IF(K$4="Yes",INDEX(List!$F$2:$CB$208,MATCH('Selection Pane Data'!$C61,List!$F$2:$F$208,0),MATCH('Selection Pane Data'!K$3,List!$F$2:$CB$2,0)),""),"")</f>
        <v/>
      </c>
      <c r="L61" s="13" t="str">
        <f>IFERROR(IF(L$4="Yes",INDEX(List!$F$2:$CB$208,MATCH('Selection Pane Data'!$C61,List!$F$2:$F$208,0),MATCH('Selection Pane Data'!L$3,List!$F$2:$CB$2,0)),""),"")</f>
        <v/>
      </c>
      <c r="M61" s="13" t="str">
        <f>IFERROR(IF(M$4="Yes",INDEX(List!$F$2:$CB$208,MATCH('Selection Pane Data'!$C61,List!$F$2:$F$208,0),MATCH('Selection Pane Data'!M$3,List!$F$2:$CB$2,0)),""),"")</f>
        <v/>
      </c>
      <c r="N61" s="13" t="str">
        <f>IFERROR(IF(N$4="Yes",INDEX(List!$F$2:$CB$208,MATCH('Selection Pane Data'!$C61,List!$F$2:$F$208,0),MATCH('Selection Pane Data'!N$3,List!$F$2:$CB$2,0)),""),"")</f>
        <v/>
      </c>
      <c r="O61" s="13" t="str">
        <f>IFERROR(IF(O$4="Yes",INDEX(List!$F$2:$CB$208,MATCH('Selection Pane Data'!$C61,List!$F$2:$F$208,0),MATCH('Selection Pane Data'!O$3,List!$F$2:$CB$2,0)),""),"")</f>
        <v/>
      </c>
      <c r="P61" s="13" t="str">
        <f>IFERROR(IF(P$4="Yes",INDEX(List!$F$2:$CB$208,MATCH('Selection Pane Data'!$C61,List!$F$2:$F$208,0),MATCH('Selection Pane Data'!P$3,List!$F$2:$CB$2,0)),""),"")</f>
        <v/>
      </c>
      <c r="Q61" s="13" t="str">
        <f>IFERROR(IF(Q$4="Yes",INDEX(List!$F$2:$CB$208,MATCH('Selection Pane Data'!$C61,List!$F$2:$F$208,0),MATCH('Selection Pane Data'!Q$3,List!$F$2:$CB$2,0)),""),"")</f>
        <v/>
      </c>
      <c r="R61" s="13" t="str">
        <f>IFERROR(IF(R$4="Yes",INDEX(List!$F$2:$CB$208,MATCH('Selection Pane Data'!$C61,List!$F$2:$F$208,0),MATCH('Selection Pane Data'!R$3,List!$F$2:$CB$2,0)),""),"")</f>
        <v/>
      </c>
      <c r="S61" s="13" t="str">
        <f>IFERROR(IF(S$4="Yes",INDEX(List!$F$2:$CB$208,MATCH('Selection Pane Data'!$C61,List!$F$2:$F$208,0),MATCH('Selection Pane Data'!S$3,List!$F$2:$CB$2,0)),""),"")</f>
        <v/>
      </c>
      <c r="T61" s="13" t="str">
        <f>IFERROR(IF(T$4="Yes",INDEX(List!$F$2:$CB$208,MATCH('Selection Pane Data'!$C61,List!$F$2:$F$208,0),MATCH('Selection Pane Data'!T$3,List!$F$2:$CB$2,0)),""),"")</f>
        <v/>
      </c>
      <c r="U61" s="13" t="str">
        <f>IFERROR(IF(U$4="Yes",INDEX(List!$F$2:$CB$208,MATCH('Selection Pane Data'!$C61,List!$F$2:$F$208,0),MATCH('Selection Pane Data'!U$3,List!$F$2:$CB$2,0)),""),"")</f>
        <v/>
      </c>
      <c r="V61" s="13" t="str">
        <f>IFERROR(IF(V$4="Yes",INDEX(List!$F$2:$CB$208,MATCH('Selection Pane Data'!$C61,List!$F$2:$F$208,0),MATCH('Selection Pane Data'!V$3,List!$F$2:$CB$2,0)),""),"")</f>
        <v/>
      </c>
      <c r="W61" s="13" t="str">
        <f>IFERROR(IF(W$4="Yes",INDEX(List!$F$2:$CB$208,MATCH('Selection Pane Data'!$C61,List!$F$2:$F$208,0),MATCH('Selection Pane Data'!W$3,List!$F$2:$CB$2,0)),""),"")</f>
        <v/>
      </c>
      <c r="X61" s="13" t="str">
        <f>IFERROR(IF(X$4="Yes",INDEX(List!$F$2:$CB$208,MATCH('Selection Pane Data'!$C61,List!$F$2:$F$208,0),MATCH('Selection Pane Data'!X$3,List!$F$2:$CB$2,0)),""),"")</f>
        <v/>
      </c>
      <c r="Y61" s="13" t="str">
        <f>IFERROR(IF(Y$4="Yes",INDEX(List!$F$2:$CB$208,MATCH('Selection Pane Data'!$C61,List!$F$2:$F$208,0),MATCH('Selection Pane Data'!Y$3,List!$F$2:$CB$2,0)),""),"")</f>
        <v/>
      </c>
      <c r="Z61" s="13" t="str">
        <f>IFERROR(IF(Z$4="Yes",INDEX(List!$F$2:$CB$208,MATCH('Selection Pane Data'!$C61,List!$F$2:$F$208,0),MATCH('Selection Pane Data'!Z$3,List!$F$2:$CB$2,0)),""),"")</f>
        <v/>
      </c>
      <c r="AA61" s="13" t="str">
        <f>IFERROR(IF(AA$4="Yes",INDEX(List!$F$2:$CB$208,MATCH('Selection Pane Data'!$C61,List!$F$2:$F$208,0),MATCH('Selection Pane Data'!AA$3,List!$F$2:$CB$2,0)),""),"")</f>
        <v/>
      </c>
      <c r="AB61" s="13">
        <f>IFERROR(IF(AB$4="Yes",INDEX(List!$F$2:$CB$208,MATCH('Selection Pane Data'!$C61,List!$F$2:$F$208,0),MATCH('Selection Pane Data'!AB$3,List!$F$2:$CB$2,0)),""),"")</f>
        <v>0</v>
      </c>
      <c r="AC61" s="13" t="str">
        <f>IFERROR(IF(AC$4="Yes",INDEX(List!$F$2:$CB$208,MATCH('Selection Pane Data'!$C61,List!$F$2:$F$208,0),MATCH('Selection Pane Data'!AC$3,List!$F$2:$CB$2,0)),""),"")</f>
        <v/>
      </c>
      <c r="AD61" s="13" t="str">
        <f>IFERROR(IF(AD$4="Yes",INDEX(List!$F$2:$CB$208,MATCH('Selection Pane Data'!$C61,List!$F$2:$F$208,0),MATCH('Selection Pane Data'!AD$3,List!$F$2:$CB$2,0)),""),"")</f>
        <v/>
      </c>
      <c r="AE61" s="13" t="str">
        <f>IFERROR(IF(AE$4="Yes",INDEX(List!$F$2:$CB$208,MATCH('Selection Pane Data'!$C61,List!$F$2:$F$208,0),MATCH('Selection Pane Data'!AE$3,List!$F$2:$CB$2,0)),""),"")</f>
        <v/>
      </c>
      <c r="AF61" s="13" t="str">
        <f>IFERROR(IF(AF$4="Yes",INDEX(List!$F$2:$CB$208,MATCH('Selection Pane Data'!$C61,List!$F$2:$F$208,0),MATCH('Selection Pane Data'!AF$3,List!$F$2:$CB$2,0)),""),"")</f>
        <v/>
      </c>
      <c r="AG61" s="13" t="str">
        <f>IFERROR(IF(AG$4="Yes",INDEX(List!$F$2:$CB$208,MATCH('Selection Pane Data'!$C61,List!$F$2:$F$208,0),MATCH('Selection Pane Data'!AG$3,List!$F$2:$CB$2,0)),""),"")</f>
        <v/>
      </c>
      <c r="AH61" s="13" t="str">
        <f>IFERROR(IF(AH$4="Yes",INDEX(List!$F$2:$CB$208,MATCH('Selection Pane Data'!$C61,List!$F$2:$F$208,0),MATCH('Selection Pane Data'!AH$3,List!$F$2:$CB$2,0)),""),"")</f>
        <v/>
      </c>
      <c r="AI61" s="13" t="str">
        <f>IFERROR(IF(AI$4="Yes",INDEX(List!$F$2:$CB$208,MATCH('Selection Pane Data'!$C61,List!$F$2:$F$208,0),MATCH('Selection Pane Data'!AI$3,List!$F$2:$CB$2,0)),""),"")</f>
        <v/>
      </c>
      <c r="AJ61" s="13" t="str">
        <f>IFERROR(IF(AJ$4="Yes",INDEX(List!$F$2:$CB$208,MATCH('Selection Pane Data'!$C61,List!$F$2:$F$208,0),MATCH('Selection Pane Data'!AJ$3,List!$F$2:$CB$2,0)),""),"")</f>
        <v/>
      </c>
      <c r="AK61" s="13" t="str">
        <f>IFERROR(IF(AK$4="Yes",INDEX(List!$F$2:$CB$208,MATCH('Selection Pane Data'!$C61,List!$F$2:$F$208,0),MATCH('Selection Pane Data'!AK$3,List!$F$2:$CB$2,0)),""),"")</f>
        <v/>
      </c>
      <c r="AL61" s="13" t="str">
        <f>IFERROR(IF(AL$4="Yes",INDEX(List!$F$2:$CB$208,MATCH('Selection Pane Data'!$C61,List!$F$2:$F$208,0),MATCH('Selection Pane Data'!AL$3,List!$F$2:$CB$2,0)),""),"")</f>
        <v/>
      </c>
      <c r="AM61" s="13" t="str">
        <f>IFERROR(IF(AM$4="Yes",INDEX(List!$F$2:$CB$208,MATCH('Selection Pane Data'!$C61,List!$F$2:$F$208,0),MATCH('Selection Pane Data'!AM$3,List!$F$2:$CB$2,0)),""),"")</f>
        <v/>
      </c>
      <c r="AN61" s="13" t="str">
        <f>IFERROR(IF(AN$4="Yes",INDEX(List!$F$2:$CB$208,MATCH('Selection Pane Data'!$C61,List!$F$2:$F$208,0),MATCH('Selection Pane Data'!AN$3,List!$F$2:$CB$2,0)),""),"")</f>
        <v/>
      </c>
      <c r="AO61" s="13" t="str">
        <f>IFERROR(IF(AO$4="Yes",INDEX(List!$F$2:$CB$208,MATCH('Selection Pane Data'!$C61,List!$F$2:$F$208,0),MATCH('Selection Pane Data'!AO$3,List!$F$2:$CB$2,0)),""),"")</f>
        <v/>
      </c>
      <c r="AP61" s="13" t="str">
        <f>IFERROR(IF(AP$4="Yes",INDEX(List!$F$2:$CB$208,MATCH('Selection Pane Data'!$C61,List!$F$2:$F$208,0),MATCH('Selection Pane Data'!AP$3,List!$F$2:$CB$2,0)),""),"")</f>
        <v/>
      </c>
      <c r="AQ61" s="13" t="str">
        <f>IFERROR(IF(AQ$4="Yes",INDEX(List!$F$2:$CB$208,MATCH('Selection Pane Data'!$C61,List!$F$2:$F$208,0),MATCH('Selection Pane Data'!AQ$3,List!$F$2:$CB$2,0)),""),"")</f>
        <v/>
      </c>
      <c r="AR61" s="13" t="str">
        <f>IFERROR(IF(AR$4="Yes",INDEX(List!$F$2:$CB$208,MATCH('Selection Pane Data'!$C61,List!$F$2:$F$208,0),MATCH('Selection Pane Data'!AR$3,List!$F$2:$CB$2,0)),""),"")</f>
        <v/>
      </c>
      <c r="AS61" s="13" t="str">
        <f>IFERROR(IF(AS$4="Yes",INDEX(List!$F$2:$CB$208,MATCH('Selection Pane Data'!$C61,List!$F$2:$F$208,0),MATCH('Selection Pane Data'!AS$3,List!$F$2:$CB$2,0)),""),"")</f>
        <v/>
      </c>
      <c r="AT61" s="13" t="str">
        <f>IFERROR(IF(AT$4="Yes",INDEX(List!$F$2:$CB$208,MATCH('Selection Pane Data'!$C61,List!$F$2:$F$208,0),MATCH('Selection Pane Data'!AT$3,List!$F$2:$CB$2,0)),""),"")</f>
        <v/>
      </c>
      <c r="AU61" s="13" t="str">
        <f>IFERROR(IF(AU$4="Yes",INDEX(List!$F$2:$CB$208,MATCH('Selection Pane Data'!$C61,List!$F$2:$F$208,0),MATCH('Selection Pane Data'!AU$3,List!$F$2:$CB$2,0)),""),"")</f>
        <v/>
      </c>
      <c r="AV61" s="13" t="str">
        <f>IFERROR(IF(AV$4="Yes",INDEX(List!$F$2:$CB$208,MATCH('Selection Pane Data'!$C61,List!$F$2:$F$208,0),MATCH('Selection Pane Data'!AV$3,List!$F$2:$CB$2,0)),""),"")</f>
        <v/>
      </c>
      <c r="AW61" s="13" t="str">
        <f>IFERROR(IF(AW$4="Yes",INDEX(List!$F$2:$CB$208,MATCH('Selection Pane Data'!$C61,List!$F$2:$F$208,0),MATCH('Selection Pane Data'!AW$3,List!$F$2:$CB$2,0)),""),"")</f>
        <v/>
      </c>
      <c r="AX61" s="13" t="str">
        <f>IFERROR(IF(AX$4="Yes",INDEX(List!$F$2:$CB$208,MATCH('Selection Pane Data'!$C61,List!$F$2:$F$208,0),MATCH('Selection Pane Data'!AX$3,List!$F$2:$CB$2,0)),""),"")</f>
        <v/>
      </c>
      <c r="AY61" s="13" t="str">
        <f>IFERROR(IF(AY$4="Yes",INDEX(List!$F$2:$CB$208,MATCH('Selection Pane Data'!$C61,List!$F$2:$F$208,0),MATCH('Selection Pane Data'!AY$3,List!$F$2:$CB$2,0)),""),"")</f>
        <v/>
      </c>
      <c r="AZ61" s="13" t="str">
        <f>IFERROR(IF(AZ$4="Yes",INDEX(List!$F$2:$CB$208,MATCH('Selection Pane Data'!$C61,List!$F$2:$F$208,0),MATCH('Selection Pane Data'!AZ$3,List!$F$2:$CB$2,0)),""),"")</f>
        <v/>
      </c>
      <c r="BA61" s="13" t="str">
        <f>IFERROR(IF(BA$4="Yes",INDEX(List!$F$2:$CB$208,MATCH('Selection Pane Data'!$C61,List!$F$2:$F$208,0),MATCH('Selection Pane Data'!BA$3,List!$F$2:$CB$2,0)),""),"")</f>
        <v/>
      </c>
      <c r="BB61" s="13" t="str">
        <f>IFERROR(IF(BB$4="Yes",INDEX(List!$F$2:$CB$208,MATCH('Selection Pane Data'!$C61,List!$F$2:$F$208,0),MATCH('Selection Pane Data'!BB$3,List!$F$2:$CB$2,0)),""),"")</f>
        <v/>
      </c>
      <c r="BC61" s="13" t="str">
        <f>IFERROR(IF(BC$4="Yes",INDEX(List!$F$2:$CB$208,MATCH('Selection Pane Data'!$C61,List!$F$2:$F$208,0),MATCH('Selection Pane Data'!BC$3,List!$F$2:$CB$2,0)),""),"")</f>
        <v/>
      </c>
      <c r="BD61" s="13" t="str">
        <f>IFERROR(IF(BD$4="Yes",INDEX(List!$F$2:$CB$208,MATCH('Selection Pane Data'!$C61,List!$F$2:$F$208,0),MATCH('Selection Pane Data'!BD$3,List!$F$2:$CB$2,0)),""),"")</f>
        <v/>
      </c>
      <c r="BE61" s="13" t="str">
        <f>IFERROR(IF(BE$4="Yes",INDEX(List!$F$2:$CB$208,MATCH('Selection Pane Data'!$C61,List!$F$2:$F$208,0),MATCH('Selection Pane Data'!BE$3,List!$F$2:$CB$2,0)),""),"")</f>
        <v/>
      </c>
      <c r="BF61" s="13" t="str">
        <f>IFERROR(IF(BF$4="Yes",INDEX(List!$F$2:$CB$208,MATCH('Selection Pane Data'!$C61,List!$F$2:$F$208,0),MATCH('Selection Pane Data'!BF$3,List!$F$2:$CB$2,0)),""),"")</f>
        <v/>
      </c>
      <c r="BG61" s="13" t="str">
        <f>IFERROR(IF(BG$4="Yes",INDEX(List!$F$2:$CB$208,MATCH('Selection Pane Data'!$C61,List!$F$2:$F$208,0),MATCH('Selection Pane Data'!BG$3,List!$F$2:$CB$2,0)),""),"")</f>
        <v/>
      </c>
      <c r="BH61" s="13" t="str">
        <f>IFERROR(IF(BH$4="Yes",INDEX(List!$F$2:$CB$208,MATCH('Selection Pane Data'!$C61,List!$F$2:$F$208,0),MATCH('Selection Pane Data'!BH$3,List!$F$2:$CB$2,0)),""),"")</f>
        <v/>
      </c>
      <c r="BI61" s="13" t="str">
        <f>IFERROR(IF(BI$4="Yes",INDEX(List!$F$2:$CB$208,MATCH('Selection Pane Data'!$C61,List!$F$2:$F$208,0),MATCH('Selection Pane Data'!BI$3,List!$F$2:$CB$2,0)),""),"")</f>
        <v/>
      </c>
      <c r="BJ61" s="13" t="str">
        <f>IFERROR(IF(BJ$4="Yes",INDEX(List!$F$2:$CB$208,MATCH('Selection Pane Data'!$C61,List!$F$2:$F$208,0),MATCH('Selection Pane Data'!BJ$3,List!$F$2:$CB$2,0)),""),"")</f>
        <v/>
      </c>
      <c r="BK61" s="13" t="str">
        <f>IFERROR(IF(BK$4="Yes",INDEX(List!$F$2:$CB$208,MATCH('Selection Pane Data'!$C61,List!$F$2:$F$208,0),MATCH('Selection Pane Data'!BK$3,List!$F$2:$CB$2,0)),""),"")</f>
        <v/>
      </c>
      <c r="BL61" s="13" t="str">
        <f>IFERROR(IF(BL$4="Yes",INDEX(List!$F$2:$CB$208,MATCH('Selection Pane Data'!$C61,List!$F$2:$F$208,0),MATCH('Selection Pane Data'!BL$3,List!$F$2:$CB$2,0)),""),"")</f>
        <v/>
      </c>
      <c r="BM61" s="13" t="str">
        <f>IFERROR(IF(BM$4="Yes",INDEX(List!$F$2:$CB$208,MATCH('Selection Pane Data'!$C61,List!$F$2:$F$208,0),MATCH('Selection Pane Data'!BM$3,List!$F$2:$CB$2,0)),""),"")</f>
        <v/>
      </c>
      <c r="BN61" s="13" t="str">
        <f>IFERROR(IF(BN$4="Yes",INDEX(List!$F$2:$CB$208,MATCH('Selection Pane Data'!$C61,List!$F$2:$F$208,0),MATCH('Selection Pane Data'!BN$3,List!$F$2:$CB$2,0)),""),"")</f>
        <v/>
      </c>
      <c r="BO61" s="13" t="str">
        <f>IFERROR(IF(BO$4="Yes",INDEX(List!$F$2:$CB$208,MATCH('Selection Pane Data'!$C61,List!$F$2:$F$208,0),MATCH('Selection Pane Data'!BO$3,List!$F$2:$CB$2,0)),""),"")</f>
        <v/>
      </c>
      <c r="BP61" s="13" t="str">
        <f>IFERROR(IF(BP$4="Yes",INDEX(List!$F$2:$CB$208,MATCH('Selection Pane Data'!$C61,List!$F$2:$F$208,0),MATCH('Selection Pane Data'!BP$3,List!$F$2:$CB$2,0)),""),"")</f>
        <v/>
      </c>
      <c r="BQ61" s="13" t="str">
        <f>IFERROR(IF(BQ$4="Yes",INDEX(List!$F$2:$CB$208,MATCH('Selection Pane Data'!$C61,List!$F$2:$F$208,0),MATCH('Selection Pane Data'!BQ$3,List!$F$2:$CB$2,0)),""),"")</f>
        <v/>
      </c>
      <c r="BR61" s="13" t="str">
        <f>IFERROR(IF(BR$4="Yes",INDEX(List!$F$2:$CB$208,MATCH('Selection Pane Data'!$C61,List!$F$2:$F$208,0),MATCH('Selection Pane Data'!BR$3,List!$F$2:$CB$2,0)),""),"")</f>
        <v/>
      </c>
      <c r="BS61" s="13" t="str">
        <f>IFERROR(IF(BS$4="Yes",INDEX(List!$F$2:$CB$208,MATCH('Selection Pane Data'!$C61,List!$F$2:$F$208,0),MATCH('Selection Pane Data'!BS$3,List!$F$2:$CB$2,0)),""),"")</f>
        <v/>
      </c>
      <c r="BT61" s="13" t="str">
        <f>IFERROR(IF(BT$4="Yes",INDEX(List!$F$2:$CB$208,MATCH('Selection Pane Data'!$C61,List!$F$2:$F$208,0),MATCH('Selection Pane Data'!BT$3,List!$F$2:$CB$2,0)),""),"")</f>
        <v/>
      </c>
      <c r="BU61" s="13" t="str">
        <f>IFERROR(IF(BU$4="Yes",INDEX(List!$F$2:$CB$208,MATCH('Selection Pane Data'!$C61,List!$F$2:$F$208,0),MATCH('Selection Pane Data'!BU$3,List!$F$2:$CB$2,0)),""),"")</f>
        <v/>
      </c>
      <c r="BV61" s="13" t="str">
        <f>IFERROR(IF(BV$4="Yes",INDEX(List!$F$2:$CB$208,MATCH('Selection Pane Data'!$C61,List!$F$2:$F$208,0),MATCH('Selection Pane Data'!BV$3,List!$F$2:$CB$2,0)),""),"")</f>
        <v/>
      </c>
      <c r="BW61" s="13" t="str">
        <f>IFERROR(IF(BW$4="Yes",INDEX(List!$F$2:$CB$208,MATCH('Selection Pane Data'!$C61,List!$F$2:$F$208,0),MATCH('Selection Pane Data'!BW$3,List!$F$2:$CB$2,0)),""),"")</f>
        <v/>
      </c>
      <c r="BX61" s="13" t="str">
        <f>IFERROR(IF(BX$4="Yes",INDEX(List!$F$2:$CB$208,MATCH('Selection Pane Data'!$C61,List!$F$2:$F$208,0),MATCH('Selection Pane Data'!BX$3,List!$F$2:$CB$2,0)),""),"")</f>
        <v/>
      </c>
      <c r="BY61" s="13" t="str">
        <f>IFERROR(IF(BY$4="Yes",INDEX(List!$F$2:$CB$208,MATCH('Selection Pane Data'!$C61,List!$F$2:$F$208,0),MATCH('Selection Pane Data'!BY$3,List!$F$2:$CB$2,0)),""),"")</f>
        <v/>
      </c>
      <c r="BZ61" s="13" t="str">
        <f>IFERROR(IF(BZ$4="Yes",INDEX(List!$F$2:$CB$208,MATCH('Selection Pane Data'!$C61,List!$F$2:$F$208,0),MATCH('Selection Pane Data'!BZ$3,List!$F$2:$CB$2,0)),""),"")</f>
        <v/>
      </c>
      <c r="CA61" s="13" t="str">
        <f>IFERROR(IF(CA$4="Yes",INDEX(List!$F$2:$CB$208,MATCH('Selection Pane Data'!$C61,List!$F$2:$F$208,0),MATCH('Selection Pane Data'!CA$3,List!$F$2:$CB$2,0)),""),"")</f>
        <v/>
      </c>
      <c r="CC61" s="29">
        <f t="shared" si="0"/>
        <v>0</v>
      </c>
      <c r="CD61" s="29">
        <f t="shared" si="1"/>
        <v>0</v>
      </c>
      <c r="CE61" s="29"/>
      <c r="CF61" s="29">
        <f>COUNTIF(List!I59:CB59,'Selection Pane Data'!CF$3)</f>
        <v>5</v>
      </c>
      <c r="CG61" s="29">
        <f>COUNTIF(List!J59:CC59,'Selection Pane Data'!CG$3)</f>
        <v>5</v>
      </c>
      <c r="CH61" s="29"/>
      <c r="CI61" s="29" t="str">
        <f t="shared" si="2"/>
        <v>Error</v>
      </c>
      <c r="CJ61" s="29" t="str">
        <f t="shared" si="3"/>
        <v>Error</v>
      </c>
    </row>
    <row r="62" spans="2:88" x14ac:dyDescent="0.45">
      <c r="B62" s="21"/>
      <c r="C62" s="120" t="s">
        <v>163</v>
      </c>
      <c r="D62" s="31">
        <f>List!G60</f>
        <v>0</v>
      </c>
      <c r="E62" s="31">
        <f>List!H60</f>
        <v>0</v>
      </c>
      <c r="F62" t="str">
        <f>INDEX('CMMC Levels'!$A$1:$F$188,MATCH('Selection Pane Data'!$C62,'CMMC Levels'!$A$1:$A$188,0),MATCH(Placemat!$F$4,'CMMC Levels'!$A$1:$F$1,0))</f>
        <v>N/A</v>
      </c>
      <c r="G62" s="75" t="str">
        <f>IF(F62="X",IF(COUNTIF(List!I60:CB60,"P")+COUNTIF(List!I60:CB60,"S")=0,"U",IF(COUNTIF('Selection Pane Data'!H62:CA62,"P")&gt;0,"P",IF(COUNTIF('Selection Pane Data'!H62:CA62,"S")&gt;0,"S","N"))),"NA")</f>
        <v>NA</v>
      </c>
      <c r="H62" s="13" t="str">
        <f>IFERROR(IF(H$4="Yes",INDEX(List!$F$2:$CB$208,MATCH('Selection Pane Data'!$C62,List!$F$2:$F$208,0),MATCH('Selection Pane Data'!H$3,List!$F$2:$CB$2,0)),""),"")</f>
        <v/>
      </c>
      <c r="I62" s="13" t="str">
        <f>IFERROR(IF(I$4="Yes",INDEX(List!$F$2:$CB$208,MATCH('Selection Pane Data'!$C62,List!$F$2:$F$208,0),MATCH('Selection Pane Data'!I$3,List!$F$2:$CB$2,0)),""),"")</f>
        <v/>
      </c>
      <c r="J62" s="13" t="str">
        <f>IFERROR(IF(J$4="Yes",INDEX(List!$F$2:$CB$208,MATCH('Selection Pane Data'!$C62,List!$F$2:$F$208,0),MATCH('Selection Pane Data'!J$3,List!$F$2:$CB$2,0)),""),"")</f>
        <v/>
      </c>
      <c r="K62" s="13" t="str">
        <f>IFERROR(IF(K$4="Yes",INDEX(List!$F$2:$CB$208,MATCH('Selection Pane Data'!$C62,List!$F$2:$F$208,0),MATCH('Selection Pane Data'!K$3,List!$F$2:$CB$2,0)),""),"")</f>
        <v/>
      </c>
      <c r="L62" s="13" t="str">
        <f>IFERROR(IF(L$4="Yes",INDEX(List!$F$2:$CB$208,MATCH('Selection Pane Data'!$C62,List!$F$2:$F$208,0),MATCH('Selection Pane Data'!L$3,List!$F$2:$CB$2,0)),""),"")</f>
        <v/>
      </c>
      <c r="M62" s="13" t="str">
        <f>IFERROR(IF(M$4="Yes",INDEX(List!$F$2:$CB$208,MATCH('Selection Pane Data'!$C62,List!$F$2:$F$208,0),MATCH('Selection Pane Data'!M$3,List!$F$2:$CB$2,0)),""),"")</f>
        <v/>
      </c>
      <c r="N62" s="13" t="str">
        <f>IFERROR(IF(N$4="Yes",INDEX(List!$F$2:$CB$208,MATCH('Selection Pane Data'!$C62,List!$F$2:$F$208,0),MATCH('Selection Pane Data'!N$3,List!$F$2:$CB$2,0)),""),"")</f>
        <v/>
      </c>
      <c r="O62" s="13" t="str">
        <f>IFERROR(IF(O$4="Yes",INDEX(List!$F$2:$CB$208,MATCH('Selection Pane Data'!$C62,List!$F$2:$F$208,0),MATCH('Selection Pane Data'!O$3,List!$F$2:$CB$2,0)),""),"")</f>
        <v/>
      </c>
      <c r="P62" s="13" t="str">
        <f>IFERROR(IF(P$4="Yes",INDEX(List!$F$2:$CB$208,MATCH('Selection Pane Data'!$C62,List!$F$2:$F$208,0),MATCH('Selection Pane Data'!P$3,List!$F$2:$CB$2,0)),""),"")</f>
        <v/>
      </c>
      <c r="Q62" s="13" t="str">
        <f>IFERROR(IF(Q$4="Yes",INDEX(List!$F$2:$CB$208,MATCH('Selection Pane Data'!$C62,List!$F$2:$F$208,0),MATCH('Selection Pane Data'!Q$3,List!$F$2:$CB$2,0)),""),"")</f>
        <v/>
      </c>
      <c r="R62" s="13" t="str">
        <f>IFERROR(IF(R$4="Yes",INDEX(List!$F$2:$CB$208,MATCH('Selection Pane Data'!$C62,List!$F$2:$F$208,0),MATCH('Selection Pane Data'!R$3,List!$F$2:$CB$2,0)),""),"")</f>
        <v/>
      </c>
      <c r="S62" s="13" t="str">
        <f>IFERROR(IF(S$4="Yes",INDEX(List!$F$2:$CB$208,MATCH('Selection Pane Data'!$C62,List!$F$2:$F$208,0),MATCH('Selection Pane Data'!S$3,List!$F$2:$CB$2,0)),""),"")</f>
        <v/>
      </c>
      <c r="T62" s="13" t="str">
        <f>IFERROR(IF(T$4="Yes",INDEX(List!$F$2:$CB$208,MATCH('Selection Pane Data'!$C62,List!$F$2:$F$208,0),MATCH('Selection Pane Data'!T$3,List!$F$2:$CB$2,0)),""),"")</f>
        <v/>
      </c>
      <c r="U62" s="13" t="str">
        <f>IFERROR(IF(U$4="Yes",INDEX(List!$F$2:$CB$208,MATCH('Selection Pane Data'!$C62,List!$F$2:$F$208,0),MATCH('Selection Pane Data'!U$3,List!$F$2:$CB$2,0)),""),"")</f>
        <v/>
      </c>
      <c r="V62" s="13" t="str">
        <f>IFERROR(IF(V$4="Yes",INDEX(List!$F$2:$CB$208,MATCH('Selection Pane Data'!$C62,List!$F$2:$F$208,0),MATCH('Selection Pane Data'!V$3,List!$F$2:$CB$2,0)),""),"")</f>
        <v/>
      </c>
      <c r="W62" s="13" t="str">
        <f>IFERROR(IF(W$4="Yes",INDEX(List!$F$2:$CB$208,MATCH('Selection Pane Data'!$C62,List!$F$2:$F$208,0),MATCH('Selection Pane Data'!W$3,List!$F$2:$CB$2,0)),""),"")</f>
        <v/>
      </c>
      <c r="X62" s="13" t="str">
        <f>IFERROR(IF(X$4="Yes",INDEX(List!$F$2:$CB$208,MATCH('Selection Pane Data'!$C62,List!$F$2:$F$208,0),MATCH('Selection Pane Data'!X$3,List!$F$2:$CB$2,0)),""),"")</f>
        <v/>
      </c>
      <c r="Y62" s="13" t="str">
        <f>IFERROR(IF(Y$4="Yes",INDEX(List!$F$2:$CB$208,MATCH('Selection Pane Data'!$C62,List!$F$2:$F$208,0),MATCH('Selection Pane Data'!Y$3,List!$F$2:$CB$2,0)),""),"")</f>
        <v/>
      </c>
      <c r="Z62" s="13" t="str">
        <f>IFERROR(IF(Z$4="Yes",INDEX(List!$F$2:$CB$208,MATCH('Selection Pane Data'!$C62,List!$F$2:$F$208,0),MATCH('Selection Pane Data'!Z$3,List!$F$2:$CB$2,0)),""),"")</f>
        <v/>
      </c>
      <c r="AA62" s="13" t="str">
        <f>IFERROR(IF(AA$4="Yes",INDEX(List!$F$2:$CB$208,MATCH('Selection Pane Data'!$C62,List!$F$2:$F$208,0),MATCH('Selection Pane Data'!AA$3,List!$F$2:$CB$2,0)),""),"")</f>
        <v/>
      </c>
      <c r="AB62" s="13" t="str">
        <f>IFERROR(IF(AB$4="Yes",INDEX(List!$F$2:$CB$208,MATCH('Selection Pane Data'!$C62,List!$F$2:$F$208,0),MATCH('Selection Pane Data'!AB$3,List!$F$2:$CB$2,0)),""),"")</f>
        <v/>
      </c>
      <c r="AC62" s="13" t="str">
        <f>IFERROR(IF(AC$4="Yes",INDEX(List!$F$2:$CB$208,MATCH('Selection Pane Data'!$C62,List!$F$2:$F$208,0),MATCH('Selection Pane Data'!AC$3,List!$F$2:$CB$2,0)),""),"")</f>
        <v/>
      </c>
      <c r="AD62" s="13" t="str">
        <f>IFERROR(IF(AD$4="Yes",INDEX(List!$F$2:$CB$208,MATCH('Selection Pane Data'!$C62,List!$F$2:$F$208,0),MATCH('Selection Pane Data'!AD$3,List!$F$2:$CB$2,0)),""),"")</f>
        <v/>
      </c>
      <c r="AE62" s="13" t="str">
        <f>IFERROR(IF(AE$4="Yes",INDEX(List!$F$2:$CB$208,MATCH('Selection Pane Data'!$C62,List!$F$2:$F$208,0),MATCH('Selection Pane Data'!AE$3,List!$F$2:$CB$2,0)),""),"")</f>
        <v/>
      </c>
      <c r="AF62" s="13" t="str">
        <f>IFERROR(IF(AF$4="Yes",INDEX(List!$F$2:$CB$208,MATCH('Selection Pane Data'!$C62,List!$F$2:$F$208,0),MATCH('Selection Pane Data'!AF$3,List!$F$2:$CB$2,0)),""),"")</f>
        <v/>
      </c>
      <c r="AG62" s="13" t="str">
        <f>IFERROR(IF(AG$4="Yes",INDEX(List!$F$2:$CB$208,MATCH('Selection Pane Data'!$C62,List!$F$2:$F$208,0),MATCH('Selection Pane Data'!AG$3,List!$F$2:$CB$2,0)),""),"")</f>
        <v/>
      </c>
      <c r="AH62" s="13" t="str">
        <f>IFERROR(IF(AH$4="Yes",INDEX(List!$F$2:$CB$208,MATCH('Selection Pane Data'!$C62,List!$F$2:$F$208,0),MATCH('Selection Pane Data'!AH$3,List!$F$2:$CB$2,0)),""),"")</f>
        <v/>
      </c>
      <c r="AI62" s="13" t="str">
        <f>IFERROR(IF(AI$4="Yes",INDEX(List!$F$2:$CB$208,MATCH('Selection Pane Data'!$C62,List!$F$2:$F$208,0),MATCH('Selection Pane Data'!AI$3,List!$F$2:$CB$2,0)),""),"")</f>
        <v/>
      </c>
      <c r="AJ62" s="13" t="str">
        <f>IFERROR(IF(AJ$4="Yes",INDEX(List!$F$2:$CB$208,MATCH('Selection Pane Data'!$C62,List!$F$2:$F$208,0),MATCH('Selection Pane Data'!AJ$3,List!$F$2:$CB$2,0)),""),"")</f>
        <v/>
      </c>
      <c r="AK62" s="13" t="str">
        <f>IFERROR(IF(AK$4="Yes",INDEX(List!$F$2:$CB$208,MATCH('Selection Pane Data'!$C62,List!$F$2:$F$208,0),MATCH('Selection Pane Data'!AK$3,List!$F$2:$CB$2,0)),""),"")</f>
        <v/>
      </c>
      <c r="AL62" s="13" t="str">
        <f>IFERROR(IF(AL$4="Yes",INDEX(List!$F$2:$CB$208,MATCH('Selection Pane Data'!$C62,List!$F$2:$F$208,0),MATCH('Selection Pane Data'!AL$3,List!$F$2:$CB$2,0)),""),"")</f>
        <v/>
      </c>
      <c r="AM62" s="13" t="str">
        <f>IFERROR(IF(AM$4="Yes",INDEX(List!$F$2:$CB$208,MATCH('Selection Pane Data'!$C62,List!$F$2:$F$208,0),MATCH('Selection Pane Data'!AM$3,List!$F$2:$CB$2,0)),""),"")</f>
        <v/>
      </c>
      <c r="AN62" s="13" t="str">
        <f>IFERROR(IF(AN$4="Yes",INDEX(List!$F$2:$CB$208,MATCH('Selection Pane Data'!$C62,List!$F$2:$F$208,0),MATCH('Selection Pane Data'!AN$3,List!$F$2:$CB$2,0)),""),"")</f>
        <v/>
      </c>
      <c r="AO62" s="13" t="str">
        <f>IFERROR(IF(AO$4="Yes",INDEX(List!$F$2:$CB$208,MATCH('Selection Pane Data'!$C62,List!$F$2:$F$208,0),MATCH('Selection Pane Data'!AO$3,List!$F$2:$CB$2,0)),""),"")</f>
        <v/>
      </c>
      <c r="AP62" s="13" t="str">
        <f>IFERROR(IF(AP$4="Yes",INDEX(List!$F$2:$CB$208,MATCH('Selection Pane Data'!$C62,List!$F$2:$F$208,0),MATCH('Selection Pane Data'!AP$3,List!$F$2:$CB$2,0)),""),"")</f>
        <v/>
      </c>
      <c r="AQ62" s="13" t="str">
        <f>IFERROR(IF(AQ$4="Yes",INDEX(List!$F$2:$CB$208,MATCH('Selection Pane Data'!$C62,List!$F$2:$F$208,0),MATCH('Selection Pane Data'!AQ$3,List!$F$2:$CB$2,0)),""),"")</f>
        <v/>
      </c>
      <c r="AR62" s="13" t="str">
        <f>IFERROR(IF(AR$4="Yes",INDEX(List!$F$2:$CB$208,MATCH('Selection Pane Data'!$C62,List!$F$2:$F$208,0),MATCH('Selection Pane Data'!AR$3,List!$F$2:$CB$2,0)),""),"")</f>
        <v/>
      </c>
      <c r="AS62" s="13" t="str">
        <f>IFERROR(IF(AS$4="Yes",INDEX(List!$F$2:$CB$208,MATCH('Selection Pane Data'!$C62,List!$F$2:$F$208,0),MATCH('Selection Pane Data'!AS$3,List!$F$2:$CB$2,0)),""),"")</f>
        <v/>
      </c>
      <c r="AT62" s="13" t="str">
        <f>IFERROR(IF(AT$4="Yes",INDEX(List!$F$2:$CB$208,MATCH('Selection Pane Data'!$C62,List!$F$2:$F$208,0),MATCH('Selection Pane Data'!AT$3,List!$F$2:$CB$2,0)),""),"")</f>
        <v/>
      </c>
      <c r="AU62" s="13" t="str">
        <f>IFERROR(IF(AU$4="Yes",INDEX(List!$F$2:$CB$208,MATCH('Selection Pane Data'!$C62,List!$F$2:$F$208,0),MATCH('Selection Pane Data'!AU$3,List!$F$2:$CB$2,0)),""),"")</f>
        <v/>
      </c>
      <c r="AV62" s="13" t="str">
        <f>IFERROR(IF(AV$4="Yes",INDEX(List!$F$2:$CB$208,MATCH('Selection Pane Data'!$C62,List!$F$2:$F$208,0),MATCH('Selection Pane Data'!AV$3,List!$F$2:$CB$2,0)),""),"")</f>
        <v/>
      </c>
      <c r="AW62" s="13" t="str">
        <f>IFERROR(IF(AW$4="Yes",INDEX(List!$F$2:$CB$208,MATCH('Selection Pane Data'!$C62,List!$F$2:$F$208,0),MATCH('Selection Pane Data'!AW$3,List!$F$2:$CB$2,0)),""),"")</f>
        <v/>
      </c>
      <c r="AX62" s="13" t="str">
        <f>IFERROR(IF(AX$4="Yes",INDEX(List!$F$2:$CB$208,MATCH('Selection Pane Data'!$C62,List!$F$2:$F$208,0),MATCH('Selection Pane Data'!AX$3,List!$F$2:$CB$2,0)),""),"")</f>
        <v/>
      </c>
      <c r="AY62" s="13" t="str">
        <f>IFERROR(IF(AY$4="Yes",INDEX(List!$F$2:$CB$208,MATCH('Selection Pane Data'!$C62,List!$F$2:$F$208,0),MATCH('Selection Pane Data'!AY$3,List!$F$2:$CB$2,0)),""),"")</f>
        <v/>
      </c>
      <c r="AZ62" s="13" t="str">
        <f>IFERROR(IF(AZ$4="Yes",INDEX(List!$F$2:$CB$208,MATCH('Selection Pane Data'!$C62,List!$F$2:$F$208,0),MATCH('Selection Pane Data'!AZ$3,List!$F$2:$CB$2,0)),""),"")</f>
        <v/>
      </c>
      <c r="BA62" s="13" t="str">
        <f>IFERROR(IF(BA$4="Yes",INDEX(List!$F$2:$CB$208,MATCH('Selection Pane Data'!$C62,List!$F$2:$F$208,0),MATCH('Selection Pane Data'!BA$3,List!$F$2:$CB$2,0)),""),"")</f>
        <v/>
      </c>
      <c r="BB62" s="13" t="str">
        <f>IFERROR(IF(BB$4="Yes",INDEX(List!$F$2:$CB$208,MATCH('Selection Pane Data'!$C62,List!$F$2:$F$208,0),MATCH('Selection Pane Data'!BB$3,List!$F$2:$CB$2,0)),""),"")</f>
        <v/>
      </c>
      <c r="BC62" s="13" t="str">
        <f>IFERROR(IF(BC$4="Yes",INDEX(List!$F$2:$CB$208,MATCH('Selection Pane Data'!$C62,List!$F$2:$F$208,0),MATCH('Selection Pane Data'!BC$3,List!$F$2:$CB$2,0)),""),"")</f>
        <v/>
      </c>
      <c r="BD62" s="13" t="str">
        <f>IFERROR(IF(BD$4="Yes",INDEX(List!$F$2:$CB$208,MATCH('Selection Pane Data'!$C62,List!$F$2:$F$208,0),MATCH('Selection Pane Data'!BD$3,List!$F$2:$CB$2,0)),""),"")</f>
        <v/>
      </c>
      <c r="BE62" s="13" t="str">
        <f>IFERROR(IF(BE$4="Yes",INDEX(List!$F$2:$CB$208,MATCH('Selection Pane Data'!$C62,List!$F$2:$F$208,0),MATCH('Selection Pane Data'!BE$3,List!$F$2:$CB$2,0)),""),"")</f>
        <v/>
      </c>
      <c r="BF62" s="13" t="str">
        <f>IFERROR(IF(BF$4="Yes",INDEX(List!$F$2:$CB$208,MATCH('Selection Pane Data'!$C62,List!$F$2:$F$208,0),MATCH('Selection Pane Data'!BF$3,List!$F$2:$CB$2,0)),""),"")</f>
        <v/>
      </c>
      <c r="BG62" s="13" t="str">
        <f>IFERROR(IF(BG$4="Yes",INDEX(List!$F$2:$CB$208,MATCH('Selection Pane Data'!$C62,List!$F$2:$F$208,0),MATCH('Selection Pane Data'!BG$3,List!$F$2:$CB$2,0)),""),"")</f>
        <v/>
      </c>
      <c r="BH62" s="13" t="str">
        <f>IFERROR(IF(BH$4="Yes",INDEX(List!$F$2:$CB$208,MATCH('Selection Pane Data'!$C62,List!$F$2:$F$208,0),MATCH('Selection Pane Data'!BH$3,List!$F$2:$CB$2,0)),""),"")</f>
        <v/>
      </c>
      <c r="BI62" s="13" t="str">
        <f>IFERROR(IF(BI$4="Yes",INDEX(List!$F$2:$CB$208,MATCH('Selection Pane Data'!$C62,List!$F$2:$F$208,0),MATCH('Selection Pane Data'!BI$3,List!$F$2:$CB$2,0)),""),"")</f>
        <v/>
      </c>
      <c r="BJ62" s="13" t="str">
        <f>IFERROR(IF(BJ$4="Yes",INDEX(List!$F$2:$CB$208,MATCH('Selection Pane Data'!$C62,List!$F$2:$F$208,0),MATCH('Selection Pane Data'!BJ$3,List!$F$2:$CB$2,0)),""),"")</f>
        <v/>
      </c>
      <c r="BK62" s="13" t="str">
        <f>IFERROR(IF(BK$4="Yes",INDEX(List!$F$2:$CB$208,MATCH('Selection Pane Data'!$C62,List!$F$2:$F$208,0),MATCH('Selection Pane Data'!BK$3,List!$F$2:$CB$2,0)),""),"")</f>
        <v/>
      </c>
      <c r="BL62" s="13" t="str">
        <f>IFERROR(IF(BL$4="Yes",INDEX(List!$F$2:$CB$208,MATCH('Selection Pane Data'!$C62,List!$F$2:$F$208,0),MATCH('Selection Pane Data'!BL$3,List!$F$2:$CB$2,0)),""),"")</f>
        <v/>
      </c>
      <c r="BM62" s="13" t="str">
        <f>IFERROR(IF(BM$4="Yes",INDEX(List!$F$2:$CB$208,MATCH('Selection Pane Data'!$C62,List!$F$2:$F$208,0),MATCH('Selection Pane Data'!BM$3,List!$F$2:$CB$2,0)),""),"")</f>
        <v/>
      </c>
      <c r="BN62" s="13" t="str">
        <f>IFERROR(IF(BN$4="Yes",INDEX(List!$F$2:$CB$208,MATCH('Selection Pane Data'!$C62,List!$F$2:$F$208,0),MATCH('Selection Pane Data'!BN$3,List!$F$2:$CB$2,0)),""),"")</f>
        <v/>
      </c>
      <c r="BO62" s="13" t="str">
        <f>IFERROR(IF(BO$4="Yes",INDEX(List!$F$2:$CB$208,MATCH('Selection Pane Data'!$C62,List!$F$2:$F$208,0),MATCH('Selection Pane Data'!BO$3,List!$F$2:$CB$2,0)),""),"")</f>
        <v/>
      </c>
      <c r="BP62" s="13" t="str">
        <f>IFERROR(IF(BP$4="Yes",INDEX(List!$F$2:$CB$208,MATCH('Selection Pane Data'!$C62,List!$F$2:$F$208,0),MATCH('Selection Pane Data'!BP$3,List!$F$2:$CB$2,0)),""),"")</f>
        <v/>
      </c>
      <c r="BQ62" s="13" t="str">
        <f>IFERROR(IF(BQ$4="Yes",INDEX(List!$F$2:$CB$208,MATCH('Selection Pane Data'!$C62,List!$F$2:$F$208,0),MATCH('Selection Pane Data'!BQ$3,List!$F$2:$CB$2,0)),""),"")</f>
        <v/>
      </c>
      <c r="BR62" s="13" t="str">
        <f>IFERROR(IF(BR$4="Yes",INDEX(List!$F$2:$CB$208,MATCH('Selection Pane Data'!$C62,List!$F$2:$F$208,0),MATCH('Selection Pane Data'!BR$3,List!$F$2:$CB$2,0)),""),"")</f>
        <v/>
      </c>
      <c r="BS62" s="13" t="str">
        <f>IFERROR(IF(BS$4="Yes",INDEX(List!$F$2:$CB$208,MATCH('Selection Pane Data'!$C62,List!$F$2:$F$208,0),MATCH('Selection Pane Data'!BS$3,List!$F$2:$CB$2,0)),""),"")</f>
        <v/>
      </c>
      <c r="BT62" s="13" t="str">
        <f>IFERROR(IF(BT$4="Yes",INDEX(List!$F$2:$CB$208,MATCH('Selection Pane Data'!$C62,List!$F$2:$F$208,0),MATCH('Selection Pane Data'!BT$3,List!$F$2:$CB$2,0)),""),"")</f>
        <v/>
      </c>
      <c r="BU62" s="13" t="str">
        <f>IFERROR(IF(BU$4="Yes",INDEX(List!$F$2:$CB$208,MATCH('Selection Pane Data'!$C62,List!$F$2:$F$208,0),MATCH('Selection Pane Data'!BU$3,List!$F$2:$CB$2,0)),""),"")</f>
        <v/>
      </c>
      <c r="BV62" s="13" t="str">
        <f>IFERROR(IF(BV$4="Yes",INDEX(List!$F$2:$CB$208,MATCH('Selection Pane Data'!$C62,List!$F$2:$F$208,0),MATCH('Selection Pane Data'!BV$3,List!$F$2:$CB$2,0)),""),"")</f>
        <v/>
      </c>
      <c r="BW62" s="13" t="str">
        <f>IFERROR(IF(BW$4="Yes",INDEX(List!$F$2:$CB$208,MATCH('Selection Pane Data'!$C62,List!$F$2:$F$208,0),MATCH('Selection Pane Data'!BW$3,List!$F$2:$CB$2,0)),""),"")</f>
        <v/>
      </c>
      <c r="BX62" s="13" t="str">
        <f>IFERROR(IF(BX$4="Yes",INDEX(List!$F$2:$CB$208,MATCH('Selection Pane Data'!$C62,List!$F$2:$F$208,0),MATCH('Selection Pane Data'!BX$3,List!$F$2:$CB$2,0)),""),"")</f>
        <v/>
      </c>
      <c r="BY62" s="13" t="str">
        <f>IFERROR(IF(BY$4="Yes",INDEX(List!$F$2:$CB$208,MATCH('Selection Pane Data'!$C62,List!$F$2:$F$208,0),MATCH('Selection Pane Data'!BY$3,List!$F$2:$CB$2,0)),""),"")</f>
        <v/>
      </c>
      <c r="BZ62" s="13" t="str">
        <f>IFERROR(IF(BZ$4="Yes",INDEX(List!$F$2:$CB$208,MATCH('Selection Pane Data'!$C62,List!$F$2:$F$208,0),MATCH('Selection Pane Data'!BZ$3,List!$F$2:$CB$2,0)),""),"")</f>
        <v/>
      </c>
      <c r="CA62" s="13" t="str">
        <f>IFERROR(IF(CA$4="Yes",INDEX(List!$F$2:$CB$208,MATCH('Selection Pane Data'!$C62,List!$F$2:$F$208,0),MATCH('Selection Pane Data'!CA$3,List!$F$2:$CB$2,0)),""),"")</f>
        <v/>
      </c>
      <c r="CC62" s="29">
        <f t="shared" si="0"/>
        <v>0</v>
      </c>
      <c r="CD62" s="29">
        <f t="shared" si="1"/>
        <v>0</v>
      </c>
      <c r="CE62" s="29"/>
      <c r="CF62" s="29">
        <f>COUNTIF(List!I60:CB60,'Selection Pane Data'!CF$3)</f>
        <v>1</v>
      </c>
      <c r="CG62" s="29">
        <f>COUNTIF(List!J60:CC60,'Selection Pane Data'!CG$3)</f>
        <v>2</v>
      </c>
      <c r="CH62" s="29"/>
      <c r="CI62" s="29" t="str">
        <f t="shared" si="2"/>
        <v>Error</v>
      </c>
      <c r="CJ62" s="29" t="str">
        <f t="shared" si="3"/>
        <v>Error</v>
      </c>
    </row>
    <row r="63" spans="2:88" x14ac:dyDescent="0.45">
      <c r="B63" s="21"/>
      <c r="C63" s="120" t="s">
        <v>170</v>
      </c>
      <c r="D63" s="31">
        <f>List!G61</f>
        <v>0</v>
      </c>
      <c r="E63" s="31">
        <f>List!H61</f>
        <v>0</v>
      </c>
      <c r="F63" t="str">
        <f>INDEX('CMMC Levels'!$A$1:$F$188,MATCH('Selection Pane Data'!$C63,'CMMC Levels'!$A$1:$A$188,0),MATCH(Placemat!$F$4,'CMMC Levels'!$A$1:$F$1,0))</f>
        <v>N/A</v>
      </c>
      <c r="G63" s="75" t="str">
        <f>IF(F63="X",IF(COUNTIF(List!I61:CB61,"P")+COUNTIF(List!I61:CB61,"S")=0,"U",IF(COUNTIF('Selection Pane Data'!H63:CA63,"P")&gt;0,"P",IF(COUNTIF('Selection Pane Data'!H63:CA63,"S")&gt;0,"S","N"))),"NA")</f>
        <v>NA</v>
      </c>
      <c r="H63" s="13" t="str">
        <f>IFERROR(IF(H$4="Yes",INDEX(List!$F$2:$CB$208,MATCH('Selection Pane Data'!$C63,List!$F$2:$F$208,0),MATCH('Selection Pane Data'!H$3,List!$F$2:$CB$2,0)),""),"")</f>
        <v/>
      </c>
      <c r="I63" s="13" t="str">
        <f>IFERROR(IF(I$4="Yes",INDEX(List!$F$2:$CB$208,MATCH('Selection Pane Data'!$C63,List!$F$2:$F$208,0),MATCH('Selection Pane Data'!I$3,List!$F$2:$CB$2,0)),""),"")</f>
        <v/>
      </c>
      <c r="J63" s="13" t="str">
        <f>IFERROR(IF(J$4="Yes",INDEX(List!$F$2:$CB$208,MATCH('Selection Pane Data'!$C63,List!$F$2:$F$208,0),MATCH('Selection Pane Data'!J$3,List!$F$2:$CB$2,0)),""),"")</f>
        <v/>
      </c>
      <c r="K63" s="13" t="str">
        <f>IFERROR(IF(K$4="Yes",INDEX(List!$F$2:$CB$208,MATCH('Selection Pane Data'!$C63,List!$F$2:$F$208,0),MATCH('Selection Pane Data'!K$3,List!$F$2:$CB$2,0)),""),"")</f>
        <v/>
      </c>
      <c r="L63" s="13" t="str">
        <f>IFERROR(IF(L$4="Yes",INDEX(List!$F$2:$CB$208,MATCH('Selection Pane Data'!$C63,List!$F$2:$F$208,0),MATCH('Selection Pane Data'!L$3,List!$F$2:$CB$2,0)),""),"")</f>
        <v/>
      </c>
      <c r="M63" s="13" t="str">
        <f>IFERROR(IF(M$4="Yes",INDEX(List!$F$2:$CB$208,MATCH('Selection Pane Data'!$C63,List!$F$2:$F$208,0),MATCH('Selection Pane Data'!M$3,List!$F$2:$CB$2,0)),""),"")</f>
        <v/>
      </c>
      <c r="N63" s="13" t="str">
        <f>IFERROR(IF(N$4="Yes",INDEX(List!$F$2:$CB$208,MATCH('Selection Pane Data'!$C63,List!$F$2:$F$208,0),MATCH('Selection Pane Data'!N$3,List!$F$2:$CB$2,0)),""),"")</f>
        <v/>
      </c>
      <c r="O63" s="13" t="str">
        <f>IFERROR(IF(O$4="Yes",INDEX(List!$F$2:$CB$208,MATCH('Selection Pane Data'!$C63,List!$F$2:$F$208,0),MATCH('Selection Pane Data'!O$3,List!$F$2:$CB$2,0)),""),"")</f>
        <v/>
      </c>
      <c r="P63" s="13" t="str">
        <f>IFERROR(IF(P$4="Yes",INDEX(List!$F$2:$CB$208,MATCH('Selection Pane Data'!$C63,List!$F$2:$F$208,0),MATCH('Selection Pane Data'!P$3,List!$F$2:$CB$2,0)),""),"")</f>
        <v/>
      </c>
      <c r="Q63" s="13" t="str">
        <f>IFERROR(IF(Q$4="Yes",INDEX(List!$F$2:$CB$208,MATCH('Selection Pane Data'!$C63,List!$F$2:$F$208,0),MATCH('Selection Pane Data'!Q$3,List!$F$2:$CB$2,0)),""),"")</f>
        <v/>
      </c>
      <c r="R63" s="13" t="str">
        <f>IFERROR(IF(R$4="Yes",INDEX(List!$F$2:$CB$208,MATCH('Selection Pane Data'!$C63,List!$F$2:$F$208,0),MATCH('Selection Pane Data'!R$3,List!$F$2:$CB$2,0)),""),"")</f>
        <v/>
      </c>
      <c r="S63" s="13" t="str">
        <f>IFERROR(IF(S$4="Yes",INDEX(List!$F$2:$CB$208,MATCH('Selection Pane Data'!$C63,List!$F$2:$F$208,0),MATCH('Selection Pane Data'!S$3,List!$F$2:$CB$2,0)),""),"")</f>
        <v/>
      </c>
      <c r="T63" s="13" t="str">
        <f>IFERROR(IF(T$4="Yes",INDEX(List!$F$2:$CB$208,MATCH('Selection Pane Data'!$C63,List!$F$2:$F$208,0),MATCH('Selection Pane Data'!T$3,List!$F$2:$CB$2,0)),""),"")</f>
        <v/>
      </c>
      <c r="U63" s="13" t="str">
        <f>IFERROR(IF(U$4="Yes",INDEX(List!$F$2:$CB$208,MATCH('Selection Pane Data'!$C63,List!$F$2:$F$208,0),MATCH('Selection Pane Data'!U$3,List!$F$2:$CB$2,0)),""),"")</f>
        <v/>
      </c>
      <c r="V63" s="13" t="str">
        <f>IFERROR(IF(V$4="Yes",INDEX(List!$F$2:$CB$208,MATCH('Selection Pane Data'!$C63,List!$F$2:$F$208,0),MATCH('Selection Pane Data'!V$3,List!$F$2:$CB$2,0)),""),"")</f>
        <v/>
      </c>
      <c r="W63" s="13" t="str">
        <f>IFERROR(IF(W$4="Yes",INDEX(List!$F$2:$CB$208,MATCH('Selection Pane Data'!$C63,List!$F$2:$F$208,0),MATCH('Selection Pane Data'!W$3,List!$F$2:$CB$2,0)),""),"")</f>
        <v/>
      </c>
      <c r="X63" s="13" t="str">
        <f>IFERROR(IF(X$4="Yes",INDEX(List!$F$2:$CB$208,MATCH('Selection Pane Data'!$C63,List!$F$2:$F$208,0),MATCH('Selection Pane Data'!X$3,List!$F$2:$CB$2,0)),""),"")</f>
        <v/>
      </c>
      <c r="Y63" s="13" t="str">
        <f>IFERROR(IF(Y$4="Yes",INDEX(List!$F$2:$CB$208,MATCH('Selection Pane Data'!$C63,List!$F$2:$F$208,0),MATCH('Selection Pane Data'!Y$3,List!$F$2:$CB$2,0)),""),"")</f>
        <v/>
      </c>
      <c r="Z63" s="13" t="str">
        <f>IFERROR(IF(Z$4="Yes",INDEX(List!$F$2:$CB$208,MATCH('Selection Pane Data'!$C63,List!$F$2:$F$208,0),MATCH('Selection Pane Data'!Z$3,List!$F$2:$CB$2,0)),""),"")</f>
        <v/>
      </c>
      <c r="AA63" s="13" t="str">
        <f>IFERROR(IF(AA$4="Yes",INDEX(List!$F$2:$CB$208,MATCH('Selection Pane Data'!$C63,List!$F$2:$F$208,0),MATCH('Selection Pane Data'!AA$3,List!$F$2:$CB$2,0)),""),"")</f>
        <v/>
      </c>
      <c r="AB63" s="13" t="str">
        <f>IFERROR(IF(AB$4="Yes",INDEX(List!$F$2:$CB$208,MATCH('Selection Pane Data'!$C63,List!$F$2:$F$208,0),MATCH('Selection Pane Data'!AB$3,List!$F$2:$CB$2,0)),""),"")</f>
        <v/>
      </c>
      <c r="AC63" s="13" t="str">
        <f>IFERROR(IF(AC$4="Yes",INDEX(List!$F$2:$CB$208,MATCH('Selection Pane Data'!$C63,List!$F$2:$F$208,0),MATCH('Selection Pane Data'!AC$3,List!$F$2:$CB$2,0)),""),"")</f>
        <v/>
      </c>
      <c r="AD63" s="13" t="str">
        <f>IFERROR(IF(AD$4="Yes",INDEX(List!$F$2:$CB$208,MATCH('Selection Pane Data'!$C63,List!$F$2:$F$208,0),MATCH('Selection Pane Data'!AD$3,List!$F$2:$CB$2,0)),""),"")</f>
        <v/>
      </c>
      <c r="AE63" s="13" t="str">
        <f>IFERROR(IF(AE$4="Yes",INDEX(List!$F$2:$CB$208,MATCH('Selection Pane Data'!$C63,List!$F$2:$F$208,0),MATCH('Selection Pane Data'!AE$3,List!$F$2:$CB$2,0)),""),"")</f>
        <v/>
      </c>
      <c r="AF63" s="13" t="str">
        <f>IFERROR(IF(AF$4="Yes",INDEX(List!$F$2:$CB$208,MATCH('Selection Pane Data'!$C63,List!$F$2:$F$208,0),MATCH('Selection Pane Data'!AF$3,List!$F$2:$CB$2,0)),""),"")</f>
        <v/>
      </c>
      <c r="AG63" s="13" t="str">
        <f>IFERROR(IF(AG$4="Yes",INDEX(List!$F$2:$CB$208,MATCH('Selection Pane Data'!$C63,List!$F$2:$F$208,0),MATCH('Selection Pane Data'!AG$3,List!$F$2:$CB$2,0)),""),"")</f>
        <v/>
      </c>
      <c r="AH63" s="13" t="str">
        <f>IFERROR(IF(AH$4="Yes",INDEX(List!$F$2:$CB$208,MATCH('Selection Pane Data'!$C63,List!$F$2:$F$208,0),MATCH('Selection Pane Data'!AH$3,List!$F$2:$CB$2,0)),""),"")</f>
        <v/>
      </c>
      <c r="AI63" s="13" t="str">
        <f>IFERROR(IF(AI$4="Yes",INDEX(List!$F$2:$CB$208,MATCH('Selection Pane Data'!$C63,List!$F$2:$F$208,0),MATCH('Selection Pane Data'!AI$3,List!$F$2:$CB$2,0)),""),"")</f>
        <v/>
      </c>
      <c r="AJ63" s="13" t="str">
        <f>IFERROR(IF(AJ$4="Yes",INDEX(List!$F$2:$CB$208,MATCH('Selection Pane Data'!$C63,List!$F$2:$F$208,0),MATCH('Selection Pane Data'!AJ$3,List!$F$2:$CB$2,0)),""),"")</f>
        <v/>
      </c>
      <c r="AK63" s="13" t="str">
        <f>IFERROR(IF(AK$4="Yes",INDEX(List!$F$2:$CB$208,MATCH('Selection Pane Data'!$C63,List!$F$2:$F$208,0),MATCH('Selection Pane Data'!AK$3,List!$F$2:$CB$2,0)),""),"")</f>
        <v/>
      </c>
      <c r="AL63" s="13" t="str">
        <f>IFERROR(IF(AL$4="Yes",INDEX(List!$F$2:$CB$208,MATCH('Selection Pane Data'!$C63,List!$F$2:$F$208,0),MATCH('Selection Pane Data'!AL$3,List!$F$2:$CB$2,0)),""),"")</f>
        <v/>
      </c>
      <c r="AM63" s="13" t="str">
        <f>IFERROR(IF(AM$4="Yes",INDEX(List!$F$2:$CB$208,MATCH('Selection Pane Data'!$C63,List!$F$2:$F$208,0),MATCH('Selection Pane Data'!AM$3,List!$F$2:$CB$2,0)),""),"")</f>
        <v/>
      </c>
      <c r="AN63" s="13" t="str">
        <f>IFERROR(IF(AN$4="Yes",INDEX(List!$F$2:$CB$208,MATCH('Selection Pane Data'!$C63,List!$F$2:$F$208,0),MATCH('Selection Pane Data'!AN$3,List!$F$2:$CB$2,0)),""),"")</f>
        <v/>
      </c>
      <c r="AO63" s="13" t="str">
        <f>IFERROR(IF(AO$4="Yes",INDEX(List!$F$2:$CB$208,MATCH('Selection Pane Data'!$C63,List!$F$2:$F$208,0),MATCH('Selection Pane Data'!AO$3,List!$F$2:$CB$2,0)),""),"")</f>
        <v/>
      </c>
      <c r="AP63" s="13" t="str">
        <f>IFERROR(IF(AP$4="Yes",INDEX(List!$F$2:$CB$208,MATCH('Selection Pane Data'!$C63,List!$F$2:$F$208,0),MATCH('Selection Pane Data'!AP$3,List!$F$2:$CB$2,0)),""),"")</f>
        <v/>
      </c>
      <c r="AQ63" s="13" t="str">
        <f>IFERROR(IF(AQ$4="Yes",INDEX(List!$F$2:$CB$208,MATCH('Selection Pane Data'!$C63,List!$F$2:$F$208,0),MATCH('Selection Pane Data'!AQ$3,List!$F$2:$CB$2,0)),""),"")</f>
        <v/>
      </c>
      <c r="AR63" s="13" t="str">
        <f>IFERROR(IF(AR$4="Yes",INDEX(List!$F$2:$CB$208,MATCH('Selection Pane Data'!$C63,List!$F$2:$F$208,0),MATCH('Selection Pane Data'!AR$3,List!$F$2:$CB$2,0)),""),"")</f>
        <v/>
      </c>
      <c r="AS63" s="13" t="str">
        <f>IFERROR(IF(AS$4="Yes",INDEX(List!$F$2:$CB$208,MATCH('Selection Pane Data'!$C63,List!$F$2:$F$208,0),MATCH('Selection Pane Data'!AS$3,List!$F$2:$CB$2,0)),""),"")</f>
        <v/>
      </c>
      <c r="AT63" s="13" t="str">
        <f>IFERROR(IF(AT$4="Yes",INDEX(List!$F$2:$CB$208,MATCH('Selection Pane Data'!$C63,List!$F$2:$F$208,0),MATCH('Selection Pane Data'!AT$3,List!$F$2:$CB$2,0)),""),"")</f>
        <v/>
      </c>
      <c r="AU63" s="13" t="str">
        <f>IFERROR(IF(AU$4="Yes",INDEX(List!$F$2:$CB$208,MATCH('Selection Pane Data'!$C63,List!$F$2:$F$208,0),MATCH('Selection Pane Data'!AU$3,List!$F$2:$CB$2,0)),""),"")</f>
        <v/>
      </c>
      <c r="AV63" s="13" t="str">
        <f>IFERROR(IF(AV$4="Yes",INDEX(List!$F$2:$CB$208,MATCH('Selection Pane Data'!$C63,List!$F$2:$F$208,0),MATCH('Selection Pane Data'!AV$3,List!$F$2:$CB$2,0)),""),"")</f>
        <v/>
      </c>
      <c r="AW63" s="13" t="str">
        <f>IFERROR(IF(AW$4="Yes",INDEX(List!$F$2:$CB$208,MATCH('Selection Pane Data'!$C63,List!$F$2:$F$208,0),MATCH('Selection Pane Data'!AW$3,List!$F$2:$CB$2,0)),""),"")</f>
        <v/>
      </c>
      <c r="AX63" s="13" t="str">
        <f>IFERROR(IF(AX$4="Yes",INDEX(List!$F$2:$CB$208,MATCH('Selection Pane Data'!$C63,List!$F$2:$F$208,0),MATCH('Selection Pane Data'!AX$3,List!$F$2:$CB$2,0)),""),"")</f>
        <v/>
      </c>
      <c r="AY63" s="13" t="str">
        <f>IFERROR(IF(AY$4="Yes",INDEX(List!$F$2:$CB$208,MATCH('Selection Pane Data'!$C63,List!$F$2:$F$208,0),MATCH('Selection Pane Data'!AY$3,List!$F$2:$CB$2,0)),""),"")</f>
        <v/>
      </c>
      <c r="AZ63" s="13" t="str">
        <f>IFERROR(IF(AZ$4="Yes",INDEX(List!$F$2:$CB$208,MATCH('Selection Pane Data'!$C63,List!$F$2:$F$208,0),MATCH('Selection Pane Data'!AZ$3,List!$F$2:$CB$2,0)),""),"")</f>
        <v/>
      </c>
      <c r="BA63" s="13" t="str">
        <f>IFERROR(IF(BA$4="Yes",INDEX(List!$F$2:$CB$208,MATCH('Selection Pane Data'!$C63,List!$F$2:$F$208,0),MATCH('Selection Pane Data'!BA$3,List!$F$2:$CB$2,0)),""),"")</f>
        <v/>
      </c>
      <c r="BB63" s="13" t="str">
        <f>IFERROR(IF(BB$4="Yes",INDEX(List!$F$2:$CB$208,MATCH('Selection Pane Data'!$C63,List!$F$2:$F$208,0),MATCH('Selection Pane Data'!BB$3,List!$F$2:$CB$2,0)),""),"")</f>
        <v/>
      </c>
      <c r="BC63" s="13" t="str">
        <f>IFERROR(IF(BC$4="Yes",INDEX(List!$F$2:$CB$208,MATCH('Selection Pane Data'!$C63,List!$F$2:$F$208,0),MATCH('Selection Pane Data'!BC$3,List!$F$2:$CB$2,0)),""),"")</f>
        <v/>
      </c>
      <c r="BD63" s="13" t="str">
        <f>IFERROR(IF(BD$4="Yes",INDEX(List!$F$2:$CB$208,MATCH('Selection Pane Data'!$C63,List!$F$2:$F$208,0),MATCH('Selection Pane Data'!BD$3,List!$F$2:$CB$2,0)),""),"")</f>
        <v/>
      </c>
      <c r="BE63" s="13" t="str">
        <f>IFERROR(IF(BE$4="Yes",INDEX(List!$F$2:$CB$208,MATCH('Selection Pane Data'!$C63,List!$F$2:$F$208,0),MATCH('Selection Pane Data'!BE$3,List!$F$2:$CB$2,0)),""),"")</f>
        <v/>
      </c>
      <c r="BF63" s="13" t="str">
        <f>IFERROR(IF(BF$4="Yes",INDEX(List!$F$2:$CB$208,MATCH('Selection Pane Data'!$C63,List!$F$2:$F$208,0),MATCH('Selection Pane Data'!BF$3,List!$F$2:$CB$2,0)),""),"")</f>
        <v/>
      </c>
      <c r="BG63" s="13" t="str">
        <f>IFERROR(IF(BG$4="Yes",INDEX(List!$F$2:$CB$208,MATCH('Selection Pane Data'!$C63,List!$F$2:$F$208,0),MATCH('Selection Pane Data'!BG$3,List!$F$2:$CB$2,0)),""),"")</f>
        <v/>
      </c>
      <c r="BH63" s="13" t="str">
        <f>IFERROR(IF(BH$4="Yes",INDEX(List!$F$2:$CB$208,MATCH('Selection Pane Data'!$C63,List!$F$2:$F$208,0),MATCH('Selection Pane Data'!BH$3,List!$F$2:$CB$2,0)),""),"")</f>
        <v/>
      </c>
      <c r="BI63" s="13" t="str">
        <f>IFERROR(IF(BI$4="Yes",INDEX(List!$F$2:$CB$208,MATCH('Selection Pane Data'!$C63,List!$F$2:$F$208,0),MATCH('Selection Pane Data'!BI$3,List!$F$2:$CB$2,0)),""),"")</f>
        <v/>
      </c>
      <c r="BJ63" s="13" t="str">
        <f>IFERROR(IF(BJ$4="Yes",INDEX(List!$F$2:$CB$208,MATCH('Selection Pane Data'!$C63,List!$F$2:$F$208,0),MATCH('Selection Pane Data'!BJ$3,List!$F$2:$CB$2,0)),""),"")</f>
        <v/>
      </c>
      <c r="BK63" s="13" t="str">
        <f>IFERROR(IF(BK$4="Yes",INDEX(List!$F$2:$CB$208,MATCH('Selection Pane Data'!$C63,List!$F$2:$F$208,0),MATCH('Selection Pane Data'!BK$3,List!$F$2:$CB$2,0)),""),"")</f>
        <v/>
      </c>
      <c r="BL63" s="13" t="str">
        <f>IFERROR(IF(BL$4="Yes",INDEX(List!$F$2:$CB$208,MATCH('Selection Pane Data'!$C63,List!$F$2:$F$208,0),MATCH('Selection Pane Data'!BL$3,List!$F$2:$CB$2,0)),""),"")</f>
        <v/>
      </c>
      <c r="BM63" s="13" t="str">
        <f>IFERROR(IF(BM$4="Yes",INDEX(List!$F$2:$CB$208,MATCH('Selection Pane Data'!$C63,List!$F$2:$F$208,0),MATCH('Selection Pane Data'!BM$3,List!$F$2:$CB$2,0)),""),"")</f>
        <v/>
      </c>
      <c r="BN63" s="13" t="str">
        <f>IFERROR(IF(BN$4="Yes",INDEX(List!$F$2:$CB$208,MATCH('Selection Pane Data'!$C63,List!$F$2:$F$208,0),MATCH('Selection Pane Data'!BN$3,List!$F$2:$CB$2,0)),""),"")</f>
        <v/>
      </c>
      <c r="BO63" s="13" t="str">
        <f>IFERROR(IF(BO$4="Yes",INDEX(List!$F$2:$CB$208,MATCH('Selection Pane Data'!$C63,List!$F$2:$F$208,0),MATCH('Selection Pane Data'!BO$3,List!$F$2:$CB$2,0)),""),"")</f>
        <v/>
      </c>
      <c r="BP63" s="13" t="str">
        <f>IFERROR(IF(BP$4="Yes",INDEX(List!$F$2:$CB$208,MATCH('Selection Pane Data'!$C63,List!$F$2:$F$208,0),MATCH('Selection Pane Data'!BP$3,List!$F$2:$CB$2,0)),""),"")</f>
        <v/>
      </c>
      <c r="BQ63" s="13" t="str">
        <f>IFERROR(IF(BQ$4="Yes",INDEX(List!$F$2:$CB$208,MATCH('Selection Pane Data'!$C63,List!$F$2:$F$208,0),MATCH('Selection Pane Data'!BQ$3,List!$F$2:$CB$2,0)),""),"")</f>
        <v/>
      </c>
      <c r="BR63" s="13" t="str">
        <f>IFERROR(IF(BR$4="Yes",INDEX(List!$F$2:$CB$208,MATCH('Selection Pane Data'!$C63,List!$F$2:$F$208,0),MATCH('Selection Pane Data'!BR$3,List!$F$2:$CB$2,0)),""),"")</f>
        <v/>
      </c>
      <c r="BS63" s="13" t="str">
        <f>IFERROR(IF(BS$4="Yes",INDEX(List!$F$2:$CB$208,MATCH('Selection Pane Data'!$C63,List!$F$2:$F$208,0),MATCH('Selection Pane Data'!BS$3,List!$F$2:$CB$2,0)),""),"")</f>
        <v/>
      </c>
      <c r="BT63" s="13" t="str">
        <f>IFERROR(IF(BT$4="Yes",INDEX(List!$F$2:$CB$208,MATCH('Selection Pane Data'!$C63,List!$F$2:$F$208,0),MATCH('Selection Pane Data'!BT$3,List!$F$2:$CB$2,0)),""),"")</f>
        <v/>
      </c>
      <c r="BU63" s="13" t="str">
        <f>IFERROR(IF(BU$4="Yes",INDEX(List!$F$2:$CB$208,MATCH('Selection Pane Data'!$C63,List!$F$2:$F$208,0),MATCH('Selection Pane Data'!BU$3,List!$F$2:$CB$2,0)),""),"")</f>
        <v/>
      </c>
      <c r="BV63" s="13" t="str">
        <f>IFERROR(IF(BV$4="Yes",INDEX(List!$F$2:$CB$208,MATCH('Selection Pane Data'!$C63,List!$F$2:$F$208,0),MATCH('Selection Pane Data'!BV$3,List!$F$2:$CB$2,0)),""),"")</f>
        <v/>
      </c>
      <c r="BW63" s="13" t="str">
        <f>IFERROR(IF(BW$4="Yes",INDEX(List!$F$2:$CB$208,MATCH('Selection Pane Data'!$C63,List!$F$2:$F$208,0),MATCH('Selection Pane Data'!BW$3,List!$F$2:$CB$2,0)),""),"")</f>
        <v/>
      </c>
      <c r="BX63" s="13" t="str">
        <f>IFERROR(IF(BX$4="Yes",INDEX(List!$F$2:$CB$208,MATCH('Selection Pane Data'!$C63,List!$F$2:$F$208,0),MATCH('Selection Pane Data'!BX$3,List!$F$2:$CB$2,0)),""),"")</f>
        <v/>
      </c>
      <c r="BY63" s="13" t="str">
        <f>IFERROR(IF(BY$4="Yes",INDEX(List!$F$2:$CB$208,MATCH('Selection Pane Data'!$C63,List!$F$2:$F$208,0),MATCH('Selection Pane Data'!BY$3,List!$F$2:$CB$2,0)),""),"")</f>
        <v/>
      </c>
      <c r="BZ63" s="13" t="str">
        <f>IFERROR(IF(BZ$4="Yes",INDEX(List!$F$2:$CB$208,MATCH('Selection Pane Data'!$C63,List!$F$2:$F$208,0),MATCH('Selection Pane Data'!BZ$3,List!$F$2:$CB$2,0)),""),"")</f>
        <v/>
      </c>
      <c r="CA63" s="13" t="str">
        <f>IFERROR(IF(CA$4="Yes",INDEX(List!$F$2:$CB$208,MATCH('Selection Pane Data'!$C63,List!$F$2:$F$208,0),MATCH('Selection Pane Data'!CA$3,List!$F$2:$CB$2,0)),""),"")</f>
        <v/>
      </c>
      <c r="CC63" s="29">
        <f t="shared" si="0"/>
        <v>0</v>
      </c>
      <c r="CD63" s="29">
        <f t="shared" si="1"/>
        <v>0</v>
      </c>
      <c r="CE63" s="29"/>
      <c r="CF63" s="29">
        <f>COUNTIF(List!I61:CB61,'Selection Pane Data'!CF$3)</f>
        <v>5</v>
      </c>
      <c r="CG63" s="29">
        <f>COUNTIF(List!J61:CC61,'Selection Pane Data'!CG$3)</f>
        <v>3</v>
      </c>
      <c r="CH63" s="29"/>
      <c r="CI63" s="29" t="str">
        <f t="shared" si="2"/>
        <v>Error</v>
      </c>
      <c r="CJ63" s="29" t="str">
        <f t="shared" si="3"/>
        <v>Error</v>
      </c>
    </row>
    <row r="64" spans="2:88" x14ac:dyDescent="0.45">
      <c r="B64" s="21"/>
      <c r="C64" s="120" t="s">
        <v>176</v>
      </c>
      <c r="D64" s="31">
        <f>List!G62</f>
        <v>0</v>
      </c>
      <c r="E64" s="31">
        <f>List!H62</f>
        <v>0</v>
      </c>
      <c r="F64" t="str">
        <f>INDEX('CMMC Levels'!$A$1:$F$188,MATCH('Selection Pane Data'!$C64,'CMMC Levels'!$A$1:$A$188,0),MATCH(Placemat!$F$4,'CMMC Levels'!$A$1:$F$1,0))</f>
        <v>N/A</v>
      </c>
      <c r="G64" s="75" t="str">
        <f>IF(F64="X",IF(COUNTIF(List!I62:CB62,"P")+COUNTIF(List!I62:CB62,"S")=0,"U",IF(COUNTIF('Selection Pane Data'!H64:CA64,"P")&gt;0,"P",IF(COUNTIF('Selection Pane Data'!H64:CA64,"S")&gt;0,"S","N"))),"NA")</f>
        <v>NA</v>
      </c>
      <c r="H64" s="13" t="str">
        <f>IFERROR(IF(H$4="Yes",INDEX(List!$F$2:$CB$208,MATCH('Selection Pane Data'!$C64,List!$F$2:$F$208,0),MATCH('Selection Pane Data'!H$3,List!$F$2:$CB$2,0)),""),"")</f>
        <v/>
      </c>
      <c r="I64" s="13" t="str">
        <f>IFERROR(IF(I$4="Yes",INDEX(List!$F$2:$CB$208,MATCH('Selection Pane Data'!$C64,List!$F$2:$F$208,0),MATCH('Selection Pane Data'!I$3,List!$F$2:$CB$2,0)),""),"")</f>
        <v/>
      </c>
      <c r="J64" s="13" t="str">
        <f>IFERROR(IF(J$4="Yes",INDEX(List!$F$2:$CB$208,MATCH('Selection Pane Data'!$C64,List!$F$2:$F$208,0),MATCH('Selection Pane Data'!J$3,List!$F$2:$CB$2,0)),""),"")</f>
        <v/>
      </c>
      <c r="K64" s="13" t="str">
        <f>IFERROR(IF(K$4="Yes",INDEX(List!$F$2:$CB$208,MATCH('Selection Pane Data'!$C64,List!$F$2:$F$208,0),MATCH('Selection Pane Data'!K$3,List!$F$2:$CB$2,0)),""),"")</f>
        <v/>
      </c>
      <c r="L64" s="13" t="str">
        <f>IFERROR(IF(L$4="Yes",INDEX(List!$F$2:$CB$208,MATCH('Selection Pane Data'!$C64,List!$F$2:$F$208,0),MATCH('Selection Pane Data'!L$3,List!$F$2:$CB$2,0)),""),"")</f>
        <v/>
      </c>
      <c r="M64" s="13" t="str">
        <f>IFERROR(IF(M$4="Yes",INDEX(List!$F$2:$CB$208,MATCH('Selection Pane Data'!$C64,List!$F$2:$F$208,0),MATCH('Selection Pane Data'!M$3,List!$F$2:$CB$2,0)),""),"")</f>
        <v/>
      </c>
      <c r="N64" s="13" t="str">
        <f>IFERROR(IF(N$4="Yes",INDEX(List!$F$2:$CB$208,MATCH('Selection Pane Data'!$C64,List!$F$2:$F$208,0),MATCH('Selection Pane Data'!N$3,List!$F$2:$CB$2,0)),""),"")</f>
        <v/>
      </c>
      <c r="O64" s="13" t="str">
        <f>IFERROR(IF(O$4="Yes",INDEX(List!$F$2:$CB$208,MATCH('Selection Pane Data'!$C64,List!$F$2:$F$208,0),MATCH('Selection Pane Data'!O$3,List!$F$2:$CB$2,0)),""),"")</f>
        <v/>
      </c>
      <c r="P64" s="13" t="str">
        <f>IFERROR(IF(P$4="Yes",INDEX(List!$F$2:$CB$208,MATCH('Selection Pane Data'!$C64,List!$F$2:$F$208,0),MATCH('Selection Pane Data'!P$3,List!$F$2:$CB$2,0)),""),"")</f>
        <v/>
      </c>
      <c r="Q64" s="13" t="str">
        <f>IFERROR(IF(Q$4="Yes",INDEX(List!$F$2:$CB$208,MATCH('Selection Pane Data'!$C64,List!$F$2:$F$208,0),MATCH('Selection Pane Data'!Q$3,List!$F$2:$CB$2,0)),""),"")</f>
        <v/>
      </c>
      <c r="R64" s="13" t="str">
        <f>IFERROR(IF(R$4="Yes",INDEX(List!$F$2:$CB$208,MATCH('Selection Pane Data'!$C64,List!$F$2:$F$208,0),MATCH('Selection Pane Data'!R$3,List!$F$2:$CB$2,0)),""),"")</f>
        <v/>
      </c>
      <c r="S64" s="13" t="str">
        <f>IFERROR(IF(S$4="Yes",INDEX(List!$F$2:$CB$208,MATCH('Selection Pane Data'!$C64,List!$F$2:$F$208,0),MATCH('Selection Pane Data'!S$3,List!$F$2:$CB$2,0)),""),"")</f>
        <v/>
      </c>
      <c r="T64" s="13" t="str">
        <f>IFERROR(IF(T$4="Yes",INDEX(List!$F$2:$CB$208,MATCH('Selection Pane Data'!$C64,List!$F$2:$F$208,0),MATCH('Selection Pane Data'!T$3,List!$F$2:$CB$2,0)),""),"")</f>
        <v/>
      </c>
      <c r="U64" s="13" t="str">
        <f>IFERROR(IF(U$4="Yes",INDEX(List!$F$2:$CB$208,MATCH('Selection Pane Data'!$C64,List!$F$2:$F$208,0),MATCH('Selection Pane Data'!U$3,List!$F$2:$CB$2,0)),""),"")</f>
        <v/>
      </c>
      <c r="V64" s="13" t="str">
        <f>IFERROR(IF(V$4="Yes",INDEX(List!$F$2:$CB$208,MATCH('Selection Pane Data'!$C64,List!$F$2:$F$208,0),MATCH('Selection Pane Data'!V$3,List!$F$2:$CB$2,0)),""),"")</f>
        <v/>
      </c>
      <c r="W64" s="13" t="str">
        <f>IFERROR(IF(W$4="Yes",INDEX(List!$F$2:$CB$208,MATCH('Selection Pane Data'!$C64,List!$F$2:$F$208,0),MATCH('Selection Pane Data'!W$3,List!$F$2:$CB$2,0)),""),"")</f>
        <v/>
      </c>
      <c r="X64" s="13" t="str">
        <f>IFERROR(IF(X$4="Yes",INDEX(List!$F$2:$CB$208,MATCH('Selection Pane Data'!$C64,List!$F$2:$F$208,0),MATCH('Selection Pane Data'!X$3,List!$F$2:$CB$2,0)),""),"")</f>
        <v/>
      </c>
      <c r="Y64" s="13" t="str">
        <f>IFERROR(IF(Y$4="Yes",INDEX(List!$F$2:$CB$208,MATCH('Selection Pane Data'!$C64,List!$F$2:$F$208,0),MATCH('Selection Pane Data'!Y$3,List!$F$2:$CB$2,0)),""),"")</f>
        <v/>
      </c>
      <c r="Z64" s="13" t="str">
        <f>IFERROR(IF(Z$4="Yes",INDEX(List!$F$2:$CB$208,MATCH('Selection Pane Data'!$C64,List!$F$2:$F$208,0),MATCH('Selection Pane Data'!Z$3,List!$F$2:$CB$2,0)),""),"")</f>
        <v/>
      </c>
      <c r="AA64" s="13" t="str">
        <f>IFERROR(IF(AA$4="Yes",INDEX(List!$F$2:$CB$208,MATCH('Selection Pane Data'!$C64,List!$F$2:$F$208,0),MATCH('Selection Pane Data'!AA$3,List!$F$2:$CB$2,0)),""),"")</f>
        <v/>
      </c>
      <c r="AB64" s="13" t="str">
        <f>IFERROR(IF(AB$4="Yes",INDEX(List!$F$2:$CB$208,MATCH('Selection Pane Data'!$C64,List!$F$2:$F$208,0),MATCH('Selection Pane Data'!AB$3,List!$F$2:$CB$2,0)),""),"")</f>
        <v/>
      </c>
      <c r="AC64" s="13" t="str">
        <f>IFERROR(IF(AC$4="Yes",INDEX(List!$F$2:$CB$208,MATCH('Selection Pane Data'!$C64,List!$F$2:$F$208,0),MATCH('Selection Pane Data'!AC$3,List!$F$2:$CB$2,0)),""),"")</f>
        <v/>
      </c>
      <c r="AD64" s="13" t="str">
        <f>IFERROR(IF(AD$4="Yes",INDEX(List!$F$2:$CB$208,MATCH('Selection Pane Data'!$C64,List!$F$2:$F$208,0),MATCH('Selection Pane Data'!AD$3,List!$F$2:$CB$2,0)),""),"")</f>
        <v/>
      </c>
      <c r="AE64" s="13" t="str">
        <f>IFERROR(IF(AE$4="Yes",INDEX(List!$F$2:$CB$208,MATCH('Selection Pane Data'!$C64,List!$F$2:$F$208,0),MATCH('Selection Pane Data'!AE$3,List!$F$2:$CB$2,0)),""),"")</f>
        <v/>
      </c>
      <c r="AF64" s="13" t="str">
        <f>IFERROR(IF(AF$4="Yes",INDEX(List!$F$2:$CB$208,MATCH('Selection Pane Data'!$C64,List!$F$2:$F$208,0),MATCH('Selection Pane Data'!AF$3,List!$F$2:$CB$2,0)),""),"")</f>
        <v/>
      </c>
      <c r="AG64" s="13" t="str">
        <f>IFERROR(IF(AG$4="Yes",INDEX(List!$F$2:$CB$208,MATCH('Selection Pane Data'!$C64,List!$F$2:$F$208,0),MATCH('Selection Pane Data'!AG$3,List!$F$2:$CB$2,0)),""),"")</f>
        <v/>
      </c>
      <c r="AH64" s="13" t="str">
        <f>IFERROR(IF(AH$4="Yes",INDEX(List!$F$2:$CB$208,MATCH('Selection Pane Data'!$C64,List!$F$2:$F$208,0),MATCH('Selection Pane Data'!AH$3,List!$F$2:$CB$2,0)),""),"")</f>
        <v/>
      </c>
      <c r="AI64" s="13" t="str">
        <f>IFERROR(IF(AI$4="Yes",INDEX(List!$F$2:$CB$208,MATCH('Selection Pane Data'!$C64,List!$F$2:$F$208,0),MATCH('Selection Pane Data'!AI$3,List!$F$2:$CB$2,0)),""),"")</f>
        <v/>
      </c>
      <c r="AJ64" s="13" t="str">
        <f>IFERROR(IF(AJ$4="Yes",INDEX(List!$F$2:$CB$208,MATCH('Selection Pane Data'!$C64,List!$F$2:$F$208,0),MATCH('Selection Pane Data'!AJ$3,List!$F$2:$CB$2,0)),""),"")</f>
        <v/>
      </c>
      <c r="AK64" s="13" t="str">
        <f>IFERROR(IF(AK$4="Yes",INDEX(List!$F$2:$CB$208,MATCH('Selection Pane Data'!$C64,List!$F$2:$F$208,0),MATCH('Selection Pane Data'!AK$3,List!$F$2:$CB$2,0)),""),"")</f>
        <v/>
      </c>
      <c r="AL64" s="13" t="str">
        <f>IFERROR(IF(AL$4="Yes",INDEX(List!$F$2:$CB$208,MATCH('Selection Pane Data'!$C64,List!$F$2:$F$208,0),MATCH('Selection Pane Data'!AL$3,List!$F$2:$CB$2,0)),""),"")</f>
        <v/>
      </c>
      <c r="AM64" s="13" t="str">
        <f>IFERROR(IF(AM$4="Yes",INDEX(List!$F$2:$CB$208,MATCH('Selection Pane Data'!$C64,List!$F$2:$F$208,0),MATCH('Selection Pane Data'!AM$3,List!$F$2:$CB$2,0)),""),"")</f>
        <v/>
      </c>
      <c r="AN64" s="13" t="str">
        <f>IFERROR(IF(AN$4="Yes",INDEX(List!$F$2:$CB$208,MATCH('Selection Pane Data'!$C64,List!$F$2:$F$208,0),MATCH('Selection Pane Data'!AN$3,List!$F$2:$CB$2,0)),""),"")</f>
        <v/>
      </c>
      <c r="AO64" s="13" t="str">
        <f>IFERROR(IF(AO$4="Yes",INDEX(List!$F$2:$CB$208,MATCH('Selection Pane Data'!$C64,List!$F$2:$F$208,0),MATCH('Selection Pane Data'!AO$3,List!$F$2:$CB$2,0)),""),"")</f>
        <v/>
      </c>
      <c r="AP64" s="13" t="str">
        <f>IFERROR(IF(AP$4="Yes",INDEX(List!$F$2:$CB$208,MATCH('Selection Pane Data'!$C64,List!$F$2:$F$208,0),MATCH('Selection Pane Data'!AP$3,List!$F$2:$CB$2,0)),""),"")</f>
        <v/>
      </c>
      <c r="AQ64" s="13" t="str">
        <f>IFERROR(IF(AQ$4="Yes",INDEX(List!$F$2:$CB$208,MATCH('Selection Pane Data'!$C64,List!$F$2:$F$208,0),MATCH('Selection Pane Data'!AQ$3,List!$F$2:$CB$2,0)),""),"")</f>
        <v/>
      </c>
      <c r="AR64" s="13" t="str">
        <f>IFERROR(IF(AR$4="Yes",INDEX(List!$F$2:$CB$208,MATCH('Selection Pane Data'!$C64,List!$F$2:$F$208,0),MATCH('Selection Pane Data'!AR$3,List!$F$2:$CB$2,0)),""),"")</f>
        <v/>
      </c>
      <c r="AS64" s="13" t="str">
        <f>IFERROR(IF(AS$4="Yes",INDEX(List!$F$2:$CB$208,MATCH('Selection Pane Data'!$C64,List!$F$2:$F$208,0),MATCH('Selection Pane Data'!AS$3,List!$F$2:$CB$2,0)),""),"")</f>
        <v/>
      </c>
      <c r="AT64" s="13" t="str">
        <f>IFERROR(IF(AT$4="Yes",INDEX(List!$F$2:$CB$208,MATCH('Selection Pane Data'!$C64,List!$F$2:$F$208,0),MATCH('Selection Pane Data'!AT$3,List!$F$2:$CB$2,0)),""),"")</f>
        <v/>
      </c>
      <c r="AU64" s="13" t="str">
        <f>IFERROR(IF(AU$4="Yes",INDEX(List!$F$2:$CB$208,MATCH('Selection Pane Data'!$C64,List!$F$2:$F$208,0),MATCH('Selection Pane Data'!AU$3,List!$F$2:$CB$2,0)),""),"")</f>
        <v/>
      </c>
      <c r="AV64" s="13" t="str">
        <f>IFERROR(IF(AV$4="Yes",INDEX(List!$F$2:$CB$208,MATCH('Selection Pane Data'!$C64,List!$F$2:$F$208,0),MATCH('Selection Pane Data'!AV$3,List!$F$2:$CB$2,0)),""),"")</f>
        <v/>
      </c>
      <c r="AW64" s="13" t="str">
        <f>IFERROR(IF(AW$4="Yes",INDEX(List!$F$2:$CB$208,MATCH('Selection Pane Data'!$C64,List!$F$2:$F$208,0),MATCH('Selection Pane Data'!AW$3,List!$F$2:$CB$2,0)),""),"")</f>
        <v/>
      </c>
      <c r="AX64" s="13" t="str">
        <f>IFERROR(IF(AX$4="Yes",INDEX(List!$F$2:$CB$208,MATCH('Selection Pane Data'!$C64,List!$F$2:$F$208,0),MATCH('Selection Pane Data'!AX$3,List!$F$2:$CB$2,0)),""),"")</f>
        <v/>
      </c>
      <c r="AY64" s="13" t="str">
        <f>IFERROR(IF(AY$4="Yes",INDEX(List!$F$2:$CB$208,MATCH('Selection Pane Data'!$C64,List!$F$2:$F$208,0),MATCH('Selection Pane Data'!AY$3,List!$F$2:$CB$2,0)),""),"")</f>
        <v/>
      </c>
      <c r="AZ64" s="13" t="str">
        <f>IFERROR(IF(AZ$4="Yes",INDEX(List!$F$2:$CB$208,MATCH('Selection Pane Data'!$C64,List!$F$2:$F$208,0),MATCH('Selection Pane Data'!AZ$3,List!$F$2:$CB$2,0)),""),"")</f>
        <v/>
      </c>
      <c r="BA64" s="13" t="str">
        <f>IFERROR(IF(BA$4="Yes",INDEX(List!$F$2:$CB$208,MATCH('Selection Pane Data'!$C64,List!$F$2:$F$208,0),MATCH('Selection Pane Data'!BA$3,List!$F$2:$CB$2,0)),""),"")</f>
        <v/>
      </c>
      <c r="BB64" s="13" t="str">
        <f>IFERROR(IF(BB$4="Yes",INDEX(List!$F$2:$CB$208,MATCH('Selection Pane Data'!$C64,List!$F$2:$F$208,0),MATCH('Selection Pane Data'!BB$3,List!$F$2:$CB$2,0)),""),"")</f>
        <v/>
      </c>
      <c r="BC64" s="13" t="str">
        <f>IFERROR(IF(BC$4="Yes",INDEX(List!$F$2:$CB$208,MATCH('Selection Pane Data'!$C64,List!$F$2:$F$208,0),MATCH('Selection Pane Data'!BC$3,List!$F$2:$CB$2,0)),""),"")</f>
        <v/>
      </c>
      <c r="BD64" s="13" t="str">
        <f>IFERROR(IF(BD$4="Yes",INDEX(List!$F$2:$CB$208,MATCH('Selection Pane Data'!$C64,List!$F$2:$F$208,0),MATCH('Selection Pane Data'!BD$3,List!$F$2:$CB$2,0)),""),"")</f>
        <v/>
      </c>
      <c r="BE64" s="13" t="str">
        <f>IFERROR(IF(BE$4="Yes",INDEX(List!$F$2:$CB$208,MATCH('Selection Pane Data'!$C64,List!$F$2:$F$208,0),MATCH('Selection Pane Data'!BE$3,List!$F$2:$CB$2,0)),""),"")</f>
        <v/>
      </c>
      <c r="BF64" s="13" t="str">
        <f>IFERROR(IF(BF$4="Yes",INDEX(List!$F$2:$CB$208,MATCH('Selection Pane Data'!$C64,List!$F$2:$F$208,0),MATCH('Selection Pane Data'!BF$3,List!$F$2:$CB$2,0)),""),"")</f>
        <v/>
      </c>
      <c r="BG64" s="13" t="str">
        <f>IFERROR(IF(BG$4="Yes",INDEX(List!$F$2:$CB$208,MATCH('Selection Pane Data'!$C64,List!$F$2:$F$208,0),MATCH('Selection Pane Data'!BG$3,List!$F$2:$CB$2,0)),""),"")</f>
        <v/>
      </c>
      <c r="BH64" s="13" t="str">
        <f>IFERROR(IF(BH$4="Yes",INDEX(List!$F$2:$CB$208,MATCH('Selection Pane Data'!$C64,List!$F$2:$F$208,0),MATCH('Selection Pane Data'!BH$3,List!$F$2:$CB$2,0)),""),"")</f>
        <v/>
      </c>
      <c r="BI64" s="13" t="str">
        <f>IFERROR(IF(BI$4="Yes",INDEX(List!$F$2:$CB$208,MATCH('Selection Pane Data'!$C64,List!$F$2:$F$208,0),MATCH('Selection Pane Data'!BI$3,List!$F$2:$CB$2,0)),""),"")</f>
        <v/>
      </c>
      <c r="BJ64" s="13" t="str">
        <f>IFERROR(IF(BJ$4="Yes",INDEX(List!$F$2:$CB$208,MATCH('Selection Pane Data'!$C64,List!$F$2:$F$208,0),MATCH('Selection Pane Data'!BJ$3,List!$F$2:$CB$2,0)),""),"")</f>
        <v/>
      </c>
      <c r="BK64" s="13" t="str">
        <f>IFERROR(IF(BK$4="Yes",INDEX(List!$F$2:$CB$208,MATCH('Selection Pane Data'!$C64,List!$F$2:$F$208,0),MATCH('Selection Pane Data'!BK$3,List!$F$2:$CB$2,0)),""),"")</f>
        <v/>
      </c>
      <c r="BL64" s="13" t="str">
        <f>IFERROR(IF(BL$4="Yes",INDEX(List!$F$2:$CB$208,MATCH('Selection Pane Data'!$C64,List!$F$2:$F$208,0),MATCH('Selection Pane Data'!BL$3,List!$F$2:$CB$2,0)),""),"")</f>
        <v/>
      </c>
      <c r="BM64" s="13" t="str">
        <f>IFERROR(IF(BM$4="Yes",INDEX(List!$F$2:$CB$208,MATCH('Selection Pane Data'!$C64,List!$F$2:$F$208,0),MATCH('Selection Pane Data'!BM$3,List!$F$2:$CB$2,0)),""),"")</f>
        <v/>
      </c>
      <c r="BN64" s="13" t="str">
        <f>IFERROR(IF(BN$4="Yes",INDEX(List!$F$2:$CB$208,MATCH('Selection Pane Data'!$C64,List!$F$2:$F$208,0),MATCH('Selection Pane Data'!BN$3,List!$F$2:$CB$2,0)),""),"")</f>
        <v/>
      </c>
      <c r="BO64" s="13" t="str">
        <f>IFERROR(IF(BO$4="Yes",INDEX(List!$F$2:$CB$208,MATCH('Selection Pane Data'!$C64,List!$F$2:$F$208,0),MATCH('Selection Pane Data'!BO$3,List!$F$2:$CB$2,0)),""),"")</f>
        <v/>
      </c>
      <c r="BP64" s="13" t="str">
        <f>IFERROR(IF(BP$4="Yes",INDEX(List!$F$2:$CB$208,MATCH('Selection Pane Data'!$C64,List!$F$2:$F$208,0),MATCH('Selection Pane Data'!BP$3,List!$F$2:$CB$2,0)),""),"")</f>
        <v/>
      </c>
      <c r="BQ64" s="13" t="str">
        <f>IFERROR(IF(BQ$4="Yes",INDEX(List!$F$2:$CB$208,MATCH('Selection Pane Data'!$C64,List!$F$2:$F$208,0),MATCH('Selection Pane Data'!BQ$3,List!$F$2:$CB$2,0)),""),"")</f>
        <v/>
      </c>
      <c r="BR64" s="13" t="str">
        <f>IFERROR(IF(BR$4="Yes",INDEX(List!$F$2:$CB$208,MATCH('Selection Pane Data'!$C64,List!$F$2:$F$208,0),MATCH('Selection Pane Data'!BR$3,List!$F$2:$CB$2,0)),""),"")</f>
        <v/>
      </c>
      <c r="BS64" s="13" t="str">
        <f>IFERROR(IF(BS$4="Yes",INDEX(List!$F$2:$CB$208,MATCH('Selection Pane Data'!$C64,List!$F$2:$F$208,0),MATCH('Selection Pane Data'!BS$3,List!$F$2:$CB$2,0)),""),"")</f>
        <v/>
      </c>
      <c r="BT64" s="13" t="str">
        <f>IFERROR(IF(BT$4="Yes",INDEX(List!$F$2:$CB$208,MATCH('Selection Pane Data'!$C64,List!$F$2:$F$208,0),MATCH('Selection Pane Data'!BT$3,List!$F$2:$CB$2,0)),""),"")</f>
        <v/>
      </c>
      <c r="BU64" s="13" t="str">
        <f>IFERROR(IF(BU$4="Yes",INDEX(List!$F$2:$CB$208,MATCH('Selection Pane Data'!$C64,List!$F$2:$F$208,0),MATCH('Selection Pane Data'!BU$3,List!$F$2:$CB$2,0)),""),"")</f>
        <v/>
      </c>
      <c r="BV64" s="13" t="str">
        <f>IFERROR(IF(BV$4="Yes",INDEX(List!$F$2:$CB$208,MATCH('Selection Pane Data'!$C64,List!$F$2:$F$208,0),MATCH('Selection Pane Data'!BV$3,List!$F$2:$CB$2,0)),""),"")</f>
        <v/>
      </c>
      <c r="BW64" s="13" t="str">
        <f>IFERROR(IF(BW$4="Yes",INDEX(List!$F$2:$CB$208,MATCH('Selection Pane Data'!$C64,List!$F$2:$F$208,0),MATCH('Selection Pane Data'!BW$3,List!$F$2:$CB$2,0)),""),"")</f>
        <v/>
      </c>
      <c r="BX64" s="13" t="str">
        <f>IFERROR(IF(BX$4="Yes",INDEX(List!$F$2:$CB$208,MATCH('Selection Pane Data'!$C64,List!$F$2:$F$208,0),MATCH('Selection Pane Data'!BX$3,List!$F$2:$CB$2,0)),""),"")</f>
        <v/>
      </c>
      <c r="BY64" s="13" t="str">
        <f>IFERROR(IF(BY$4="Yes",INDEX(List!$F$2:$CB$208,MATCH('Selection Pane Data'!$C64,List!$F$2:$F$208,0),MATCH('Selection Pane Data'!BY$3,List!$F$2:$CB$2,0)),""),"")</f>
        <v/>
      </c>
      <c r="BZ64" s="13" t="str">
        <f>IFERROR(IF(BZ$4="Yes",INDEX(List!$F$2:$CB$208,MATCH('Selection Pane Data'!$C64,List!$F$2:$F$208,0),MATCH('Selection Pane Data'!BZ$3,List!$F$2:$CB$2,0)),""),"")</f>
        <v/>
      </c>
      <c r="CA64" s="13" t="str">
        <f>IFERROR(IF(CA$4="Yes",INDEX(List!$F$2:$CB$208,MATCH('Selection Pane Data'!$C64,List!$F$2:$F$208,0),MATCH('Selection Pane Data'!CA$3,List!$F$2:$CB$2,0)),""),"")</f>
        <v/>
      </c>
      <c r="CC64" s="29">
        <f t="shared" si="0"/>
        <v>0</v>
      </c>
      <c r="CD64" s="29">
        <f t="shared" si="1"/>
        <v>0</v>
      </c>
      <c r="CE64" s="29"/>
      <c r="CF64" s="29">
        <f>COUNTIF(List!I62:CB62,'Selection Pane Data'!CF$3)</f>
        <v>6</v>
      </c>
      <c r="CG64" s="29">
        <f>COUNTIF(List!J62:CC62,'Selection Pane Data'!CG$3)</f>
        <v>2</v>
      </c>
      <c r="CH64" s="29"/>
      <c r="CI64" s="29" t="str">
        <f t="shared" si="2"/>
        <v>Error</v>
      </c>
      <c r="CJ64" s="29" t="str">
        <f t="shared" si="3"/>
        <v>Error</v>
      </c>
    </row>
    <row r="65" spans="2:88" x14ac:dyDescent="0.45">
      <c r="B65" s="21" t="s">
        <v>375</v>
      </c>
      <c r="C65" s="120" t="s">
        <v>824</v>
      </c>
      <c r="D65" s="31" t="str">
        <f>List!G63</f>
        <v>Not Applicable</v>
      </c>
      <c r="E65" s="31" t="str">
        <f>List!H63</f>
        <v>Not Applicable</v>
      </c>
      <c r="F65" t="e">
        <f>INDEX('CMMC Levels'!$A$1:$F$188,MATCH('Selection Pane Data'!$C65,'CMMC Levels'!$A$1:$A$188,0),MATCH(Placemat!$F$4,'CMMC Levels'!$A$1:$F$1,0))</f>
        <v>#N/A</v>
      </c>
      <c r="G65" s="75" t="e">
        <f>IF(F65="X",IF(COUNTIF(List!I63:CB63,"P")+COUNTIF(List!I63:CB63,"S")=0,"U",IF(COUNTIF('Selection Pane Data'!H65:CA65,"P")&gt;0,"P",IF(COUNTIF('Selection Pane Data'!H65:CA65,"S")&gt;0,"S","N"))),"NA")</f>
        <v>#N/A</v>
      </c>
      <c r="H65" s="13" t="str">
        <f>IFERROR(IF(H$4="Yes",INDEX(List!$F$2:$CB$208,MATCH('Selection Pane Data'!$C65,List!$F$2:$F$208,0),MATCH('Selection Pane Data'!H$3,List!$F$2:$CB$2,0)),""),"")</f>
        <v/>
      </c>
      <c r="I65" s="13" t="str">
        <f>IFERROR(IF(I$4="Yes",INDEX(List!$F$2:$CB$208,MATCH('Selection Pane Data'!$C65,List!$F$2:$F$208,0),MATCH('Selection Pane Data'!I$3,List!$F$2:$CB$2,0)),""),"")</f>
        <v/>
      </c>
      <c r="J65" s="13">
        <f>IFERROR(IF(J$4="Yes",INDEX(List!$F$2:$CB$208,MATCH('Selection Pane Data'!$C65,List!$F$2:$F$208,0),MATCH('Selection Pane Data'!J$3,List!$F$2:$CB$2,0)),""),"")</f>
        <v>0</v>
      </c>
      <c r="K65" s="13" t="str">
        <f>IFERROR(IF(K$4="Yes",INDEX(List!$F$2:$CB$208,MATCH('Selection Pane Data'!$C65,List!$F$2:$F$208,0),MATCH('Selection Pane Data'!K$3,List!$F$2:$CB$2,0)),""),"")</f>
        <v/>
      </c>
      <c r="L65" s="13" t="str">
        <f>IFERROR(IF(L$4="Yes",INDEX(List!$F$2:$CB$208,MATCH('Selection Pane Data'!$C65,List!$F$2:$F$208,0),MATCH('Selection Pane Data'!L$3,List!$F$2:$CB$2,0)),""),"")</f>
        <v/>
      </c>
      <c r="M65" s="13" t="str">
        <f>IFERROR(IF(M$4="Yes",INDEX(List!$F$2:$CB$208,MATCH('Selection Pane Data'!$C65,List!$F$2:$F$208,0),MATCH('Selection Pane Data'!M$3,List!$F$2:$CB$2,0)),""),"")</f>
        <v/>
      </c>
      <c r="N65" s="13" t="str">
        <f>IFERROR(IF(N$4="Yes",INDEX(List!$F$2:$CB$208,MATCH('Selection Pane Data'!$C65,List!$F$2:$F$208,0),MATCH('Selection Pane Data'!N$3,List!$F$2:$CB$2,0)),""),"")</f>
        <v/>
      </c>
      <c r="O65" s="13" t="str">
        <f>IFERROR(IF(O$4="Yes",INDEX(List!$F$2:$CB$208,MATCH('Selection Pane Data'!$C65,List!$F$2:$F$208,0),MATCH('Selection Pane Data'!O$3,List!$F$2:$CB$2,0)),""),"")</f>
        <v/>
      </c>
      <c r="P65" s="13" t="str">
        <f>IFERROR(IF(P$4="Yes",INDEX(List!$F$2:$CB$208,MATCH('Selection Pane Data'!$C65,List!$F$2:$F$208,0),MATCH('Selection Pane Data'!P$3,List!$F$2:$CB$2,0)),""),"")</f>
        <v/>
      </c>
      <c r="Q65" s="13" t="str">
        <f>IFERROR(IF(Q$4="Yes",INDEX(List!$F$2:$CB$208,MATCH('Selection Pane Data'!$C65,List!$F$2:$F$208,0),MATCH('Selection Pane Data'!Q$3,List!$F$2:$CB$2,0)),""),"")</f>
        <v/>
      </c>
      <c r="R65" s="13" t="str">
        <f>IFERROR(IF(R$4="Yes",INDEX(List!$F$2:$CB$208,MATCH('Selection Pane Data'!$C65,List!$F$2:$F$208,0),MATCH('Selection Pane Data'!R$3,List!$F$2:$CB$2,0)),""),"")</f>
        <v/>
      </c>
      <c r="S65" s="13" t="str">
        <f>IFERROR(IF(S$4="Yes",INDEX(List!$F$2:$CB$208,MATCH('Selection Pane Data'!$C65,List!$F$2:$F$208,0),MATCH('Selection Pane Data'!S$3,List!$F$2:$CB$2,0)),""),"")</f>
        <v/>
      </c>
      <c r="T65" s="13" t="str">
        <f>IFERROR(IF(T$4="Yes",INDEX(List!$F$2:$CB$208,MATCH('Selection Pane Data'!$C65,List!$F$2:$F$208,0),MATCH('Selection Pane Data'!T$3,List!$F$2:$CB$2,0)),""),"")</f>
        <v/>
      </c>
      <c r="U65" s="13" t="str">
        <f>IFERROR(IF(U$4="Yes",INDEX(List!$F$2:$CB$208,MATCH('Selection Pane Data'!$C65,List!$F$2:$F$208,0),MATCH('Selection Pane Data'!U$3,List!$F$2:$CB$2,0)),""),"")</f>
        <v/>
      </c>
      <c r="V65" s="13" t="str">
        <f>IFERROR(IF(V$4="Yes",INDEX(List!$F$2:$CB$208,MATCH('Selection Pane Data'!$C65,List!$F$2:$F$208,0),MATCH('Selection Pane Data'!V$3,List!$F$2:$CB$2,0)),""),"")</f>
        <v/>
      </c>
      <c r="W65" s="13" t="str">
        <f>IFERROR(IF(W$4="Yes",INDEX(List!$F$2:$CB$208,MATCH('Selection Pane Data'!$C65,List!$F$2:$F$208,0),MATCH('Selection Pane Data'!W$3,List!$F$2:$CB$2,0)),""),"")</f>
        <v/>
      </c>
      <c r="X65" s="13" t="str">
        <f>IFERROR(IF(X$4="Yes",INDEX(List!$F$2:$CB$208,MATCH('Selection Pane Data'!$C65,List!$F$2:$F$208,0),MATCH('Selection Pane Data'!X$3,List!$F$2:$CB$2,0)),""),"")</f>
        <v/>
      </c>
      <c r="Y65" s="13" t="str">
        <f>IFERROR(IF(Y$4="Yes",INDEX(List!$F$2:$CB$208,MATCH('Selection Pane Data'!$C65,List!$F$2:$F$208,0),MATCH('Selection Pane Data'!Y$3,List!$F$2:$CB$2,0)),""),"")</f>
        <v/>
      </c>
      <c r="Z65" s="13" t="str">
        <f>IFERROR(IF(Z$4="Yes",INDEX(List!$F$2:$CB$208,MATCH('Selection Pane Data'!$C65,List!$F$2:$F$208,0),MATCH('Selection Pane Data'!Z$3,List!$F$2:$CB$2,0)),""),"")</f>
        <v/>
      </c>
      <c r="AA65" s="13" t="str">
        <f>IFERROR(IF(AA$4="Yes",INDEX(List!$F$2:$CB$208,MATCH('Selection Pane Data'!$C65,List!$F$2:$F$208,0),MATCH('Selection Pane Data'!AA$3,List!$F$2:$CB$2,0)),""),"")</f>
        <v/>
      </c>
      <c r="AB65" s="13">
        <f>IFERROR(IF(AB$4="Yes",INDEX(List!$F$2:$CB$208,MATCH('Selection Pane Data'!$C65,List!$F$2:$F$208,0),MATCH('Selection Pane Data'!AB$3,List!$F$2:$CB$2,0)),""),"")</f>
        <v>0</v>
      </c>
      <c r="AC65" s="13" t="str">
        <f>IFERROR(IF(AC$4="Yes",INDEX(List!$F$2:$CB$208,MATCH('Selection Pane Data'!$C65,List!$F$2:$F$208,0),MATCH('Selection Pane Data'!AC$3,List!$F$2:$CB$2,0)),""),"")</f>
        <v/>
      </c>
      <c r="AD65" s="13" t="str">
        <f>IFERROR(IF(AD$4="Yes",INDEX(List!$F$2:$CB$208,MATCH('Selection Pane Data'!$C65,List!$F$2:$F$208,0),MATCH('Selection Pane Data'!AD$3,List!$F$2:$CB$2,0)),""),"")</f>
        <v/>
      </c>
      <c r="AE65" s="13" t="str">
        <f>IFERROR(IF(AE$4="Yes",INDEX(List!$F$2:$CB$208,MATCH('Selection Pane Data'!$C65,List!$F$2:$F$208,0),MATCH('Selection Pane Data'!AE$3,List!$F$2:$CB$2,0)),""),"")</f>
        <v/>
      </c>
      <c r="AF65" s="13" t="str">
        <f>IFERROR(IF(AF$4="Yes",INDEX(List!$F$2:$CB$208,MATCH('Selection Pane Data'!$C65,List!$F$2:$F$208,0),MATCH('Selection Pane Data'!AF$3,List!$F$2:$CB$2,0)),""),"")</f>
        <v/>
      </c>
      <c r="AG65" s="13" t="str">
        <f>IFERROR(IF(AG$4="Yes",INDEX(List!$F$2:$CB$208,MATCH('Selection Pane Data'!$C65,List!$F$2:$F$208,0),MATCH('Selection Pane Data'!AG$3,List!$F$2:$CB$2,0)),""),"")</f>
        <v/>
      </c>
      <c r="AH65" s="13" t="str">
        <f>IFERROR(IF(AH$4="Yes",INDEX(List!$F$2:$CB$208,MATCH('Selection Pane Data'!$C65,List!$F$2:$F$208,0),MATCH('Selection Pane Data'!AH$3,List!$F$2:$CB$2,0)),""),"")</f>
        <v/>
      </c>
      <c r="AI65" s="13" t="str">
        <f>IFERROR(IF(AI$4="Yes",INDEX(List!$F$2:$CB$208,MATCH('Selection Pane Data'!$C65,List!$F$2:$F$208,0),MATCH('Selection Pane Data'!AI$3,List!$F$2:$CB$2,0)),""),"")</f>
        <v/>
      </c>
      <c r="AJ65" s="13" t="str">
        <f>IFERROR(IF(AJ$4="Yes",INDEX(List!$F$2:$CB$208,MATCH('Selection Pane Data'!$C65,List!$F$2:$F$208,0),MATCH('Selection Pane Data'!AJ$3,List!$F$2:$CB$2,0)),""),"")</f>
        <v/>
      </c>
      <c r="AK65" s="13" t="str">
        <f>IFERROR(IF(AK$4="Yes",INDEX(List!$F$2:$CB$208,MATCH('Selection Pane Data'!$C65,List!$F$2:$F$208,0),MATCH('Selection Pane Data'!AK$3,List!$F$2:$CB$2,0)),""),"")</f>
        <v/>
      </c>
      <c r="AL65" s="13" t="str">
        <f>IFERROR(IF(AL$4="Yes",INDEX(List!$F$2:$CB$208,MATCH('Selection Pane Data'!$C65,List!$F$2:$F$208,0),MATCH('Selection Pane Data'!AL$3,List!$F$2:$CB$2,0)),""),"")</f>
        <v/>
      </c>
      <c r="AM65" s="13" t="str">
        <f>IFERROR(IF(AM$4="Yes",INDEX(List!$F$2:$CB$208,MATCH('Selection Pane Data'!$C65,List!$F$2:$F$208,0),MATCH('Selection Pane Data'!AM$3,List!$F$2:$CB$2,0)),""),"")</f>
        <v/>
      </c>
      <c r="AN65" s="13" t="str">
        <f>IFERROR(IF(AN$4="Yes",INDEX(List!$F$2:$CB$208,MATCH('Selection Pane Data'!$C65,List!$F$2:$F$208,0),MATCH('Selection Pane Data'!AN$3,List!$F$2:$CB$2,0)),""),"")</f>
        <v/>
      </c>
      <c r="AO65" s="13" t="str">
        <f>IFERROR(IF(AO$4="Yes",INDEX(List!$F$2:$CB$208,MATCH('Selection Pane Data'!$C65,List!$F$2:$F$208,0),MATCH('Selection Pane Data'!AO$3,List!$F$2:$CB$2,0)),""),"")</f>
        <v/>
      </c>
      <c r="AP65" s="13" t="str">
        <f>IFERROR(IF(AP$4="Yes",INDEX(List!$F$2:$CB$208,MATCH('Selection Pane Data'!$C65,List!$F$2:$F$208,0),MATCH('Selection Pane Data'!AP$3,List!$F$2:$CB$2,0)),""),"")</f>
        <v/>
      </c>
      <c r="AQ65" s="13" t="str">
        <f>IFERROR(IF(AQ$4="Yes",INDEX(List!$F$2:$CB$208,MATCH('Selection Pane Data'!$C65,List!$F$2:$F$208,0),MATCH('Selection Pane Data'!AQ$3,List!$F$2:$CB$2,0)),""),"")</f>
        <v/>
      </c>
      <c r="AR65" s="13" t="str">
        <f>IFERROR(IF(AR$4="Yes",INDEX(List!$F$2:$CB$208,MATCH('Selection Pane Data'!$C65,List!$F$2:$F$208,0),MATCH('Selection Pane Data'!AR$3,List!$F$2:$CB$2,0)),""),"")</f>
        <v/>
      </c>
      <c r="AS65" s="13" t="str">
        <f>IFERROR(IF(AS$4="Yes",INDEX(List!$F$2:$CB$208,MATCH('Selection Pane Data'!$C65,List!$F$2:$F$208,0),MATCH('Selection Pane Data'!AS$3,List!$F$2:$CB$2,0)),""),"")</f>
        <v/>
      </c>
      <c r="AT65" s="13" t="str">
        <f>IFERROR(IF(AT$4="Yes",INDEX(List!$F$2:$CB$208,MATCH('Selection Pane Data'!$C65,List!$F$2:$F$208,0),MATCH('Selection Pane Data'!AT$3,List!$F$2:$CB$2,0)),""),"")</f>
        <v/>
      </c>
      <c r="AU65" s="13" t="str">
        <f>IFERROR(IF(AU$4="Yes",INDEX(List!$F$2:$CB$208,MATCH('Selection Pane Data'!$C65,List!$F$2:$F$208,0),MATCH('Selection Pane Data'!AU$3,List!$F$2:$CB$2,0)),""),"")</f>
        <v/>
      </c>
      <c r="AV65" s="13" t="str">
        <f>IFERROR(IF(AV$4="Yes",INDEX(List!$F$2:$CB$208,MATCH('Selection Pane Data'!$C65,List!$F$2:$F$208,0),MATCH('Selection Pane Data'!AV$3,List!$F$2:$CB$2,0)),""),"")</f>
        <v/>
      </c>
      <c r="AW65" s="13" t="str">
        <f>IFERROR(IF(AW$4="Yes",INDEX(List!$F$2:$CB$208,MATCH('Selection Pane Data'!$C65,List!$F$2:$F$208,0),MATCH('Selection Pane Data'!AW$3,List!$F$2:$CB$2,0)),""),"")</f>
        <v/>
      </c>
      <c r="AX65" s="13" t="str">
        <f>IFERROR(IF(AX$4="Yes",INDEX(List!$F$2:$CB$208,MATCH('Selection Pane Data'!$C65,List!$F$2:$F$208,0),MATCH('Selection Pane Data'!AX$3,List!$F$2:$CB$2,0)),""),"")</f>
        <v/>
      </c>
      <c r="AY65" s="13" t="str">
        <f>IFERROR(IF(AY$4="Yes",INDEX(List!$F$2:$CB$208,MATCH('Selection Pane Data'!$C65,List!$F$2:$F$208,0),MATCH('Selection Pane Data'!AY$3,List!$F$2:$CB$2,0)),""),"")</f>
        <v/>
      </c>
      <c r="AZ65" s="13" t="str">
        <f>IFERROR(IF(AZ$4="Yes",INDEX(List!$F$2:$CB$208,MATCH('Selection Pane Data'!$C65,List!$F$2:$F$208,0),MATCH('Selection Pane Data'!AZ$3,List!$F$2:$CB$2,0)),""),"")</f>
        <v/>
      </c>
      <c r="BA65" s="13" t="str">
        <f>IFERROR(IF(BA$4="Yes",INDEX(List!$F$2:$CB$208,MATCH('Selection Pane Data'!$C65,List!$F$2:$F$208,0),MATCH('Selection Pane Data'!BA$3,List!$F$2:$CB$2,0)),""),"")</f>
        <v/>
      </c>
      <c r="BB65" s="13" t="str">
        <f>IFERROR(IF(BB$4="Yes",INDEX(List!$F$2:$CB$208,MATCH('Selection Pane Data'!$C65,List!$F$2:$F$208,0),MATCH('Selection Pane Data'!BB$3,List!$F$2:$CB$2,0)),""),"")</f>
        <v/>
      </c>
      <c r="BC65" s="13" t="str">
        <f>IFERROR(IF(BC$4="Yes",INDEX(List!$F$2:$CB$208,MATCH('Selection Pane Data'!$C65,List!$F$2:$F$208,0),MATCH('Selection Pane Data'!BC$3,List!$F$2:$CB$2,0)),""),"")</f>
        <v/>
      </c>
      <c r="BD65" s="13" t="str">
        <f>IFERROR(IF(BD$4="Yes",INDEX(List!$F$2:$CB$208,MATCH('Selection Pane Data'!$C65,List!$F$2:$F$208,0),MATCH('Selection Pane Data'!BD$3,List!$F$2:$CB$2,0)),""),"")</f>
        <v/>
      </c>
      <c r="BE65" s="13" t="str">
        <f>IFERROR(IF(BE$4="Yes",INDEX(List!$F$2:$CB$208,MATCH('Selection Pane Data'!$C65,List!$F$2:$F$208,0),MATCH('Selection Pane Data'!BE$3,List!$F$2:$CB$2,0)),""),"")</f>
        <v/>
      </c>
      <c r="BF65" s="13" t="str">
        <f>IFERROR(IF(BF$4="Yes",INDEX(List!$F$2:$CB$208,MATCH('Selection Pane Data'!$C65,List!$F$2:$F$208,0),MATCH('Selection Pane Data'!BF$3,List!$F$2:$CB$2,0)),""),"")</f>
        <v/>
      </c>
      <c r="BG65" s="13" t="str">
        <f>IFERROR(IF(BG$4="Yes",INDEX(List!$F$2:$CB$208,MATCH('Selection Pane Data'!$C65,List!$F$2:$F$208,0),MATCH('Selection Pane Data'!BG$3,List!$F$2:$CB$2,0)),""),"")</f>
        <v/>
      </c>
      <c r="BH65" s="13" t="str">
        <f>IFERROR(IF(BH$4="Yes",INDEX(List!$F$2:$CB$208,MATCH('Selection Pane Data'!$C65,List!$F$2:$F$208,0),MATCH('Selection Pane Data'!BH$3,List!$F$2:$CB$2,0)),""),"")</f>
        <v/>
      </c>
      <c r="BI65" s="13" t="str">
        <f>IFERROR(IF(BI$4="Yes",INDEX(List!$F$2:$CB$208,MATCH('Selection Pane Data'!$C65,List!$F$2:$F$208,0),MATCH('Selection Pane Data'!BI$3,List!$F$2:$CB$2,0)),""),"")</f>
        <v/>
      </c>
      <c r="BJ65" s="13" t="str">
        <f>IFERROR(IF(BJ$4="Yes",INDEX(List!$F$2:$CB$208,MATCH('Selection Pane Data'!$C65,List!$F$2:$F$208,0),MATCH('Selection Pane Data'!BJ$3,List!$F$2:$CB$2,0)),""),"")</f>
        <v/>
      </c>
      <c r="BK65" s="13" t="str">
        <f>IFERROR(IF(BK$4="Yes",INDEX(List!$F$2:$CB$208,MATCH('Selection Pane Data'!$C65,List!$F$2:$F$208,0),MATCH('Selection Pane Data'!BK$3,List!$F$2:$CB$2,0)),""),"")</f>
        <v/>
      </c>
      <c r="BL65" s="13" t="str">
        <f>IFERROR(IF(BL$4="Yes",INDEX(List!$F$2:$CB$208,MATCH('Selection Pane Data'!$C65,List!$F$2:$F$208,0),MATCH('Selection Pane Data'!BL$3,List!$F$2:$CB$2,0)),""),"")</f>
        <v/>
      </c>
      <c r="BM65" s="13" t="str">
        <f>IFERROR(IF(BM$4="Yes",INDEX(List!$F$2:$CB$208,MATCH('Selection Pane Data'!$C65,List!$F$2:$F$208,0),MATCH('Selection Pane Data'!BM$3,List!$F$2:$CB$2,0)),""),"")</f>
        <v/>
      </c>
      <c r="BN65" s="13" t="str">
        <f>IFERROR(IF(BN$4="Yes",INDEX(List!$F$2:$CB$208,MATCH('Selection Pane Data'!$C65,List!$F$2:$F$208,0),MATCH('Selection Pane Data'!BN$3,List!$F$2:$CB$2,0)),""),"")</f>
        <v/>
      </c>
      <c r="BO65" s="13" t="str">
        <f>IFERROR(IF(BO$4="Yes",INDEX(List!$F$2:$CB$208,MATCH('Selection Pane Data'!$C65,List!$F$2:$F$208,0),MATCH('Selection Pane Data'!BO$3,List!$F$2:$CB$2,0)),""),"")</f>
        <v/>
      </c>
      <c r="BP65" s="13" t="str">
        <f>IFERROR(IF(BP$4="Yes",INDEX(List!$F$2:$CB$208,MATCH('Selection Pane Data'!$C65,List!$F$2:$F$208,0),MATCH('Selection Pane Data'!BP$3,List!$F$2:$CB$2,0)),""),"")</f>
        <v/>
      </c>
      <c r="BQ65" s="13" t="str">
        <f>IFERROR(IF(BQ$4="Yes",INDEX(List!$F$2:$CB$208,MATCH('Selection Pane Data'!$C65,List!$F$2:$F$208,0),MATCH('Selection Pane Data'!BQ$3,List!$F$2:$CB$2,0)),""),"")</f>
        <v/>
      </c>
      <c r="BR65" s="13" t="str">
        <f>IFERROR(IF(BR$4="Yes",INDEX(List!$F$2:$CB$208,MATCH('Selection Pane Data'!$C65,List!$F$2:$F$208,0),MATCH('Selection Pane Data'!BR$3,List!$F$2:$CB$2,0)),""),"")</f>
        <v/>
      </c>
      <c r="BS65" s="13" t="str">
        <f>IFERROR(IF(BS$4="Yes",INDEX(List!$F$2:$CB$208,MATCH('Selection Pane Data'!$C65,List!$F$2:$F$208,0),MATCH('Selection Pane Data'!BS$3,List!$F$2:$CB$2,0)),""),"")</f>
        <v/>
      </c>
      <c r="BT65" s="13" t="str">
        <f>IFERROR(IF(BT$4="Yes",INDEX(List!$F$2:$CB$208,MATCH('Selection Pane Data'!$C65,List!$F$2:$F$208,0),MATCH('Selection Pane Data'!BT$3,List!$F$2:$CB$2,0)),""),"")</f>
        <v/>
      </c>
      <c r="BU65" s="13" t="str">
        <f>IFERROR(IF(BU$4="Yes",INDEX(List!$F$2:$CB$208,MATCH('Selection Pane Data'!$C65,List!$F$2:$F$208,0),MATCH('Selection Pane Data'!BU$3,List!$F$2:$CB$2,0)),""),"")</f>
        <v/>
      </c>
      <c r="BV65" s="13" t="str">
        <f>IFERROR(IF(BV$4="Yes",INDEX(List!$F$2:$CB$208,MATCH('Selection Pane Data'!$C65,List!$F$2:$F$208,0),MATCH('Selection Pane Data'!BV$3,List!$F$2:$CB$2,0)),""),"")</f>
        <v/>
      </c>
      <c r="BW65" s="13" t="str">
        <f>IFERROR(IF(BW$4="Yes",INDEX(List!$F$2:$CB$208,MATCH('Selection Pane Data'!$C65,List!$F$2:$F$208,0),MATCH('Selection Pane Data'!BW$3,List!$F$2:$CB$2,0)),""),"")</f>
        <v/>
      </c>
      <c r="BX65" s="13" t="str">
        <f>IFERROR(IF(BX$4="Yes",INDEX(List!$F$2:$CB$208,MATCH('Selection Pane Data'!$C65,List!$F$2:$F$208,0),MATCH('Selection Pane Data'!BX$3,List!$F$2:$CB$2,0)),""),"")</f>
        <v/>
      </c>
      <c r="BY65" s="13" t="str">
        <f>IFERROR(IF(BY$4="Yes",INDEX(List!$F$2:$CB$208,MATCH('Selection Pane Data'!$C65,List!$F$2:$F$208,0),MATCH('Selection Pane Data'!BY$3,List!$F$2:$CB$2,0)),""),"")</f>
        <v/>
      </c>
      <c r="BZ65" s="13" t="str">
        <f>IFERROR(IF(BZ$4="Yes",INDEX(List!$F$2:$CB$208,MATCH('Selection Pane Data'!$C65,List!$F$2:$F$208,0),MATCH('Selection Pane Data'!BZ$3,List!$F$2:$CB$2,0)),""),"")</f>
        <v/>
      </c>
      <c r="CA65" s="13" t="str">
        <f>IFERROR(IF(CA$4="Yes",INDEX(List!$F$2:$CB$208,MATCH('Selection Pane Data'!$C65,List!$F$2:$F$208,0),MATCH('Selection Pane Data'!CA$3,List!$F$2:$CB$2,0)),""),"")</f>
        <v/>
      </c>
      <c r="CC65" s="29">
        <f t="shared" si="0"/>
        <v>0</v>
      </c>
      <c r="CD65" s="29">
        <f t="shared" si="1"/>
        <v>0</v>
      </c>
      <c r="CE65" s="29"/>
      <c r="CF65" s="29">
        <f>COUNTIF(List!I63:CB63,'Selection Pane Data'!CF$3)</f>
        <v>4</v>
      </c>
      <c r="CG65" s="29">
        <f>COUNTIF(List!J63:CC63,'Selection Pane Data'!CG$3)</f>
        <v>7</v>
      </c>
      <c r="CH65" s="29"/>
      <c r="CI65" s="29" t="str">
        <f t="shared" si="2"/>
        <v>Error</v>
      </c>
      <c r="CJ65" s="29" t="str">
        <f t="shared" si="3"/>
        <v>Error</v>
      </c>
    </row>
    <row r="66" spans="2:88" x14ac:dyDescent="0.45">
      <c r="B66" s="21" t="s">
        <v>376</v>
      </c>
      <c r="C66" s="120" t="s">
        <v>826</v>
      </c>
      <c r="D66" s="31" t="str">
        <f>List!G64</f>
        <v>Not Applicable</v>
      </c>
      <c r="E66" s="31" t="str">
        <f>List!H64</f>
        <v>Not Applicable</v>
      </c>
      <c r="F66" t="e">
        <f>INDEX('CMMC Levels'!$A$1:$F$188,MATCH('Selection Pane Data'!$C66,'CMMC Levels'!$A$1:$A$188,0),MATCH(Placemat!$F$4,'CMMC Levels'!$A$1:$F$1,0))</f>
        <v>#N/A</v>
      </c>
      <c r="G66" s="75" t="e">
        <f>IF(F66="X",IF(COUNTIF(List!I64:CB64,"P")+COUNTIF(List!I64:CB64,"S")=0,"U",IF(COUNTIF('Selection Pane Data'!H66:CA66,"P")&gt;0,"P",IF(COUNTIF('Selection Pane Data'!H66:CA66,"S")&gt;0,"S","N"))),"NA")</f>
        <v>#N/A</v>
      </c>
      <c r="H66" s="13" t="str">
        <f>IFERROR(IF(H$4="Yes",INDEX(List!$F$2:$CB$208,MATCH('Selection Pane Data'!$C66,List!$F$2:$F$208,0),MATCH('Selection Pane Data'!H$3,List!$F$2:$CB$2,0)),""),"")</f>
        <v/>
      </c>
      <c r="I66" s="13" t="str">
        <f>IFERROR(IF(I$4="Yes",INDEX(List!$F$2:$CB$208,MATCH('Selection Pane Data'!$C66,List!$F$2:$F$208,0),MATCH('Selection Pane Data'!I$3,List!$F$2:$CB$2,0)),""),"")</f>
        <v/>
      </c>
      <c r="J66" s="13">
        <f>IFERROR(IF(J$4="Yes",INDEX(List!$F$2:$CB$208,MATCH('Selection Pane Data'!$C66,List!$F$2:$F$208,0),MATCH('Selection Pane Data'!J$3,List!$F$2:$CB$2,0)),""),"")</f>
        <v>0</v>
      </c>
      <c r="K66" s="13" t="str">
        <f>IFERROR(IF(K$4="Yes",INDEX(List!$F$2:$CB$208,MATCH('Selection Pane Data'!$C66,List!$F$2:$F$208,0),MATCH('Selection Pane Data'!K$3,List!$F$2:$CB$2,0)),""),"")</f>
        <v/>
      </c>
      <c r="L66" s="13" t="str">
        <f>IFERROR(IF(L$4="Yes",INDEX(List!$F$2:$CB$208,MATCH('Selection Pane Data'!$C66,List!$F$2:$F$208,0),MATCH('Selection Pane Data'!L$3,List!$F$2:$CB$2,0)),""),"")</f>
        <v/>
      </c>
      <c r="M66" s="13" t="str">
        <f>IFERROR(IF(M$4="Yes",INDEX(List!$F$2:$CB$208,MATCH('Selection Pane Data'!$C66,List!$F$2:$F$208,0),MATCH('Selection Pane Data'!M$3,List!$F$2:$CB$2,0)),""),"")</f>
        <v/>
      </c>
      <c r="N66" s="13" t="str">
        <f>IFERROR(IF(N$4="Yes",INDEX(List!$F$2:$CB$208,MATCH('Selection Pane Data'!$C66,List!$F$2:$F$208,0),MATCH('Selection Pane Data'!N$3,List!$F$2:$CB$2,0)),""),"")</f>
        <v/>
      </c>
      <c r="O66" s="13" t="str">
        <f>IFERROR(IF(O$4="Yes",INDEX(List!$F$2:$CB$208,MATCH('Selection Pane Data'!$C66,List!$F$2:$F$208,0),MATCH('Selection Pane Data'!O$3,List!$F$2:$CB$2,0)),""),"")</f>
        <v/>
      </c>
      <c r="P66" s="13" t="str">
        <f>IFERROR(IF(P$4="Yes",INDEX(List!$F$2:$CB$208,MATCH('Selection Pane Data'!$C66,List!$F$2:$F$208,0),MATCH('Selection Pane Data'!P$3,List!$F$2:$CB$2,0)),""),"")</f>
        <v/>
      </c>
      <c r="Q66" s="13" t="str">
        <f>IFERROR(IF(Q$4="Yes",INDEX(List!$F$2:$CB$208,MATCH('Selection Pane Data'!$C66,List!$F$2:$F$208,0),MATCH('Selection Pane Data'!Q$3,List!$F$2:$CB$2,0)),""),"")</f>
        <v/>
      </c>
      <c r="R66" s="13" t="str">
        <f>IFERROR(IF(R$4="Yes",INDEX(List!$F$2:$CB$208,MATCH('Selection Pane Data'!$C66,List!$F$2:$F$208,0),MATCH('Selection Pane Data'!R$3,List!$F$2:$CB$2,0)),""),"")</f>
        <v/>
      </c>
      <c r="S66" s="13" t="str">
        <f>IFERROR(IF(S$4="Yes",INDEX(List!$F$2:$CB$208,MATCH('Selection Pane Data'!$C66,List!$F$2:$F$208,0),MATCH('Selection Pane Data'!S$3,List!$F$2:$CB$2,0)),""),"")</f>
        <v/>
      </c>
      <c r="T66" s="13" t="str">
        <f>IFERROR(IF(T$4="Yes",INDEX(List!$F$2:$CB$208,MATCH('Selection Pane Data'!$C66,List!$F$2:$F$208,0),MATCH('Selection Pane Data'!T$3,List!$F$2:$CB$2,0)),""),"")</f>
        <v/>
      </c>
      <c r="U66" s="13" t="str">
        <f>IFERROR(IF(U$4="Yes",INDEX(List!$F$2:$CB$208,MATCH('Selection Pane Data'!$C66,List!$F$2:$F$208,0),MATCH('Selection Pane Data'!U$3,List!$F$2:$CB$2,0)),""),"")</f>
        <v/>
      </c>
      <c r="V66" s="13" t="str">
        <f>IFERROR(IF(V$4="Yes",INDEX(List!$F$2:$CB$208,MATCH('Selection Pane Data'!$C66,List!$F$2:$F$208,0),MATCH('Selection Pane Data'!V$3,List!$F$2:$CB$2,0)),""),"")</f>
        <v/>
      </c>
      <c r="W66" s="13" t="str">
        <f>IFERROR(IF(W$4="Yes",INDEX(List!$F$2:$CB$208,MATCH('Selection Pane Data'!$C66,List!$F$2:$F$208,0),MATCH('Selection Pane Data'!W$3,List!$F$2:$CB$2,0)),""),"")</f>
        <v/>
      </c>
      <c r="X66" s="13" t="str">
        <f>IFERROR(IF(X$4="Yes",INDEX(List!$F$2:$CB$208,MATCH('Selection Pane Data'!$C66,List!$F$2:$F$208,0),MATCH('Selection Pane Data'!X$3,List!$F$2:$CB$2,0)),""),"")</f>
        <v/>
      </c>
      <c r="Y66" s="13" t="str">
        <f>IFERROR(IF(Y$4="Yes",INDEX(List!$F$2:$CB$208,MATCH('Selection Pane Data'!$C66,List!$F$2:$F$208,0),MATCH('Selection Pane Data'!Y$3,List!$F$2:$CB$2,0)),""),"")</f>
        <v/>
      </c>
      <c r="Z66" s="13" t="str">
        <f>IFERROR(IF(Z$4="Yes",INDEX(List!$F$2:$CB$208,MATCH('Selection Pane Data'!$C66,List!$F$2:$F$208,0),MATCH('Selection Pane Data'!Z$3,List!$F$2:$CB$2,0)),""),"")</f>
        <v/>
      </c>
      <c r="AA66" s="13" t="str">
        <f>IFERROR(IF(AA$4="Yes",INDEX(List!$F$2:$CB$208,MATCH('Selection Pane Data'!$C66,List!$F$2:$F$208,0),MATCH('Selection Pane Data'!AA$3,List!$F$2:$CB$2,0)),""),"")</f>
        <v/>
      </c>
      <c r="AB66" s="13">
        <f>IFERROR(IF(AB$4="Yes",INDEX(List!$F$2:$CB$208,MATCH('Selection Pane Data'!$C66,List!$F$2:$F$208,0),MATCH('Selection Pane Data'!AB$3,List!$F$2:$CB$2,0)),""),"")</f>
        <v>0</v>
      </c>
      <c r="AC66" s="13" t="str">
        <f>IFERROR(IF(AC$4="Yes",INDEX(List!$F$2:$CB$208,MATCH('Selection Pane Data'!$C66,List!$F$2:$F$208,0),MATCH('Selection Pane Data'!AC$3,List!$F$2:$CB$2,0)),""),"")</f>
        <v/>
      </c>
      <c r="AD66" s="13" t="str">
        <f>IFERROR(IF(AD$4="Yes",INDEX(List!$F$2:$CB$208,MATCH('Selection Pane Data'!$C66,List!$F$2:$F$208,0),MATCH('Selection Pane Data'!AD$3,List!$F$2:$CB$2,0)),""),"")</f>
        <v/>
      </c>
      <c r="AE66" s="13" t="str">
        <f>IFERROR(IF(AE$4="Yes",INDEX(List!$F$2:$CB$208,MATCH('Selection Pane Data'!$C66,List!$F$2:$F$208,0),MATCH('Selection Pane Data'!AE$3,List!$F$2:$CB$2,0)),""),"")</f>
        <v/>
      </c>
      <c r="AF66" s="13" t="str">
        <f>IFERROR(IF(AF$4="Yes",INDEX(List!$F$2:$CB$208,MATCH('Selection Pane Data'!$C66,List!$F$2:$F$208,0),MATCH('Selection Pane Data'!AF$3,List!$F$2:$CB$2,0)),""),"")</f>
        <v/>
      </c>
      <c r="AG66" s="13" t="str">
        <f>IFERROR(IF(AG$4="Yes",INDEX(List!$F$2:$CB$208,MATCH('Selection Pane Data'!$C66,List!$F$2:$F$208,0),MATCH('Selection Pane Data'!AG$3,List!$F$2:$CB$2,0)),""),"")</f>
        <v/>
      </c>
      <c r="AH66" s="13" t="str">
        <f>IFERROR(IF(AH$4="Yes",INDEX(List!$F$2:$CB$208,MATCH('Selection Pane Data'!$C66,List!$F$2:$F$208,0),MATCH('Selection Pane Data'!AH$3,List!$F$2:$CB$2,0)),""),"")</f>
        <v/>
      </c>
      <c r="AI66" s="13" t="str">
        <f>IFERROR(IF(AI$4="Yes",INDEX(List!$F$2:$CB$208,MATCH('Selection Pane Data'!$C66,List!$F$2:$F$208,0),MATCH('Selection Pane Data'!AI$3,List!$F$2:$CB$2,0)),""),"")</f>
        <v/>
      </c>
      <c r="AJ66" s="13" t="str">
        <f>IFERROR(IF(AJ$4="Yes",INDEX(List!$F$2:$CB$208,MATCH('Selection Pane Data'!$C66,List!$F$2:$F$208,0),MATCH('Selection Pane Data'!AJ$3,List!$F$2:$CB$2,0)),""),"")</f>
        <v/>
      </c>
      <c r="AK66" s="13" t="str">
        <f>IFERROR(IF(AK$4="Yes",INDEX(List!$F$2:$CB$208,MATCH('Selection Pane Data'!$C66,List!$F$2:$F$208,0),MATCH('Selection Pane Data'!AK$3,List!$F$2:$CB$2,0)),""),"")</f>
        <v/>
      </c>
      <c r="AL66" s="13" t="str">
        <f>IFERROR(IF(AL$4="Yes",INDEX(List!$F$2:$CB$208,MATCH('Selection Pane Data'!$C66,List!$F$2:$F$208,0),MATCH('Selection Pane Data'!AL$3,List!$F$2:$CB$2,0)),""),"")</f>
        <v/>
      </c>
      <c r="AM66" s="13" t="str">
        <f>IFERROR(IF(AM$4="Yes",INDEX(List!$F$2:$CB$208,MATCH('Selection Pane Data'!$C66,List!$F$2:$F$208,0),MATCH('Selection Pane Data'!AM$3,List!$F$2:$CB$2,0)),""),"")</f>
        <v/>
      </c>
      <c r="AN66" s="13" t="str">
        <f>IFERROR(IF(AN$4="Yes",INDEX(List!$F$2:$CB$208,MATCH('Selection Pane Data'!$C66,List!$F$2:$F$208,0),MATCH('Selection Pane Data'!AN$3,List!$F$2:$CB$2,0)),""),"")</f>
        <v/>
      </c>
      <c r="AO66" s="13" t="str">
        <f>IFERROR(IF(AO$4="Yes",INDEX(List!$F$2:$CB$208,MATCH('Selection Pane Data'!$C66,List!$F$2:$F$208,0),MATCH('Selection Pane Data'!AO$3,List!$F$2:$CB$2,0)),""),"")</f>
        <v/>
      </c>
      <c r="AP66" s="13" t="str">
        <f>IFERROR(IF(AP$4="Yes",INDEX(List!$F$2:$CB$208,MATCH('Selection Pane Data'!$C66,List!$F$2:$F$208,0),MATCH('Selection Pane Data'!AP$3,List!$F$2:$CB$2,0)),""),"")</f>
        <v/>
      </c>
      <c r="AQ66" s="13" t="str">
        <f>IFERROR(IF(AQ$4="Yes",INDEX(List!$F$2:$CB$208,MATCH('Selection Pane Data'!$C66,List!$F$2:$F$208,0),MATCH('Selection Pane Data'!AQ$3,List!$F$2:$CB$2,0)),""),"")</f>
        <v/>
      </c>
      <c r="AR66" s="13" t="str">
        <f>IFERROR(IF(AR$4="Yes",INDEX(List!$F$2:$CB$208,MATCH('Selection Pane Data'!$C66,List!$F$2:$F$208,0),MATCH('Selection Pane Data'!AR$3,List!$F$2:$CB$2,0)),""),"")</f>
        <v/>
      </c>
      <c r="AS66" s="13" t="str">
        <f>IFERROR(IF(AS$4="Yes",INDEX(List!$F$2:$CB$208,MATCH('Selection Pane Data'!$C66,List!$F$2:$F$208,0),MATCH('Selection Pane Data'!AS$3,List!$F$2:$CB$2,0)),""),"")</f>
        <v/>
      </c>
      <c r="AT66" s="13" t="str">
        <f>IFERROR(IF(AT$4="Yes",INDEX(List!$F$2:$CB$208,MATCH('Selection Pane Data'!$C66,List!$F$2:$F$208,0),MATCH('Selection Pane Data'!AT$3,List!$F$2:$CB$2,0)),""),"")</f>
        <v/>
      </c>
      <c r="AU66" s="13" t="str">
        <f>IFERROR(IF(AU$4="Yes",INDEX(List!$F$2:$CB$208,MATCH('Selection Pane Data'!$C66,List!$F$2:$F$208,0),MATCH('Selection Pane Data'!AU$3,List!$F$2:$CB$2,0)),""),"")</f>
        <v/>
      </c>
      <c r="AV66" s="13" t="str">
        <f>IFERROR(IF(AV$4="Yes",INDEX(List!$F$2:$CB$208,MATCH('Selection Pane Data'!$C66,List!$F$2:$F$208,0),MATCH('Selection Pane Data'!AV$3,List!$F$2:$CB$2,0)),""),"")</f>
        <v/>
      </c>
      <c r="AW66" s="13" t="str">
        <f>IFERROR(IF(AW$4="Yes",INDEX(List!$F$2:$CB$208,MATCH('Selection Pane Data'!$C66,List!$F$2:$F$208,0),MATCH('Selection Pane Data'!AW$3,List!$F$2:$CB$2,0)),""),"")</f>
        <v/>
      </c>
      <c r="AX66" s="13" t="str">
        <f>IFERROR(IF(AX$4="Yes",INDEX(List!$F$2:$CB$208,MATCH('Selection Pane Data'!$C66,List!$F$2:$F$208,0),MATCH('Selection Pane Data'!AX$3,List!$F$2:$CB$2,0)),""),"")</f>
        <v/>
      </c>
      <c r="AY66" s="13" t="str">
        <f>IFERROR(IF(AY$4="Yes",INDEX(List!$F$2:$CB$208,MATCH('Selection Pane Data'!$C66,List!$F$2:$F$208,0),MATCH('Selection Pane Data'!AY$3,List!$F$2:$CB$2,0)),""),"")</f>
        <v/>
      </c>
      <c r="AZ66" s="13" t="str">
        <f>IFERROR(IF(AZ$4="Yes",INDEX(List!$F$2:$CB$208,MATCH('Selection Pane Data'!$C66,List!$F$2:$F$208,0),MATCH('Selection Pane Data'!AZ$3,List!$F$2:$CB$2,0)),""),"")</f>
        <v/>
      </c>
      <c r="BA66" s="13" t="str">
        <f>IFERROR(IF(BA$4="Yes",INDEX(List!$F$2:$CB$208,MATCH('Selection Pane Data'!$C66,List!$F$2:$F$208,0),MATCH('Selection Pane Data'!BA$3,List!$F$2:$CB$2,0)),""),"")</f>
        <v/>
      </c>
      <c r="BB66" s="13" t="str">
        <f>IFERROR(IF(BB$4="Yes",INDEX(List!$F$2:$CB$208,MATCH('Selection Pane Data'!$C66,List!$F$2:$F$208,0),MATCH('Selection Pane Data'!BB$3,List!$F$2:$CB$2,0)),""),"")</f>
        <v/>
      </c>
      <c r="BC66" s="13" t="str">
        <f>IFERROR(IF(BC$4="Yes",INDEX(List!$F$2:$CB$208,MATCH('Selection Pane Data'!$C66,List!$F$2:$F$208,0),MATCH('Selection Pane Data'!BC$3,List!$F$2:$CB$2,0)),""),"")</f>
        <v/>
      </c>
      <c r="BD66" s="13" t="str">
        <f>IFERROR(IF(BD$4="Yes",INDEX(List!$F$2:$CB$208,MATCH('Selection Pane Data'!$C66,List!$F$2:$F$208,0),MATCH('Selection Pane Data'!BD$3,List!$F$2:$CB$2,0)),""),"")</f>
        <v/>
      </c>
      <c r="BE66" s="13" t="str">
        <f>IFERROR(IF(BE$4="Yes",INDEX(List!$F$2:$CB$208,MATCH('Selection Pane Data'!$C66,List!$F$2:$F$208,0),MATCH('Selection Pane Data'!BE$3,List!$F$2:$CB$2,0)),""),"")</f>
        <v/>
      </c>
      <c r="BF66" s="13" t="str">
        <f>IFERROR(IF(BF$4="Yes",INDEX(List!$F$2:$CB$208,MATCH('Selection Pane Data'!$C66,List!$F$2:$F$208,0),MATCH('Selection Pane Data'!BF$3,List!$F$2:$CB$2,0)),""),"")</f>
        <v/>
      </c>
      <c r="BG66" s="13" t="str">
        <f>IFERROR(IF(BG$4="Yes",INDEX(List!$F$2:$CB$208,MATCH('Selection Pane Data'!$C66,List!$F$2:$F$208,0),MATCH('Selection Pane Data'!BG$3,List!$F$2:$CB$2,0)),""),"")</f>
        <v/>
      </c>
      <c r="BH66" s="13" t="str">
        <f>IFERROR(IF(BH$4="Yes",INDEX(List!$F$2:$CB$208,MATCH('Selection Pane Data'!$C66,List!$F$2:$F$208,0),MATCH('Selection Pane Data'!BH$3,List!$F$2:$CB$2,0)),""),"")</f>
        <v/>
      </c>
      <c r="BI66" s="13" t="str">
        <f>IFERROR(IF(BI$4="Yes",INDEX(List!$F$2:$CB$208,MATCH('Selection Pane Data'!$C66,List!$F$2:$F$208,0),MATCH('Selection Pane Data'!BI$3,List!$F$2:$CB$2,0)),""),"")</f>
        <v/>
      </c>
      <c r="BJ66" s="13" t="str">
        <f>IFERROR(IF(BJ$4="Yes",INDEX(List!$F$2:$CB$208,MATCH('Selection Pane Data'!$C66,List!$F$2:$F$208,0),MATCH('Selection Pane Data'!BJ$3,List!$F$2:$CB$2,0)),""),"")</f>
        <v/>
      </c>
      <c r="BK66" s="13" t="str">
        <f>IFERROR(IF(BK$4="Yes",INDEX(List!$F$2:$CB$208,MATCH('Selection Pane Data'!$C66,List!$F$2:$F$208,0),MATCH('Selection Pane Data'!BK$3,List!$F$2:$CB$2,0)),""),"")</f>
        <v/>
      </c>
      <c r="BL66" s="13" t="str">
        <f>IFERROR(IF(BL$4="Yes",INDEX(List!$F$2:$CB$208,MATCH('Selection Pane Data'!$C66,List!$F$2:$F$208,0),MATCH('Selection Pane Data'!BL$3,List!$F$2:$CB$2,0)),""),"")</f>
        <v/>
      </c>
      <c r="BM66" s="13" t="str">
        <f>IFERROR(IF(BM$4="Yes",INDEX(List!$F$2:$CB$208,MATCH('Selection Pane Data'!$C66,List!$F$2:$F$208,0),MATCH('Selection Pane Data'!BM$3,List!$F$2:$CB$2,0)),""),"")</f>
        <v/>
      </c>
      <c r="BN66" s="13" t="str">
        <f>IFERROR(IF(BN$4="Yes",INDEX(List!$F$2:$CB$208,MATCH('Selection Pane Data'!$C66,List!$F$2:$F$208,0),MATCH('Selection Pane Data'!BN$3,List!$F$2:$CB$2,0)),""),"")</f>
        <v/>
      </c>
      <c r="BO66" s="13" t="str">
        <f>IFERROR(IF(BO$4="Yes",INDEX(List!$F$2:$CB$208,MATCH('Selection Pane Data'!$C66,List!$F$2:$F$208,0),MATCH('Selection Pane Data'!BO$3,List!$F$2:$CB$2,0)),""),"")</f>
        <v/>
      </c>
      <c r="BP66" s="13" t="str">
        <f>IFERROR(IF(BP$4="Yes",INDEX(List!$F$2:$CB$208,MATCH('Selection Pane Data'!$C66,List!$F$2:$F$208,0),MATCH('Selection Pane Data'!BP$3,List!$F$2:$CB$2,0)),""),"")</f>
        <v/>
      </c>
      <c r="BQ66" s="13" t="str">
        <f>IFERROR(IF(BQ$4="Yes",INDEX(List!$F$2:$CB$208,MATCH('Selection Pane Data'!$C66,List!$F$2:$F$208,0),MATCH('Selection Pane Data'!BQ$3,List!$F$2:$CB$2,0)),""),"")</f>
        <v/>
      </c>
      <c r="BR66" s="13" t="str">
        <f>IFERROR(IF(BR$4="Yes",INDEX(List!$F$2:$CB$208,MATCH('Selection Pane Data'!$C66,List!$F$2:$F$208,0),MATCH('Selection Pane Data'!BR$3,List!$F$2:$CB$2,0)),""),"")</f>
        <v/>
      </c>
      <c r="BS66" s="13" t="str">
        <f>IFERROR(IF(BS$4="Yes",INDEX(List!$F$2:$CB$208,MATCH('Selection Pane Data'!$C66,List!$F$2:$F$208,0),MATCH('Selection Pane Data'!BS$3,List!$F$2:$CB$2,0)),""),"")</f>
        <v/>
      </c>
      <c r="BT66" s="13" t="str">
        <f>IFERROR(IF(BT$4="Yes",INDEX(List!$F$2:$CB$208,MATCH('Selection Pane Data'!$C66,List!$F$2:$F$208,0),MATCH('Selection Pane Data'!BT$3,List!$F$2:$CB$2,0)),""),"")</f>
        <v/>
      </c>
      <c r="BU66" s="13" t="str">
        <f>IFERROR(IF(BU$4="Yes",INDEX(List!$F$2:$CB$208,MATCH('Selection Pane Data'!$C66,List!$F$2:$F$208,0),MATCH('Selection Pane Data'!BU$3,List!$F$2:$CB$2,0)),""),"")</f>
        <v/>
      </c>
      <c r="BV66" s="13" t="str">
        <f>IFERROR(IF(BV$4="Yes",INDEX(List!$F$2:$CB$208,MATCH('Selection Pane Data'!$C66,List!$F$2:$F$208,0),MATCH('Selection Pane Data'!BV$3,List!$F$2:$CB$2,0)),""),"")</f>
        <v/>
      </c>
      <c r="BW66" s="13" t="str">
        <f>IFERROR(IF(BW$4="Yes",INDEX(List!$F$2:$CB$208,MATCH('Selection Pane Data'!$C66,List!$F$2:$F$208,0),MATCH('Selection Pane Data'!BW$3,List!$F$2:$CB$2,0)),""),"")</f>
        <v/>
      </c>
      <c r="BX66" s="13" t="str">
        <f>IFERROR(IF(BX$4="Yes",INDEX(List!$F$2:$CB$208,MATCH('Selection Pane Data'!$C66,List!$F$2:$F$208,0),MATCH('Selection Pane Data'!BX$3,List!$F$2:$CB$2,0)),""),"")</f>
        <v/>
      </c>
      <c r="BY66" s="13" t="str">
        <f>IFERROR(IF(BY$4="Yes",INDEX(List!$F$2:$CB$208,MATCH('Selection Pane Data'!$C66,List!$F$2:$F$208,0),MATCH('Selection Pane Data'!BY$3,List!$F$2:$CB$2,0)),""),"")</f>
        <v/>
      </c>
      <c r="BZ66" s="13" t="str">
        <f>IFERROR(IF(BZ$4="Yes",INDEX(List!$F$2:$CB$208,MATCH('Selection Pane Data'!$C66,List!$F$2:$F$208,0),MATCH('Selection Pane Data'!BZ$3,List!$F$2:$CB$2,0)),""),"")</f>
        <v/>
      </c>
      <c r="CA66" s="13" t="str">
        <f>IFERROR(IF(CA$4="Yes",INDEX(List!$F$2:$CB$208,MATCH('Selection Pane Data'!$C66,List!$F$2:$F$208,0),MATCH('Selection Pane Data'!CA$3,List!$F$2:$CB$2,0)),""),"")</f>
        <v/>
      </c>
      <c r="CC66" s="29">
        <f t="shared" si="0"/>
        <v>0</v>
      </c>
      <c r="CD66" s="29">
        <f t="shared" si="1"/>
        <v>0</v>
      </c>
      <c r="CE66" s="29"/>
      <c r="CF66" s="29">
        <f>COUNTIF(List!I64:CB64,'Selection Pane Data'!CF$3)</f>
        <v>0</v>
      </c>
      <c r="CG66" s="29">
        <f>COUNTIF(List!J64:CC64,'Selection Pane Data'!CG$3)</f>
        <v>0</v>
      </c>
      <c r="CH66" s="29"/>
      <c r="CI66" s="29" t="str">
        <f t="shared" si="2"/>
        <v>Good</v>
      </c>
      <c r="CJ66" s="29" t="str">
        <f t="shared" si="3"/>
        <v>Good</v>
      </c>
    </row>
    <row r="67" spans="2:88" x14ac:dyDescent="0.45">
      <c r="B67" s="21" t="s">
        <v>377</v>
      </c>
      <c r="C67" s="120" t="s">
        <v>54</v>
      </c>
      <c r="D67" s="31" t="str">
        <f>List!G65</f>
        <v>Shared Coverage</v>
      </c>
      <c r="E67" s="31" t="str">
        <f>List!H65</f>
        <v>Shared Coverage</v>
      </c>
      <c r="F67" t="str">
        <f>INDEX('CMMC Levels'!$A$1:$F$188,MATCH('Selection Pane Data'!$C67,'CMMC Levels'!$A$1:$A$188,0),MATCH(Placemat!$F$4,'CMMC Levels'!$A$1:$F$1,0))</f>
        <v>X</v>
      </c>
      <c r="G67" s="75" t="str">
        <f>IF(F67="X",IF(COUNTIF(List!I65:CB65,"P")+COUNTIF(List!I65:CB65,"S")=0,"U",IF(COUNTIF('Selection Pane Data'!H67:CA67,"P")&gt;0,"P",IF(COUNTIF('Selection Pane Data'!H67:CA67,"S")&gt;0,"S","N"))),"NA")</f>
        <v>N</v>
      </c>
      <c r="H67" s="13" t="str">
        <f>IFERROR(IF(H$4="Yes",INDEX(List!$F$2:$CB$208,MATCH('Selection Pane Data'!$C67,List!$F$2:$F$208,0),MATCH('Selection Pane Data'!H$3,List!$F$2:$CB$2,0)),""),"")</f>
        <v/>
      </c>
      <c r="I67" s="13" t="str">
        <f>IFERROR(IF(I$4="Yes",INDEX(List!$F$2:$CB$208,MATCH('Selection Pane Data'!$C67,List!$F$2:$F$208,0),MATCH('Selection Pane Data'!I$3,List!$F$2:$CB$2,0)),""),"")</f>
        <v/>
      </c>
      <c r="J67" s="13">
        <f>IFERROR(IF(J$4="Yes",INDEX(List!$F$2:$CB$208,MATCH('Selection Pane Data'!$C67,List!$F$2:$F$208,0),MATCH('Selection Pane Data'!J$3,List!$F$2:$CB$2,0)),""),"")</f>
        <v>0</v>
      </c>
      <c r="K67" s="13" t="str">
        <f>IFERROR(IF(K$4="Yes",INDEX(List!$F$2:$CB$208,MATCH('Selection Pane Data'!$C67,List!$F$2:$F$208,0),MATCH('Selection Pane Data'!K$3,List!$F$2:$CB$2,0)),""),"")</f>
        <v/>
      </c>
      <c r="L67" s="13" t="str">
        <f>IFERROR(IF(L$4="Yes",INDEX(List!$F$2:$CB$208,MATCH('Selection Pane Data'!$C67,List!$F$2:$F$208,0),MATCH('Selection Pane Data'!L$3,List!$F$2:$CB$2,0)),""),"")</f>
        <v/>
      </c>
      <c r="M67" s="13" t="str">
        <f>IFERROR(IF(M$4="Yes",INDEX(List!$F$2:$CB$208,MATCH('Selection Pane Data'!$C67,List!$F$2:$F$208,0),MATCH('Selection Pane Data'!M$3,List!$F$2:$CB$2,0)),""),"")</f>
        <v/>
      </c>
      <c r="N67" s="13" t="str">
        <f>IFERROR(IF(N$4="Yes",INDEX(List!$F$2:$CB$208,MATCH('Selection Pane Data'!$C67,List!$F$2:$F$208,0),MATCH('Selection Pane Data'!N$3,List!$F$2:$CB$2,0)),""),"")</f>
        <v/>
      </c>
      <c r="O67" s="13" t="str">
        <f>IFERROR(IF(O$4="Yes",INDEX(List!$F$2:$CB$208,MATCH('Selection Pane Data'!$C67,List!$F$2:$F$208,0),MATCH('Selection Pane Data'!O$3,List!$F$2:$CB$2,0)),""),"")</f>
        <v/>
      </c>
      <c r="P67" s="13" t="str">
        <f>IFERROR(IF(P$4="Yes",INDEX(List!$F$2:$CB$208,MATCH('Selection Pane Data'!$C67,List!$F$2:$F$208,0),MATCH('Selection Pane Data'!P$3,List!$F$2:$CB$2,0)),""),"")</f>
        <v/>
      </c>
      <c r="Q67" s="13" t="str">
        <f>IFERROR(IF(Q$4="Yes",INDEX(List!$F$2:$CB$208,MATCH('Selection Pane Data'!$C67,List!$F$2:$F$208,0),MATCH('Selection Pane Data'!Q$3,List!$F$2:$CB$2,0)),""),"")</f>
        <v/>
      </c>
      <c r="R67" s="13" t="str">
        <f>IFERROR(IF(R$4="Yes",INDEX(List!$F$2:$CB$208,MATCH('Selection Pane Data'!$C67,List!$F$2:$F$208,0),MATCH('Selection Pane Data'!R$3,List!$F$2:$CB$2,0)),""),"")</f>
        <v/>
      </c>
      <c r="S67" s="13" t="str">
        <f>IFERROR(IF(S$4="Yes",INDEX(List!$F$2:$CB$208,MATCH('Selection Pane Data'!$C67,List!$F$2:$F$208,0),MATCH('Selection Pane Data'!S$3,List!$F$2:$CB$2,0)),""),"")</f>
        <v/>
      </c>
      <c r="T67" s="13" t="str">
        <f>IFERROR(IF(T$4="Yes",INDEX(List!$F$2:$CB$208,MATCH('Selection Pane Data'!$C67,List!$F$2:$F$208,0),MATCH('Selection Pane Data'!T$3,List!$F$2:$CB$2,0)),""),"")</f>
        <v/>
      </c>
      <c r="U67" s="13" t="str">
        <f>IFERROR(IF(U$4="Yes",INDEX(List!$F$2:$CB$208,MATCH('Selection Pane Data'!$C67,List!$F$2:$F$208,0),MATCH('Selection Pane Data'!U$3,List!$F$2:$CB$2,0)),""),"")</f>
        <v/>
      </c>
      <c r="V67" s="13" t="str">
        <f>IFERROR(IF(V$4="Yes",INDEX(List!$F$2:$CB$208,MATCH('Selection Pane Data'!$C67,List!$F$2:$F$208,0),MATCH('Selection Pane Data'!V$3,List!$F$2:$CB$2,0)),""),"")</f>
        <v/>
      </c>
      <c r="W67" s="13" t="str">
        <f>IFERROR(IF(W$4="Yes",INDEX(List!$F$2:$CB$208,MATCH('Selection Pane Data'!$C67,List!$F$2:$F$208,0),MATCH('Selection Pane Data'!W$3,List!$F$2:$CB$2,0)),""),"")</f>
        <v/>
      </c>
      <c r="X67" s="13" t="str">
        <f>IFERROR(IF(X$4="Yes",INDEX(List!$F$2:$CB$208,MATCH('Selection Pane Data'!$C67,List!$F$2:$F$208,0),MATCH('Selection Pane Data'!X$3,List!$F$2:$CB$2,0)),""),"")</f>
        <v/>
      </c>
      <c r="Y67" s="13" t="str">
        <f>IFERROR(IF(Y$4="Yes",INDEX(List!$F$2:$CB$208,MATCH('Selection Pane Data'!$C67,List!$F$2:$F$208,0),MATCH('Selection Pane Data'!Y$3,List!$F$2:$CB$2,0)),""),"")</f>
        <v/>
      </c>
      <c r="Z67" s="13" t="str">
        <f>IFERROR(IF(Z$4="Yes",INDEX(List!$F$2:$CB$208,MATCH('Selection Pane Data'!$C67,List!$F$2:$F$208,0),MATCH('Selection Pane Data'!Z$3,List!$F$2:$CB$2,0)),""),"")</f>
        <v/>
      </c>
      <c r="AA67" s="13" t="str">
        <f>IFERROR(IF(AA$4="Yes",INDEX(List!$F$2:$CB$208,MATCH('Selection Pane Data'!$C67,List!$F$2:$F$208,0),MATCH('Selection Pane Data'!AA$3,List!$F$2:$CB$2,0)),""),"")</f>
        <v/>
      </c>
      <c r="AB67" s="13">
        <f>IFERROR(IF(AB$4="Yes",INDEX(List!$F$2:$CB$208,MATCH('Selection Pane Data'!$C67,List!$F$2:$F$208,0),MATCH('Selection Pane Data'!AB$3,List!$F$2:$CB$2,0)),""),"")</f>
        <v>0</v>
      </c>
      <c r="AC67" s="13" t="str">
        <f>IFERROR(IF(AC$4="Yes",INDEX(List!$F$2:$CB$208,MATCH('Selection Pane Data'!$C67,List!$F$2:$F$208,0),MATCH('Selection Pane Data'!AC$3,List!$F$2:$CB$2,0)),""),"")</f>
        <v/>
      </c>
      <c r="AD67" s="13" t="str">
        <f>IFERROR(IF(AD$4="Yes",INDEX(List!$F$2:$CB$208,MATCH('Selection Pane Data'!$C67,List!$F$2:$F$208,0),MATCH('Selection Pane Data'!AD$3,List!$F$2:$CB$2,0)),""),"")</f>
        <v/>
      </c>
      <c r="AE67" s="13" t="str">
        <f>IFERROR(IF(AE$4="Yes",INDEX(List!$F$2:$CB$208,MATCH('Selection Pane Data'!$C67,List!$F$2:$F$208,0),MATCH('Selection Pane Data'!AE$3,List!$F$2:$CB$2,0)),""),"")</f>
        <v/>
      </c>
      <c r="AF67" s="13" t="str">
        <f>IFERROR(IF(AF$4="Yes",INDEX(List!$F$2:$CB$208,MATCH('Selection Pane Data'!$C67,List!$F$2:$F$208,0),MATCH('Selection Pane Data'!AF$3,List!$F$2:$CB$2,0)),""),"")</f>
        <v/>
      </c>
      <c r="AG67" s="13" t="str">
        <f>IFERROR(IF(AG$4="Yes",INDEX(List!$F$2:$CB$208,MATCH('Selection Pane Data'!$C67,List!$F$2:$F$208,0),MATCH('Selection Pane Data'!AG$3,List!$F$2:$CB$2,0)),""),"")</f>
        <v/>
      </c>
      <c r="AH67" s="13" t="str">
        <f>IFERROR(IF(AH$4="Yes",INDEX(List!$F$2:$CB$208,MATCH('Selection Pane Data'!$C67,List!$F$2:$F$208,0),MATCH('Selection Pane Data'!AH$3,List!$F$2:$CB$2,0)),""),"")</f>
        <v/>
      </c>
      <c r="AI67" s="13" t="str">
        <f>IFERROR(IF(AI$4="Yes",INDEX(List!$F$2:$CB$208,MATCH('Selection Pane Data'!$C67,List!$F$2:$F$208,0),MATCH('Selection Pane Data'!AI$3,List!$F$2:$CB$2,0)),""),"")</f>
        <v/>
      </c>
      <c r="AJ67" s="13" t="str">
        <f>IFERROR(IF(AJ$4="Yes",INDEX(List!$F$2:$CB$208,MATCH('Selection Pane Data'!$C67,List!$F$2:$F$208,0),MATCH('Selection Pane Data'!AJ$3,List!$F$2:$CB$2,0)),""),"")</f>
        <v/>
      </c>
      <c r="AK67" s="13" t="str">
        <f>IFERROR(IF(AK$4="Yes",INDEX(List!$F$2:$CB$208,MATCH('Selection Pane Data'!$C67,List!$F$2:$F$208,0),MATCH('Selection Pane Data'!AK$3,List!$F$2:$CB$2,0)),""),"")</f>
        <v/>
      </c>
      <c r="AL67" s="13" t="str">
        <f>IFERROR(IF(AL$4="Yes",INDEX(List!$F$2:$CB$208,MATCH('Selection Pane Data'!$C67,List!$F$2:$F$208,0),MATCH('Selection Pane Data'!AL$3,List!$F$2:$CB$2,0)),""),"")</f>
        <v/>
      </c>
      <c r="AM67" s="13" t="str">
        <f>IFERROR(IF(AM$4="Yes",INDEX(List!$F$2:$CB$208,MATCH('Selection Pane Data'!$C67,List!$F$2:$F$208,0),MATCH('Selection Pane Data'!AM$3,List!$F$2:$CB$2,0)),""),"")</f>
        <v/>
      </c>
      <c r="AN67" s="13" t="str">
        <f>IFERROR(IF(AN$4="Yes",INDEX(List!$F$2:$CB$208,MATCH('Selection Pane Data'!$C67,List!$F$2:$F$208,0),MATCH('Selection Pane Data'!AN$3,List!$F$2:$CB$2,0)),""),"")</f>
        <v/>
      </c>
      <c r="AO67" s="13" t="str">
        <f>IFERROR(IF(AO$4="Yes",INDEX(List!$F$2:$CB$208,MATCH('Selection Pane Data'!$C67,List!$F$2:$F$208,0),MATCH('Selection Pane Data'!AO$3,List!$F$2:$CB$2,0)),""),"")</f>
        <v/>
      </c>
      <c r="AP67" s="13" t="str">
        <f>IFERROR(IF(AP$4="Yes",INDEX(List!$F$2:$CB$208,MATCH('Selection Pane Data'!$C67,List!$F$2:$F$208,0),MATCH('Selection Pane Data'!AP$3,List!$F$2:$CB$2,0)),""),"")</f>
        <v/>
      </c>
      <c r="AQ67" s="13" t="str">
        <f>IFERROR(IF(AQ$4="Yes",INDEX(List!$F$2:$CB$208,MATCH('Selection Pane Data'!$C67,List!$F$2:$F$208,0),MATCH('Selection Pane Data'!AQ$3,List!$F$2:$CB$2,0)),""),"")</f>
        <v/>
      </c>
      <c r="AR67" s="13" t="str">
        <f>IFERROR(IF(AR$4="Yes",INDEX(List!$F$2:$CB$208,MATCH('Selection Pane Data'!$C67,List!$F$2:$F$208,0),MATCH('Selection Pane Data'!AR$3,List!$F$2:$CB$2,0)),""),"")</f>
        <v/>
      </c>
      <c r="AS67" s="13" t="str">
        <f>IFERROR(IF(AS$4="Yes",INDEX(List!$F$2:$CB$208,MATCH('Selection Pane Data'!$C67,List!$F$2:$F$208,0),MATCH('Selection Pane Data'!AS$3,List!$F$2:$CB$2,0)),""),"")</f>
        <v/>
      </c>
      <c r="AT67" s="13" t="str">
        <f>IFERROR(IF(AT$4="Yes",INDEX(List!$F$2:$CB$208,MATCH('Selection Pane Data'!$C67,List!$F$2:$F$208,0),MATCH('Selection Pane Data'!AT$3,List!$F$2:$CB$2,0)),""),"")</f>
        <v/>
      </c>
      <c r="AU67" s="13" t="str">
        <f>IFERROR(IF(AU$4="Yes",INDEX(List!$F$2:$CB$208,MATCH('Selection Pane Data'!$C67,List!$F$2:$F$208,0),MATCH('Selection Pane Data'!AU$3,List!$F$2:$CB$2,0)),""),"")</f>
        <v/>
      </c>
      <c r="AV67" s="13" t="str">
        <f>IFERROR(IF(AV$4="Yes",INDEX(List!$F$2:$CB$208,MATCH('Selection Pane Data'!$C67,List!$F$2:$F$208,0),MATCH('Selection Pane Data'!AV$3,List!$F$2:$CB$2,0)),""),"")</f>
        <v/>
      </c>
      <c r="AW67" s="13" t="str">
        <f>IFERROR(IF(AW$4="Yes",INDEX(List!$F$2:$CB$208,MATCH('Selection Pane Data'!$C67,List!$F$2:$F$208,0),MATCH('Selection Pane Data'!AW$3,List!$F$2:$CB$2,0)),""),"")</f>
        <v/>
      </c>
      <c r="AX67" s="13" t="str">
        <f>IFERROR(IF(AX$4="Yes",INDEX(List!$F$2:$CB$208,MATCH('Selection Pane Data'!$C67,List!$F$2:$F$208,0),MATCH('Selection Pane Data'!AX$3,List!$F$2:$CB$2,0)),""),"")</f>
        <v/>
      </c>
      <c r="AY67" s="13" t="str">
        <f>IFERROR(IF(AY$4="Yes",INDEX(List!$F$2:$CB$208,MATCH('Selection Pane Data'!$C67,List!$F$2:$F$208,0),MATCH('Selection Pane Data'!AY$3,List!$F$2:$CB$2,0)),""),"")</f>
        <v/>
      </c>
      <c r="AZ67" s="13" t="str">
        <f>IFERROR(IF(AZ$4="Yes",INDEX(List!$F$2:$CB$208,MATCH('Selection Pane Data'!$C67,List!$F$2:$F$208,0),MATCH('Selection Pane Data'!AZ$3,List!$F$2:$CB$2,0)),""),"")</f>
        <v/>
      </c>
      <c r="BA67" s="13" t="str">
        <f>IFERROR(IF(BA$4="Yes",INDEX(List!$F$2:$CB$208,MATCH('Selection Pane Data'!$C67,List!$F$2:$F$208,0),MATCH('Selection Pane Data'!BA$3,List!$F$2:$CB$2,0)),""),"")</f>
        <v/>
      </c>
      <c r="BB67" s="13" t="str">
        <f>IFERROR(IF(BB$4="Yes",INDEX(List!$F$2:$CB$208,MATCH('Selection Pane Data'!$C67,List!$F$2:$F$208,0),MATCH('Selection Pane Data'!BB$3,List!$F$2:$CB$2,0)),""),"")</f>
        <v/>
      </c>
      <c r="BC67" s="13" t="str">
        <f>IFERROR(IF(BC$4="Yes",INDEX(List!$F$2:$CB$208,MATCH('Selection Pane Data'!$C67,List!$F$2:$F$208,0),MATCH('Selection Pane Data'!BC$3,List!$F$2:$CB$2,0)),""),"")</f>
        <v/>
      </c>
      <c r="BD67" s="13" t="str">
        <f>IFERROR(IF(BD$4="Yes",INDEX(List!$F$2:$CB$208,MATCH('Selection Pane Data'!$C67,List!$F$2:$F$208,0),MATCH('Selection Pane Data'!BD$3,List!$F$2:$CB$2,0)),""),"")</f>
        <v/>
      </c>
      <c r="BE67" s="13" t="str">
        <f>IFERROR(IF(BE$4="Yes",INDEX(List!$F$2:$CB$208,MATCH('Selection Pane Data'!$C67,List!$F$2:$F$208,0),MATCH('Selection Pane Data'!BE$3,List!$F$2:$CB$2,0)),""),"")</f>
        <v/>
      </c>
      <c r="BF67" s="13" t="str">
        <f>IFERROR(IF(BF$4="Yes",INDEX(List!$F$2:$CB$208,MATCH('Selection Pane Data'!$C67,List!$F$2:$F$208,0),MATCH('Selection Pane Data'!BF$3,List!$F$2:$CB$2,0)),""),"")</f>
        <v/>
      </c>
      <c r="BG67" s="13" t="str">
        <f>IFERROR(IF(BG$4="Yes",INDEX(List!$F$2:$CB$208,MATCH('Selection Pane Data'!$C67,List!$F$2:$F$208,0),MATCH('Selection Pane Data'!BG$3,List!$F$2:$CB$2,0)),""),"")</f>
        <v/>
      </c>
      <c r="BH67" s="13" t="str">
        <f>IFERROR(IF(BH$4="Yes",INDEX(List!$F$2:$CB$208,MATCH('Selection Pane Data'!$C67,List!$F$2:$F$208,0),MATCH('Selection Pane Data'!BH$3,List!$F$2:$CB$2,0)),""),"")</f>
        <v/>
      </c>
      <c r="BI67" s="13" t="str">
        <f>IFERROR(IF(BI$4="Yes",INDEX(List!$F$2:$CB$208,MATCH('Selection Pane Data'!$C67,List!$F$2:$F$208,0),MATCH('Selection Pane Data'!BI$3,List!$F$2:$CB$2,0)),""),"")</f>
        <v/>
      </c>
      <c r="BJ67" s="13" t="str">
        <f>IFERROR(IF(BJ$4="Yes",INDEX(List!$F$2:$CB$208,MATCH('Selection Pane Data'!$C67,List!$F$2:$F$208,0),MATCH('Selection Pane Data'!BJ$3,List!$F$2:$CB$2,0)),""),"")</f>
        <v/>
      </c>
      <c r="BK67" s="13" t="str">
        <f>IFERROR(IF(BK$4="Yes",INDEX(List!$F$2:$CB$208,MATCH('Selection Pane Data'!$C67,List!$F$2:$F$208,0),MATCH('Selection Pane Data'!BK$3,List!$F$2:$CB$2,0)),""),"")</f>
        <v/>
      </c>
      <c r="BL67" s="13" t="str">
        <f>IFERROR(IF(BL$4="Yes",INDEX(List!$F$2:$CB$208,MATCH('Selection Pane Data'!$C67,List!$F$2:$F$208,0),MATCH('Selection Pane Data'!BL$3,List!$F$2:$CB$2,0)),""),"")</f>
        <v/>
      </c>
      <c r="BM67" s="13" t="str">
        <f>IFERROR(IF(BM$4="Yes",INDEX(List!$F$2:$CB$208,MATCH('Selection Pane Data'!$C67,List!$F$2:$F$208,0),MATCH('Selection Pane Data'!BM$3,List!$F$2:$CB$2,0)),""),"")</f>
        <v/>
      </c>
      <c r="BN67" s="13" t="str">
        <f>IFERROR(IF(BN$4="Yes",INDEX(List!$F$2:$CB$208,MATCH('Selection Pane Data'!$C67,List!$F$2:$F$208,0),MATCH('Selection Pane Data'!BN$3,List!$F$2:$CB$2,0)),""),"")</f>
        <v/>
      </c>
      <c r="BO67" s="13" t="str">
        <f>IFERROR(IF(BO$4="Yes",INDEX(List!$F$2:$CB$208,MATCH('Selection Pane Data'!$C67,List!$F$2:$F$208,0),MATCH('Selection Pane Data'!BO$3,List!$F$2:$CB$2,0)),""),"")</f>
        <v/>
      </c>
      <c r="BP67" s="13" t="str">
        <f>IFERROR(IF(BP$4="Yes",INDEX(List!$F$2:$CB$208,MATCH('Selection Pane Data'!$C67,List!$F$2:$F$208,0),MATCH('Selection Pane Data'!BP$3,List!$F$2:$CB$2,0)),""),"")</f>
        <v/>
      </c>
      <c r="BQ67" s="13" t="str">
        <f>IFERROR(IF(BQ$4="Yes",INDEX(List!$F$2:$CB$208,MATCH('Selection Pane Data'!$C67,List!$F$2:$F$208,0),MATCH('Selection Pane Data'!BQ$3,List!$F$2:$CB$2,0)),""),"")</f>
        <v/>
      </c>
      <c r="BR67" s="13" t="str">
        <f>IFERROR(IF(BR$4="Yes",INDEX(List!$F$2:$CB$208,MATCH('Selection Pane Data'!$C67,List!$F$2:$F$208,0),MATCH('Selection Pane Data'!BR$3,List!$F$2:$CB$2,0)),""),"")</f>
        <v/>
      </c>
      <c r="BS67" s="13" t="str">
        <f>IFERROR(IF(BS$4="Yes",INDEX(List!$F$2:$CB$208,MATCH('Selection Pane Data'!$C67,List!$F$2:$F$208,0),MATCH('Selection Pane Data'!BS$3,List!$F$2:$CB$2,0)),""),"")</f>
        <v/>
      </c>
      <c r="BT67" s="13" t="str">
        <f>IFERROR(IF(BT$4="Yes",INDEX(List!$F$2:$CB$208,MATCH('Selection Pane Data'!$C67,List!$F$2:$F$208,0),MATCH('Selection Pane Data'!BT$3,List!$F$2:$CB$2,0)),""),"")</f>
        <v/>
      </c>
      <c r="BU67" s="13" t="str">
        <f>IFERROR(IF(BU$4="Yes",INDEX(List!$F$2:$CB$208,MATCH('Selection Pane Data'!$C67,List!$F$2:$F$208,0),MATCH('Selection Pane Data'!BU$3,List!$F$2:$CB$2,0)),""),"")</f>
        <v/>
      </c>
      <c r="BV67" s="13" t="str">
        <f>IFERROR(IF(BV$4="Yes",INDEX(List!$F$2:$CB$208,MATCH('Selection Pane Data'!$C67,List!$F$2:$F$208,0),MATCH('Selection Pane Data'!BV$3,List!$F$2:$CB$2,0)),""),"")</f>
        <v/>
      </c>
      <c r="BW67" s="13" t="str">
        <f>IFERROR(IF(BW$4="Yes",INDEX(List!$F$2:$CB$208,MATCH('Selection Pane Data'!$C67,List!$F$2:$F$208,0),MATCH('Selection Pane Data'!BW$3,List!$F$2:$CB$2,0)),""),"")</f>
        <v/>
      </c>
      <c r="BX67" s="13" t="str">
        <f>IFERROR(IF(BX$4="Yes",INDEX(List!$F$2:$CB$208,MATCH('Selection Pane Data'!$C67,List!$F$2:$F$208,0),MATCH('Selection Pane Data'!BX$3,List!$F$2:$CB$2,0)),""),"")</f>
        <v/>
      </c>
      <c r="BY67" s="13" t="str">
        <f>IFERROR(IF(BY$4="Yes",INDEX(List!$F$2:$CB$208,MATCH('Selection Pane Data'!$C67,List!$F$2:$F$208,0),MATCH('Selection Pane Data'!BY$3,List!$F$2:$CB$2,0)),""),"")</f>
        <v/>
      </c>
      <c r="BZ67" s="13" t="str">
        <f>IFERROR(IF(BZ$4="Yes",INDEX(List!$F$2:$CB$208,MATCH('Selection Pane Data'!$C67,List!$F$2:$F$208,0),MATCH('Selection Pane Data'!BZ$3,List!$F$2:$CB$2,0)),""),"")</f>
        <v/>
      </c>
      <c r="CA67" s="13" t="str">
        <f>IFERROR(IF(CA$4="Yes",INDEX(List!$F$2:$CB$208,MATCH('Selection Pane Data'!$C67,List!$F$2:$F$208,0),MATCH('Selection Pane Data'!CA$3,List!$F$2:$CB$2,0)),""),"")</f>
        <v/>
      </c>
      <c r="CC67" s="29">
        <f t="shared" si="0"/>
        <v>0</v>
      </c>
      <c r="CD67" s="29">
        <f t="shared" si="1"/>
        <v>0</v>
      </c>
      <c r="CE67" s="29"/>
      <c r="CF67" s="29">
        <f>COUNTIF(List!I65:CB65,'Selection Pane Data'!CF$3)</f>
        <v>3</v>
      </c>
      <c r="CG67" s="29">
        <f>COUNTIF(List!J65:CC65,'Selection Pane Data'!CG$3)</f>
        <v>4</v>
      </c>
      <c r="CH67" s="29"/>
      <c r="CI67" s="29" t="str">
        <f t="shared" si="2"/>
        <v>Error</v>
      </c>
      <c r="CJ67" s="29" t="str">
        <f t="shared" si="3"/>
        <v>Error</v>
      </c>
    </row>
    <row r="68" spans="2:88" x14ac:dyDescent="0.45">
      <c r="B68" s="21" t="s">
        <v>378</v>
      </c>
      <c r="C68" s="120" t="s">
        <v>69</v>
      </c>
      <c r="D68" s="31" t="str">
        <f>List!G66</f>
        <v>Shared Coverage</v>
      </c>
      <c r="E68" s="31" t="str">
        <f>List!H66</f>
        <v>Shared Coverage</v>
      </c>
      <c r="F68" t="str">
        <f>INDEX('CMMC Levels'!$A$1:$F$188,MATCH('Selection Pane Data'!$C68,'CMMC Levels'!$A$1:$A$188,0),MATCH(Placemat!$F$4,'CMMC Levels'!$A$1:$F$1,0))</f>
        <v>X</v>
      </c>
      <c r="G68" s="75" t="str">
        <f>IF(F68="X",IF(COUNTIF(List!I66:CB66,"P")+COUNTIF(List!I66:CB66,"S")=0,"U",IF(COUNTIF('Selection Pane Data'!H68:CA68,"P")&gt;0,"P",IF(COUNTIF('Selection Pane Data'!H68:CA68,"S")&gt;0,"S","N"))),"NA")</f>
        <v>N</v>
      </c>
      <c r="H68" s="13" t="str">
        <f>IFERROR(IF(H$4="Yes",INDEX(List!$F$2:$CB$208,MATCH('Selection Pane Data'!$C68,List!$F$2:$F$208,0),MATCH('Selection Pane Data'!H$3,List!$F$2:$CB$2,0)),""),"")</f>
        <v/>
      </c>
      <c r="I68" s="13" t="str">
        <f>IFERROR(IF(I$4="Yes",INDEX(List!$F$2:$CB$208,MATCH('Selection Pane Data'!$C68,List!$F$2:$F$208,0),MATCH('Selection Pane Data'!I$3,List!$F$2:$CB$2,0)),""),"")</f>
        <v/>
      </c>
      <c r="J68" s="13">
        <f>IFERROR(IF(J$4="Yes",INDEX(List!$F$2:$CB$208,MATCH('Selection Pane Data'!$C68,List!$F$2:$F$208,0),MATCH('Selection Pane Data'!J$3,List!$F$2:$CB$2,0)),""),"")</f>
        <v>0</v>
      </c>
      <c r="K68" s="13" t="str">
        <f>IFERROR(IF(K$4="Yes",INDEX(List!$F$2:$CB$208,MATCH('Selection Pane Data'!$C68,List!$F$2:$F$208,0),MATCH('Selection Pane Data'!K$3,List!$F$2:$CB$2,0)),""),"")</f>
        <v/>
      </c>
      <c r="L68" s="13" t="str">
        <f>IFERROR(IF(L$4="Yes",INDEX(List!$F$2:$CB$208,MATCH('Selection Pane Data'!$C68,List!$F$2:$F$208,0),MATCH('Selection Pane Data'!L$3,List!$F$2:$CB$2,0)),""),"")</f>
        <v/>
      </c>
      <c r="M68" s="13" t="str">
        <f>IFERROR(IF(M$4="Yes",INDEX(List!$F$2:$CB$208,MATCH('Selection Pane Data'!$C68,List!$F$2:$F$208,0),MATCH('Selection Pane Data'!M$3,List!$F$2:$CB$2,0)),""),"")</f>
        <v/>
      </c>
      <c r="N68" s="13" t="str">
        <f>IFERROR(IF(N$4="Yes",INDEX(List!$F$2:$CB$208,MATCH('Selection Pane Data'!$C68,List!$F$2:$F$208,0),MATCH('Selection Pane Data'!N$3,List!$F$2:$CB$2,0)),""),"")</f>
        <v/>
      </c>
      <c r="O68" s="13" t="str">
        <f>IFERROR(IF(O$4="Yes",INDEX(List!$F$2:$CB$208,MATCH('Selection Pane Data'!$C68,List!$F$2:$F$208,0),MATCH('Selection Pane Data'!O$3,List!$F$2:$CB$2,0)),""),"")</f>
        <v/>
      </c>
      <c r="P68" s="13" t="str">
        <f>IFERROR(IF(P$4="Yes",INDEX(List!$F$2:$CB$208,MATCH('Selection Pane Data'!$C68,List!$F$2:$F$208,0),MATCH('Selection Pane Data'!P$3,List!$F$2:$CB$2,0)),""),"")</f>
        <v/>
      </c>
      <c r="Q68" s="13" t="str">
        <f>IFERROR(IF(Q$4="Yes",INDEX(List!$F$2:$CB$208,MATCH('Selection Pane Data'!$C68,List!$F$2:$F$208,0),MATCH('Selection Pane Data'!Q$3,List!$F$2:$CB$2,0)),""),"")</f>
        <v/>
      </c>
      <c r="R68" s="13" t="str">
        <f>IFERROR(IF(R$4="Yes",INDEX(List!$F$2:$CB$208,MATCH('Selection Pane Data'!$C68,List!$F$2:$F$208,0),MATCH('Selection Pane Data'!R$3,List!$F$2:$CB$2,0)),""),"")</f>
        <v/>
      </c>
      <c r="S68" s="13" t="str">
        <f>IFERROR(IF(S$4="Yes",INDEX(List!$F$2:$CB$208,MATCH('Selection Pane Data'!$C68,List!$F$2:$F$208,0),MATCH('Selection Pane Data'!S$3,List!$F$2:$CB$2,0)),""),"")</f>
        <v/>
      </c>
      <c r="T68" s="13" t="str">
        <f>IFERROR(IF(T$4="Yes",INDEX(List!$F$2:$CB$208,MATCH('Selection Pane Data'!$C68,List!$F$2:$F$208,0),MATCH('Selection Pane Data'!T$3,List!$F$2:$CB$2,0)),""),"")</f>
        <v/>
      </c>
      <c r="U68" s="13" t="str">
        <f>IFERROR(IF(U$4="Yes",INDEX(List!$F$2:$CB$208,MATCH('Selection Pane Data'!$C68,List!$F$2:$F$208,0),MATCH('Selection Pane Data'!U$3,List!$F$2:$CB$2,0)),""),"")</f>
        <v/>
      </c>
      <c r="V68" s="13" t="str">
        <f>IFERROR(IF(V$4="Yes",INDEX(List!$F$2:$CB$208,MATCH('Selection Pane Data'!$C68,List!$F$2:$F$208,0),MATCH('Selection Pane Data'!V$3,List!$F$2:$CB$2,0)),""),"")</f>
        <v/>
      </c>
      <c r="W68" s="13" t="str">
        <f>IFERROR(IF(W$4="Yes",INDEX(List!$F$2:$CB$208,MATCH('Selection Pane Data'!$C68,List!$F$2:$F$208,0),MATCH('Selection Pane Data'!W$3,List!$F$2:$CB$2,0)),""),"")</f>
        <v/>
      </c>
      <c r="X68" s="13" t="str">
        <f>IFERROR(IF(X$4="Yes",INDEX(List!$F$2:$CB$208,MATCH('Selection Pane Data'!$C68,List!$F$2:$F$208,0),MATCH('Selection Pane Data'!X$3,List!$F$2:$CB$2,0)),""),"")</f>
        <v/>
      </c>
      <c r="Y68" s="13" t="str">
        <f>IFERROR(IF(Y$4="Yes",INDEX(List!$F$2:$CB$208,MATCH('Selection Pane Data'!$C68,List!$F$2:$F$208,0),MATCH('Selection Pane Data'!Y$3,List!$F$2:$CB$2,0)),""),"")</f>
        <v/>
      </c>
      <c r="Z68" s="13" t="str">
        <f>IFERROR(IF(Z$4="Yes",INDEX(List!$F$2:$CB$208,MATCH('Selection Pane Data'!$C68,List!$F$2:$F$208,0),MATCH('Selection Pane Data'!Z$3,List!$F$2:$CB$2,0)),""),"")</f>
        <v/>
      </c>
      <c r="AA68" s="13" t="str">
        <f>IFERROR(IF(AA$4="Yes",INDEX(List!$F$2:$CB$208,MATCH('Selection Pane Data'!$C68,List!$F$2:$F$208,0),MATCH('Selection Pane Data'!AA$3,List!$F$2:$CB$2,0)),""),"")</f>
        <v/>
      </c>
      <c r="AB68" s="13">
        <f>IFERROR(IF(AB$4="Yes",INDEX(List!$F$2:$CB$208,MATCH('Selection Pane Data'!$C68,List!$F$2:$F$208,0),MATCH('Selection Pane Data'!AB$3,List!$F$2:$CB$2,0)),""),"")</f>
        <v>0</v>
      </c>
      <c r="AC68" s="13" t="str">
        <f>IFERROR(IF(AC$4="Yes",INDEX(List!$F$2:$CB$208,MATCH('Selection Pane Data'!$C68,List!$F$2:$F$208,0),MATCH('Selection Pane Data'!AC$3,List!$F$2:$CB$2,0)),""),"")</f>
        <v/>
      </c>
      <c r="AD68" s="13" t="str">
        <f>IFERROR(IF(AD$4="Yes",INDEX(List!$F$2:$CB$208,MATCH('Selection Pane Data'!$C68,List!$F$2:$F$208,0),MATCH('Selection Pane Data'!AD$3,List!$F$2:$CB$2,0)),""),"")</f>
        <v/>
      </c>
      <c r="AE68" s="13" t="str">
        <f>IFERROR(IF(AE$4="Yes",INDEX(List!$F$2:$CB$208,MATCH('Selection Pane Data'!$C68,List!$F$2:$F$208,0),MATCH('Selection Pane Data'!AE$3,List!$F$2:$CB$2,0)),""),"")</f>
        <v/>
      </c>
      <c r="AF68" s="13" t="str">
        <f>IFERROR(IF(AF$4="Yes",INDEX(List!$F$2:$CB$208,MATCH('Selection Pane Data'!$C68,List!$F$2:$F$208,0),MATCH('Selection Pane Data'!AF$3,List!$F$2:$CB$2,0)),""),"")</f>
        <v/>
      </c>
      <c r="AG68" s="13" t="str">
        <f>IFERROR(IF(AG$4="Yes",INDEX(List!$F$2:$CB$208,MATCH('Selection Pane Data'!$C68,List!$F$2:$F$208,0),MATCH('Selection Pane Data'!AG$3,List!$F$2:$CB$2,0)),""),"")</f>
        <v/>
      </c>
      <c r="AH68" s="13" t="str">
        <f>IFERROR(IF(AH$4="Yes",INDEX(List!$F$2:$CB$208,MATCH('Selection Pane Data'!$C68,List!$F$2:$F$208,0),MATCH('Selection Pane Data'!AH$3,List!$F$2:$CB$2,0)),""),"")</f>
        <v/>
      </c>
      <c r="AI68" s="13" t="str">
        <f>IFERROR(IF(AI$4="Yes",INDEX(List!$F$2:$CB$208,MATCH('Selection Pane Data'!$C68,List!$F$2:$F$208,0),MATCH('Selection Pane Data'!AI$3,List!$F$2:$CB$2,0)),""),"")</f>
        <v/>
      </c>
      <c r="AJ68" s="13" t="str">
        <f>IFERROR(IF(AJ$4="Yes",INDEX(List!$F$2:$CB$208,MATCH('Selection Pane Data'!$C68,List!$F$2:$F$208,0),MATCH('Selection Pane Data'!AJ$3,List!$F$2:$CB$2,0)),""),"")</f>
        <v/>
      </c>
      <c r="AK68" s="13" t="str">
        <f>IFERROR(IF(AK$4="Yes",INDEX(List!$F$2:$CB$208,MATCH('Selection Pane Data'!$C68,List!$F$2:$F$208,0),MATCH('Selection Pane Data'!AK$3,List!$F$2:$CB$2,0)),""),"")</f>
        <v/>
      </c>
      <c r="AL68" s="13" t="str">
        <f>IFERROR(IF(AL$4="Yes",INDEX(List!$F$2:$CB$208,MATCH('Selection Pane Data'!$C68,List!$F$2:$F$208,0),MATCH('Selection Pane Data'!AL$3,List!$F$2:$CB$2,0)),""),"")</f>
        <v/>
      </c>
      <c r="AM68" s="13" t="str">
        <f>IFERROR(IF(AM$4="Yes",INDEX(List!$F$2:$CB$208,MATCH('Selection Pane Data'!$C68,List!$F$2:$F$208,0),MATCH('Selection Pane Data'!AM$3,List!$F$2:$CB$2,0)),""),"")</f>
        <v/>
      </c>
      <c r="AN68" s="13" t="str">
        <f>IFERROR(IF(AN$4="Yes",INDEX(List!$F$2:$CB$208,MATCH('Selection Pane Data'!$C68,List!$F$2:$F$208,0),MATCH('Selection Pane Data'!AN$3,List!$F$2:$CB$2,0)),""),"")</f>
        <v/>
      </c>
      <c r="AO68" s="13" t="str">
        <f>IFERROR(IF(AO$4="Yes",INDEX(List!$F$2:$CB$208,MATCH('Selection Pane Data'!$C68,List!$F$2:$F$208,0),MATCH('Selection Pane Data'!AO$3,List!$F$2:$CB$2,0)),""),"")</f>
        <v/>
      </c>
      <c r="AP68" s="13" t="str">
        <f>IFERROR(IF(AP$4="Yes",INDEX(List!$F$2:$CB$208,MATCH('Selection Pane Data'!$C68,List!$F$2:$F$208,0),MATCH('Selection Pane Data'!AP$3,List!$F$2:$CB$2,0)),""),"")</f>
        <v/>
      </c>
      <c r="AQ68" s="13" t="str">
        <f>IFERROR(IF(AQ$4="Yes",INDEX(List!$F$2:$CB$208,MATCH('Selection Pane Data'!$C68,List!$F$2:$F$208,0),MATCH('Selection Pane Data'!AQ$3,List!$F$2:$CB$2,0)),""),"")</f>
        <v/>
      </c>
      <c r="AR68" s="13" t="str">
        <f>IFERROR(IF(AR$4="Yes",INDEX(List!$F$2:$CB$208,MATCH('Selection Pane Data'!$C68,List!$F$2:$F$208,0),MATCH('Selection Pane Data'!AR$3,List!$F$2:$CB$2,0)),""),"")</f>
        <v/>
      </c>
      <c r="AS68" s="13" t="str">
        <f>IFERROR(IF(AS$4="Yes",INDEX(List!$F$2:$CB$208,MATCH('Selection Pane Data'!$C68,List!$F$2:$F$208,0),MATCH('Selection Pane Data'!AS$3,List!$F$2:$CB$2,0)),""),"")</f>
        <v/>
      </c>
      <c r="AT68" s="13" t="str">
        <f>IFERROR(IF(AT$4="Yes",INDEX(List!$F$2:$CB$208,MATCH('Selection Pane Data'!$C68,List!$F$2:$F$208,0),MATCH('Selection Pane Data'!AT$3,List!$F$2:$CB$2,0)),""),"")</f>
        <v/>
      </c>
      <c r="AU68" s="13" t="str">
        <f>IFERROR(IF(AU$4="Yes",INDEX(List!$F$2:$CB$208,MATCH('Selection Pane Data'!$C68,List!$F$2:$F$208,0),MATCH('Selection Pane Data'!AU$3,List!$F$2:$CB$2,0)),""),"")</f>
        <v/>
      </c>
      <c r="AV68" s="13" t="str">
        <f>IFERROR(IF(AV$4="Yes",INDEX(List!$F$2:$CB$208,MATCH('Selection Pane Data'!$C68,List!$F$2:$F$208,0),MATCH('Selection Pane Data'!AV$3,List!$F$2:$CB$2,0)),""),"")</f>
        <v/>
      </c>
      <c r="AW68" s="13" t="str">
        <f>IFERROR(IF(AW$4="Yes",INDEX(List!$F$2:$CB$208,MATCH('Selection Pane Data'!$C68,List!$F$2:$F$208,0),MATCH('Selection Pane Data'!AW$3,List!$F$2:$CB$2,0)),""),"")</f>
        <v/>
      </c>
      <c r="AX68" s="13" t="str">
        <f>IFERROR(IF(AX$4="Yes",INDEX(List!$F$2:$CB$208,MATCH('Selection Pane Data'!$C68,List!$F$2:$F$208,0),MATCH('Selection Pane Data'!AX$3,List!$F$2:$CB$2,0)),""),"")</f>
        <v/>
      </c>
      <c r="AY68" s="13" t="str">
        <f>IFERROR(IF(AY$4="Yes",INDEX(List!$F$2:$CB$208,MATCH('Selection Pane Data'!$C68,List!$F$2:$F$208,0),MATCH('Selection Pane Data'!AY$3,List!$F$2:$CB$2,0)),""),"")</f>
        <v/>
      </c>
      <c r="AZ68" s="13" t="str">
        <f>IFERROR(IF(AZ$4="Yes",INDEX(List!$F$2:$CB$208,MATCH('Selection Pane Data'!$C68,List!$F$2:$F$208,0),MATCH('Selection Pane Data'!AZ$3,List!$F$2:$CB$2,0)),""),"")</f>
        <v/>
      </c>
      <c r="BA68" s="13" t="str">
        <f>IFERROR(IF(BA$4="Yes",INDEX(List!$F$2:$CB$208,MATCH('Selection Pane Data'!$C68,List!$F$2:$F$208,0),MATCH('Selection Pane Data'!BA$3,List!$F$2:$CB$2,0)),""),"")</f>
        <v/>
      </c>
      <c r="BB68" s="13" t="str">
        <f>IFERROR(IF(BB$4="Yes",INDEX(List!$F$2:$CB$208,MATCH('Selection Pane Data'!$C68,List!$F$2:$F$208,0),MATCH('Selection Pane Data'!BB$3,List!$F$2:$CB$2,0)),""),"")</f>
        <v/>
      </c>
      <c r="BC68" s="13" t="str">
        <f>IFERROR(IF(BC$4="Yes",INDEX(List!$F$2:$CB$208,MATCH('Selection Pane Data'!$C68,List!$F$2:$F$208,0),MATCH('Selection Pane Data'!BC$3,List!$F$2:$CB$2,0)),""),"")</f>
        <v/>
      </c>
      <c r="BD68" s="13" t="str">
        <f>IFERROR(IF(BD$4="Yes",INDEX(List!$F$2:$CB$208,MATCH('Selection Pane Data'!$C68,List!$F$2:$F$208,0),MATCH('Selection Pane Data'!BD$3,List!$F$2:$CB$2,0)),""),"")</f>
        <v/>
      </c>
      <c r="BE68" s="13" t="str">
        <f>IFERROR(IF(BE$4="Yes",INDEX(List!$F$2:$CB$208,MATCH('Selection Pane Data'!$C68,List!$F$2:$F$208,0),MATCH('Selection Pane Data'!BE$3,List!$F$2:$CB$2,0)),""),"")</f>
        <v/>
      </c>
      <c r="BF68" s="13" t="str">
        <f>IFERROR(IF(BF$4="Yes",INDEX(List!$F$2:$CB$208,MATCH('Selection Pane Data'!$C68,List!$F$2:$F$208,0),MATCH('Selection Pane Data'!BF$3,List!$F$2:$CB$2,0)),""),"")</f>
        <v/>
      </c>
      <c r="BG68" s="13" t="str">
        <f>IFERROR(IF(BG$4="Yes",INDEX(List!$F$2:$CB$208,MATCH('Selection Pane Data'!$C68,List!$F$2:$F$208,0),MATCH('Selection Pane Data'!BG$3,List!$F$2:$CB$2,0)),""),"")</f>
        <v/>
      </c>
      <c r="BH68" s="13" t="str">
        <f>IFERROR(IF(BH$4="Yes",INDEX(List!$F$2:$CB$208,MATCH('Selection Pane Data'!$C68,List!$F$2:$F$208,0),MATCH('Selection Pane Data'!BH$3,List!$F$2:$CB$2,0)),""),"")</f>
        <v/>
      </c>
      <c r="BI68" s="13" t="str">
        <f>IFERROR(IF(BI$4="Yes",INDEX(List!$F$2:$CB$208,MATCH('Selection Pane Data'!$C68,List!$F$2:$F$208,0),MATCH('Selection Pane Data'!BI$3,List!$F$2:$CB$2,0)),""),"")</f>
        <v/>
      </c>
      <c r="BJ68" s="13" t="str">
        <f>IFERROR(IF(BJ$4="Yes",INDEX(List!$F$2:$CB$208,MATCH('Selection Pane Data'!$C68,List!$F$2:$F$208,0),MATCH('Selection Pane Data'!BJ$3,List!$F$2:$CB$2,0)),""),"")</f>
        <v/>
      </c>
      <c r="BK68" s="13" t="str">
        <f>IFERROR(IF(BK$4="Yes",INDEX(List!$F$2:$CB$208,MATCH('Selection Pane Data'!$C68,List!$F$2:$F$208,0),MATCH('Selection Pane Data'!BK$3,List!$F$2:$CB$2,0)),""),"")</f>
        <v/>
      </c>
      <c r="BL68" s="13" t="str">
        <f>IFERROR(IF(BL$4="Yes",INDEX(List!$F$2:$CB$208,MATCH('Selection Pane Data'!$C68,List!$F$2:$F$208,0),MATCH('Selection Pane Data'!BL$3,List!$F$2:$CB$2,0)),""),"")</f>
        <v/>
      </c>
      <c r="BM68" s="13" t="str">
        <f>IFERROR(IF(BM$4="Yes",INDEX(List!$F$2:$CB$208,MATCH('Selection Pane Data'!$C68,List!$F$2:$F$208,0),MATCH('Selection Pane Data'!BM$3,List!$F$2:$CB$2,0)),""),"")</f>
        <v/>
      </c>
      <c r="BN68" s="13" t="str">
        <f>IFERROR(IF(BN$4="Yes",INDEX(List!$F$2:$CB$208,MATCH('Selection Pane Data'!$C68,List!$F$2:$F$208,0),MATCH('Selection Pane Data'!BN$3,List!$F$2:$CB$2,0)),""),"")</f>
        <v/>
      </c>
      <c r="BO68" s="13" t="str">
        <f>IFERROR(IF(BO$4="Yes",INDEX(List!$F$2:$CB$208,MATCH('Selection Pane Data'!$C68,List!$F$2:$F$208,0),MATCH('Selection Pane Data'!BO$3,List!$F$2:$CB$2,0)),""),"")</f>
        <v/>
      </c>
      <c r="BP68" s="13" t="str">
        <f>IFERROR(IF(BP$4="Yes",INDEX(List!$F$2:$CB$208,MATCH('Selection Pane Data'!$C68,List!$F$2:$F$208,0),MATCH('Selection Pane Data'!BP$3,List!$F$2:$CB$2,0)),""),"")</f>
        <v/>
      </c>
      <c r="BQ68" s="13" t="str">
        <f>IFERROR(IF(BQ$4="Yes",INDEX(List!$F$2:$CB$208,MATCH('Selection Pane Data'!$C68,List!$F$2:$F$208,0),MATCH('Selection Pane Data'!BQ$3,List!$F$2:$CB$2,0)),""),"")</f>
        <v/>
      </c>
      <c r="BR68" s="13" t="str">
        <f>IFERROR(IF(BR$4="Yes",INDEX(List!$F$2:$CB$208,MATCH('Selection Pane Data'!$C68,List!$F$2:$F$208,0),MATCH('Selection Pane Data'!BR$3,List!$F$2:$CB$2,0)),""),"")</f>
        <v/>
      </c>
      <c r="BS68" s="13" t="str">
        <f>IFERROR(IF(BS$4="Yes",INDEX(List!$F$2:$CB$208,MATCH('Selection Pane Data'!$C68,List!$F$2:$F$208,0),MATCH('Selection Pane Data'!BS$3,List!$F$2:$CB$2,0)),""),"")</f>
        <v/>
      </c>
      <c r="BT68" s="13" t="str">
        <f>IFERROR(IF(BT$4="Yes",INDEX(List!$F$2:$CB$208,MATCH('Selection Pane Data'!$C68,List!$F$2:$F$208,0),MATCH('Selection Pane Data'!BT$3,List!$F$2:$CB$2,0)),""),"")</f>
        <v/>
      </c>
      <c r="BU68" s="13" t="str">
        <f>IFERROR(IF(BU$4="Yes",INDEX(List!$F$2:$CB$208,MATCH('Selection Pane Data'!$C68,List!$F$2:$F$208,0),MATCH('Selection Pane Data'!BU$3,List!$F$2:$CB$2,0)),""),"")</f>
        <v/>
      </c>
      <c r="BV68" s="13" t="str">
        <f>IFERROR(IF(BV$4="Yes",INDEX(List!$F$2:$CB$208,MATCH('Selection Pane Data'!$C68,List!$F$2:$F$208,0),MATCH('Selection Pane Data'!BV$3,List!$F$2:$CB$2,0)),""),"")</f>
        <v/>
      </c>
      <c r="BW68" s="13" t="str">
        <f>IFERROR(IF(BW$4="Yes",INDEX(List!$F$2:$CB$208,MATCH('Selection Pane Data'!$C68,List!$F$2:$F$208,0),MATCH('Selection Pane Data'!BW$3,List!$F$2:$CB$2,0)),""),"")</f>
        <v/>
      </c>
      <c r="BX68" s="13" t="str">
        <f>IFERROR(IF(BX$4="Yes",INDEX(List!$F$2:$CB$208,MATCH('Selection Pane Data'!$C68,List!$F$2:$F$208,0),MATCH('Selection Pane Data'!BX$3,List!$F$2:$CB$2,0)),""),"")</f>
        <v/>
      </c>
      <c r="BY68" s="13" t="str">
        <f>IFERROR(IF(BY$4="Yes",INDEX(List!$F$2:$CB$208,MATCH('Selection Pane Data'!$C68,List!$F$2:$F$208,0),MATCH('Selection Pane Data'!BY$3,List!$F$2:$CB$2,0)),""),"")</f>
        <v/>
      </c>
      <c r="BZ68" s="13" t="str">
        <f>IFERROR(IF(BZ$4="Yes",INDEX(List!$F$2:$CB$208,MATCH('Selection Pane Data'!$C68,List!$F$2:$F$208,0),MATCH('Selection Pane Data'!BZ$3,List!$F$2:$CB$2,0)),""),"")</f>
        <v/>
      </c>
      <c r="CA68" s="13" t="str">
        <f>IFERROR(IF(CA$4="Yes",INDEX(List!$F$2:$CB$208,MATCH('Selection Pane Data'!$C68,List!$F$2:$F$208,0),MATCH('Selection Pane Data'!CA$3,List!$F$2:$CB$2,0)),""),"")</f>
        <v/>
      </c>
      <c r="CC68" s="29">
        <f t="shared" si="0"/>
        <v>0</v>
      </c>
      <c r="CD68" s="29">
        <f t="shared" si="1"/>
        <v>0</v>
      </c>
      <c r="CE68" s="29"/>
      <c r="CF68" s="29">
        <f>COUNTIF(List!I66:CB66,'Selection Pane Data'!CF$3)</f>
        <v>4</v>
      </c>
      <c r="CG68" s="29">
        <f>COUNTIF(List!J66:CC66,'Selection Pane Data'!CG$3)</f>
        <v>4</v>
      </c>
      <c r="CH68" s="29"/>
      <c r="CI68" s="29" t="str">
        <f t="shared" si="2"/>
        <v>Error</v>
      </c>
      <c r="CJ68" s="29" t="str">
        <f t="shared" si="3"/>
        <v>Error</v>
      </c>
    </row>
    <row r="69" spans="2:88" x14ac:dyDescent="0.45">
      <c r="B69" s="21" t="s">
        <v>382</v>
      </c>
      <c r="C69" s="120" t="s">
        <v>164</v>
      </c>
      <c r="D69" s="31" t="str">
        <f>List!G67</f>
        <v>Shared Coverage</v>
      </c>
      <c r="E69" s="31" t="str">
        <f>List!H67</f>
        <v>Shared Coverage</v>
      </c>
      <c r="F69" t="str">
        <f>INDEX('CMMC Levels'!$A$1:$F$188,MATCH('Selection Pane Data'!$C69,'CMMC Levels'!$A$1:$A$188,0),MATCH(Placemat!$F$4,'CMMC Levels'!$A$1:$F$1,0))</f>
        <v>X</v>
      </c>
      <c r="G69" s="75" t="str">
        <f>IF(F69="X",IF(COUNTIF(List!I67:CB67,"P")+COUNTIF(List!I67:CB67,"S")=0,"U",IF(COUNTIF('Selection Pane Data'!H69:CA69,"P")&gt;0,"P",IF(COUNTIF('Selection Pane Data'!H69:CA69,"S")&gt;0,"S","N"))),"NA")</f>
        <v>P</v>
      </c>
      <c r="H69" s="13" t="str">
        <f>IFERROR(IF(H$4="Yes",INDEX(List!$F$2:$CB$208,MATCH('Selection Pane Data'!$C69,List!$F$2:$F$208,0),MATCH('Selection Pane Data'!H$3,List!$F$2:$CB$2,0)),""),"")</f>
        <v/>
      </c>
      <c r="I69" s="13" t="str">
        <f>IFERROR(IF(I$4="Yes",INDEX(List!$F$2:$CB$208,MATCH('Selection Pane Data'!$C69,List!$F$2:$F$208,0),MATCH('Selection Pane Data'!I$3,List!$F$2:$CB$2,0)),""),"")</f>
        <v/>
      </c>
      <c r="J69" s="13">
        <f>IFERROR(IF(J$4="Yes",INDEX(List!$F$2:$CB$208,MATCH('Selection Pane Data'!$C69,List!$F$2:$F$208,0),MATCH('Selection Pane Data'!J$3,List!$F$2:$CB$2,0)),""),"")</f>
        <v>0</v>
      </c>
      <c r="K69" s="13" t="str">
        <f>IFERROR(IF(K$4="Yes",INDEX(List!$F$2:$CB$208,MATCH('Selection Pane Data'!$C69,List!$F$2:$F$208,0),MATCH('Selection Pane Data'!K$3,List!$F$2:$CB$2,0)),""),"")</f>
        <v/>
      </c>
      <c r="L69" s="13" t="str">
        <f>IFERROR(IF(L$4="Yes",INDEX(List!$F$2:$CB$208,MATCH('Selection Pane Data'!$C69,List!$F$2:$F$208,0),MATCH('Selection Pane Data'!L$3,List!$F$2:$CB$2,0)),""),"")</f>
        <v/>
      </c>
      <c r="M69" s="13" t="str">
        <f>IFERROR(IF(M$4="Yes",INDEX(List!$F$2:$CB$208,MATCH('Selection Pane Data'!$C69,List!$F$2:$F$208,0),MATCH('Selection Pane Data'!M$3,List!$F$2:$CB$2,0)),""),"")</f>
        <v/>
      </c>
      <c r="N69" s="13" t="str">
        <f>IFERROR(IF(N$4="Yes",INDEX(List!$F$2:$CB$208,MATCH('Selection Pane Data'!$C69,List!$F$2:$F$208,0),MATCH('Selection Pane Data'!N$3,List!$F$2:$CB$2,0)),""),"")</f>
        <v/>
      </c>
      <c r="O69" s="13" t="str">
        <f>IFERROR(IF(O$4="Yes",INDEX(List!$F$2:$CB$208,MATCH('Selection Pane Data'!$C69,List!$F$2:$F$208,0),MATCH('Selection Pane Data'!O$3,List!$F$2:$CB$2,0)),""),"")</f>
        <v/>
      </c>
      <c r="P69" s="13" t="str">
        <f>IFERROR(IF(P$4="Yes",INDEX(List!$F$2:$CB$208,MATCH('Selection Pane Data'!$C69,List!$F$2:$F$208,0),MATCH('Selection Pane Data'!P$3,List!$F$2:$CB$2,0)),""),"")</f>
        <v/>
      </c>
      <c r="Q69" s="13" t="str">
        <f>IFERROR(IF(Q$4="Yes",INDEX(List!$F$2:$CB$208,MATCH('Selection Pane Data'!$C69,List!$F$2:$F$208,0),MATCH('Selection Pane Data'!Q$3,List!$F$2:$CB$2,0)),""),"")</f>
        <v/>
      </c>
      <c r="R69" s="13" t="str">
        <f>IFERROR(IF(R$4="Yes",INDEX(List!$F$2:$CB$208,MATCH('Selection Pane Data'!$C69,List!$F$2:$F$208,0),MATCH('Selection Pane Data'!R$3,List!$F$2:$CB$2,0)),""),"")</f>
        <v/>
      </c>
      <c r="S69" s="13" t="str">
        <f>IFERROR(IF(S$4="Yes",INDEX(List!$F$2:$CB$208,MATCH('Selection Pane Data'!$C69,List!$F$2:$F$208,0),MATCH('Selection Pane Data'!S$3,List!$F$2:$CB$2,0)),""),"")</f>
        <v/>
      </c>
      <c r="T69" s="13" t="str">
        <f>IFERROR(IF(T$4="Yes",INDEX(List!$F$2:$CB$208,MATCH('Selection Pane Data'!$C69,List!$F$2:$F$208,0),MATCH('Selection Pane Data'!T$3,List!$F$2:$CB$2,0)),""),"")</f>
        <v/>
      </c>
      <c r="U69" s="13" t="str">
        <f>IFERROR(IF(U$4="Yes",INDEX(List!$F$2:$CB$208,MATCH('Selection Pane Data'!$C69,List!$F$2:$F$208,0),MATCH('Selection Pane Data'!U$3,List!$F$2:$CB$2,0)),""),"")</f>
        <v/>
      </c>
      <c r="V69" s="13" t="str">
        <f>IFERROR(IF(V$4="Yes",INDEX(List!$F$2:$CB$208,MATCH('Selection Pane Data'!$C69,List!$F$2:$F$208,0),MATCH('Selection Pane Data'!V$3,List!$F$2:$CB$2,0)),""),"")</f>
        <v/>
      </c>
      <c r="W69" s="13" t="str">
        <f>IFERROR(IF(W$4="Yes",INDEX(List!$F$2:$CB$208,MATCH('Selection Pane Data'!$C69,List!$F$2:$F$208,0),MATCH('Selection Pane Data'!W$3,List!$F$2:$CB$2,0)),""),"")</f>
        <v/>
      </c>
      <c r="X69" s="13" t="str">
        <f>IFERROR(IF(X$4="Yes",INDEX(List!$F$2:$CB$208,MATCH('Selection Pane Data'!$C69,List!$F$2:$F$208,0),MATCH('Selection Pane Data'!X$3,List!$F$2:$CB$2,0)),""),"")</f>
        <v/>
      </c>
      <c r="Y69" s="13" t="str">
        <f>IFERROR(IF(Y$4="Yes",INDEX(List!$F$2:$CB$208,MATCH('Selection Pane Data'!$C69,List!$F$2:$F$208,0),MATCH('Selection Pane Data'!Y$3,List!$F$2:$CB$2,0)),""),"")</f>
        <v/>
      </c>
      <c r="Z69" s="13" t="str">
        <f>IFERROR(IF(Z$4="Yes",INDEX(List!$F$2:$CB$208,MATCH('Selection Pane Data'!$C69,List!$F$2:$F$208,0),MATCH('Selection Pane Data'!Z$3,List!$F$2:$CB$2,0)),""),"")</f>
        <v/>
      </c>
      <c r="AA69" s="13" t="str">
        <f>IFERROR(IF(AA$4="Yes",INDEX(List!$F$2:$CB$208,MATCH('Selection Pane Data'!$C69,List!$F$2:$F$208,0),MATCH('Selection Pane Data'!AA$3,List!$F$2:$CB$2,0)),""),"")</f>
        <v/>
      </c>
      <c r="AB69" s="13" t="str">
        <f>IFERROR(IF(AB$4="Yes",INDEX(List!$F$2:$CB$208,MATCH('Selection Pane Data'!$C69,List!$F$2:$F$208,0),MATCH('Selection Pane Data'!AB$3,List!$F$2:$CB$2,0)),""),"")</f>
        <v>P</v>
      </c>
      <c r="AC69" s="13" t="str">
        <f>IFERROR(IF(AC$4="Yes",INDEX(List!$F$2:$CB$208,MATCH('Selection Pane Data'!$C69,List!$F$2:$F$208,0),MATCH('Selection Pane Data'!AC$3,List!$F$2:$CB$2,0)),""),"")</f>
        <v/>
      </c>
      <c r="AD69" s="13" t="str">
        <f>IFERROR(IF(AD$4="Yes",INDEX(List!$F$2:$CB$208,MATCH('Selection Pane Data'!$C69,List!$F$2:$F$208,0),MATCH('Selection Pane Data'!AD$3,List!$F$2:$CB$2,0)),""),"")</f>
        <v/>
      </c>
      <c r="AE69" s="13" t="str">
        <f>IFERROR(IF(AE$4="Yes",INDEX(List!$F$2:$CB$208,MATCH('Selection Pane Data'!$C69,List!$F$2:$F$208,0),MATCH('Selection Pane Data'!AE$3,List!$F$2:$CB$2,0)),""),"")</f>
        <v/>
      </c>
      <c r="AF69" s="13" t="str">
        <f>IFERROR(IF(AF$4="Yes",INDEX(List!$F$2:$CB$208,MATCH('Selection Pane Data'!$C69,List!$F$2:$F$208,0),MATCH('Selection Pane Data'!AF$3,List!$F$2:$CB$2,0)),""),"")</f>
        <v/>
      </c>
      <c r="AG69" s="13" t="str">
        <f>IFERROR(IF(AG$4="Yes",INDEX(List!$F$2:$CB$208,MATCH('Selection Pane Data'!$C69,List!$F$2:$F$208,0),MATCH('Selection Pane Data'!AG$3,List!$F$2:$CB$2,0)),""),"")</f>
        <v/>
      </c>
      <c r="AH69" s="13" t="str">
        <f>IFERROR(IF(AH$4="Yes",INDEX(List!$F$2:$CB$208,MATCH('Selection Pane Data'!$C69,List!$F$2:$F$208,0),MATCH('Selection Pane Data'!AH$3,List!$F$2:$CB$2,0)),""),"")</f>
        <v/>
      </c>
      <c r="AI69" s="13" t="str">
        <f>IFERROR(IF(AI$4="Yes",INDEX(List!$F$2:$CB$208,MATCH('Selection Pane Data'!$C69,List!$F$2:$F$208,0),MATCH('Selection Pane Data'!AI$3,List!$F$2:$CB$2,0)),""),"")</f>
        <v/>
      </c>
      <c r="AJ69" s="13" t="str">
        <f>IFERROR(IF(AJ$4="Yes",INDEX(List!$F$2:$CB$208,MATCH('Selection Pane Data'!$C69,List!$F$2:$F$208,0),MATCH('Selection Pane Data'!AJ$3,List!$F$2:$CB$2,0)),""),"")</f>
        <v/>
      </c>
      <c r="AK69" s="13" t="str">
        <f>IFERROR(IF(AK$4="Yes",INDEX(List!$F$2:$CB$208,MATCH('Selection Pane Data'!$C69,List!$F$2:$F$208,0),MATCH('Selection Pane Data'!AK$3,List!$F$2:$CB$2,0)),""),"")</f>
        <v/>
      </c>
      <c r="AL69" s="13" t="str">
        <f>IFERROR(IF(AL$4="Yes",INDEX(List!$F$2:$CB$208,MATCH('Selection Pane Data'!$C69,List!$F$2:$F$208,0),MATCH('Selection Pane Data'!AL$3,List!$F$2:$CB$2,0)),""),"")</f>
        <v/>
      </c>
      <c r="AM69" s="13" t="str">
        <f>IFERROR(IF(AM$4="Yes",INDEX(List!$F$2:$CB$208,MATCH('Selection Pane Data'!$C69,List!$F$2:$F$208,0),MATCH('Selection Pane Data'!AM$3,List!$F$2:$CB$2,0)),""),"")</f>
        <v/>
      </c>
      <c r="AN69" s="13" t="str">
        <f>IFERROR(IF(AN$4="Yes",INDEX(List!$F$2:$CB$208,MATCH('Selection Pane Data'!$C69,List!$F$2:$F$208,0),MATCH('Selection Pane Data'!AN$3,List!$F$2:$CB$2,0)),""),"")</f>
        <v/>
      </c>
      <c r="AO69" s="13" t="str">
        <f>IFERROR(IF(AO$4="Yes",INDEX(List!$F$2:$CB$208,MATCH('Selection Pane Data'!$C69,List!$F$2:$F$208,0),MATCH('Selection Pane Data'!AO$3,List!$F$2:$CB$2,0)),""),"")</f>
        <v/>
      </c>
      <c r="AP69" s="13" t="str">
        <f>IFERROR(IF(AP$4="Yes",INDEX(List!$F$2:$CB$208,MATCH('Selection Pane Data'!$C69,List!$F$2:$F$208,0),MATCH('Selection Pane Data'!AP$3,List!$F$2:$CB$2,0)),""),"")</f>
        <v/>
      </c>
      <c r="AQ69" s="13" t="str">
        <f>IFERROR(IF(AQ$4="Yes",INDEX(List!$F$2:$CB$208,MATCH('Selection Pane Data'!$C69,List!$F$2:$F$208,0),MATCH('Selection Pane Data'!AQ$3,List!$F$2:$CB$2,0)),""),"")</f>
        <v/>
      </c>
      <c r="AR69" s="13" t="str">
        <f>IFERROR(IF(AR$4="Yes",INDEX(List!$F$2:$CB$208,MATCH('Selection Pane Data'!$C69,List!$F$2:$F$208,0),MATCH('Selection Pane Data'!AR$3,List!$F$2:$CB$2,0)),""),"")</f>
        <v/>
      </c>
      <c r="AS69" s="13" t="str">
        <f>IFERROR(IF(AS$4="Yes",INDEX(List!$F$2:$CB$208,MATCH('Selection Pane Data'!$C69,List!$F$2:$F$208,0),MATCH('Selection Pane Data'!AS$3,List!$F$2:$CB$2,0)),""),"")</f>
        <v/>
      </c>
      <c r="AT69" s="13" t="str">
        <f>IFERROR(IF(AT$4="Yes",INDEX(List!$F$2:$CB$208,MATCH('Selection Pane Data'!$C69,List!$F$2:$F$208,0),MATCH('Selection Pane Data'!AT$3,List!$F$2:$CB$2,0)),""),"")</f>
        <v/>
      </c>
      <c r="AU69" s="13" t="str">
        <f>IFERROR(IF(AU$4="Yes",INDEX(List!$F$2:$CB$208,MATCH('Selection Pane Data'!$C69,List!$F$2:$F$208,0),MATCH('Selection Pane Data'!AU$3,List!$F$2:$CB$2,0)),""),"")</f>
        <v/>
      </c>
      <c r="AV69" s="13" t="str">
        <f>IFERROR(IF(AV$4="Yes",INDEX(List!$F$2:$CB$208,MATCH('Selection Pane Data'!$C69,List!$F$2:$F$208,0),MATCH('Selection Pane Data'!AV$3,List!$F$2:$CB$2,0)),""),"")</f>
        <v/>
      </c>
      <c r="AW69" s="13" t="str">
        <f>IFERROR(IF(AW$4="Yes",INDEX(List!$F$2:$CB$208,MATCH('Selection Pane Data'!$C69,List!$F$2:$F$208,0),MATCH('Selection Pane Data'!AW$3,List!$F$2:$CB$2,0)),""),"")</f>
        <v/>
      </c>
      <c r="AX69" s="13" t="str">
        <f>IFERROR(IF(AX$4="Yes",INDEX(List!$F$2:$CB$208,MATCH('Selection Pane Data'!$C69,List!$F$2:$F$208,0),MATCH('Selection Pane Data'!AX$3,List!$F$2:$CB$2,0)),""),"")</f>
        <v/>
      </c>
      <c r="AY69" s="13" t="str">
        <f>IFERROR(IF(AY$4="Yes",INDEX(List!$F$2:$CB$208,MATCH('Selection Pane Data'!$C69,List!$F$2:$F$208,0),MATCH('Selection Pane Data'!AY$3,List!$F$2:$CB$2,0)),""),"")</f>
        <v/>
      </c>
      <c r="AZ69" s="13" t="str">
        <f>IFERROR(IF(AZ$4="Yes",INDEX(List!$F$2:$CB$208,MATCH('Selection Pane Data'!$C69,List!$F$2:$F$208,0),MATCH('Selection Pane Data'!AZ$3,List!$F$2:$CB$2,0)),""),"")</f>
        <v/>
      </c>
      <c r="BA69" s="13" t="str">
        <f>IFERROR(IF(BA$4="Yes",INDEX(List!$F$2:$CB$208,MATCH('Selection Pane Data'!$C69,List!$F$2:$F$208,0),MATCH('Selection Pane Data'!BA$3,List!$F$2:$CB$2,0)),""),"")</f>
        <v/>
      </c>
      <c r="BB69" s="13" t="str">
        <f>IFERROR(IF(BB$4="Yes",INDEX(List!$F$2:$CB$208,MATCH('Selection Pane Data'!$C69,List!$F$2:$F$208,0),MATCH('Selection Pane Data'!BB$3,List!$F$2:$CB$2,0)),""),"")</f>
        <v/>
      </c>
      <c r="BC69" s="13" t="str">
        <f>IFERROR(IF(BC$4="Yes",INDEX(List!$F$2:$CB$208,MATCH('Selection Pane Data'!$C69,List!$F$2:$F$208,0),MATCH('Selection Pane Data'!BC$3,List!$F$2:$CB$2,0)),""),"")</f>
        <v/>
      </c>
      <c r="BD69" s="13" t="str">
        <f>IFERROR(IF(BD$4="Yes",INDEX(List!$F$2:$CB$208,MATCH('Selection Pane Data'!$C69,List!$F$2:$F$208,0),MATCH('Selection Pane Data'!BD$3,List!$F$2:$CB$2,0)),""),"")</f>
        <v/>
      </c>
      <c r="BE69" s="13" t="str">
        <f>IFERROR(IF(BE$4="Yes",INDEX(List!$F$2:$CB$208,MATCH('Selection Pane Data'!$C69,List!$F$2:$F$208,0),MATCH('Selection Pane Data'!BE$3,List!$F$2:$CB$2,0)),""),"")</f>
        <v/>
      </c>
      <c r="BF69" s="13" t="str">
        <f>IFERROR(IF(BF$4="Yes",INDEX(List!$F$2:$CB$208,MATCH('Selection Pane Data'!$C69,List!$F$2:$F$208,0),MATCH('Selection Pane Data'!BF$3,List!$F$2:$CB$2,0)),""),"")</f>
        <v/>
      </c>
      <c r="BG69" s="13" t="str">
        <f>IFERROR(IF(BG$4="Yes",INDEX(List!$F$2:$CB$208,MATCH('Selection Pane Data'!$C69,List!$F$2:$F$208,0),MATCH('Selection Pane Data'!BG$3,List!$F$2:$CB$2,0)),""),"")</f>
        <v/>
      </c>
      <c r="BH69" s="13" t="str">
        <f>IFERROR(IF(BH$4="Yes",INDEX(List!$F$2:$CB$208,MATCH('Selection Pane Data'!$C69,List!$F$2:$F$208,0),MATCH('Selection Pane Data'!BH$3,List!$F$2:$CB$2,0)),""),"")</f>
        <v/>
      </c>
      <c r="BI69" s="13" t="str">
        <f>IFERROR(IF(BI$4="Yes",INDEX(List!$F$2:$CB$208,MATCH('Selection Pane Data'!$C69,List!$F$2:$F$208,0),MATCH('Selection Pane Data'!BI$3,List!$F$2:$CB$2,0)),""),"")</f>
        <v/>
      </c>
      <c r="BJ69" s="13" t="str">
        <f>IFERROR(IF(BJ$4="Yes",INDEX(List!$F$2:$CB$208,MATCH('Selection Pane Data'!$C69,List!$F$2:$F$208,0),MATCH('Selection Pane Data'!BJ$3,List!$F$2:$CB$2,0)),""),"")</f>
        <v/>
      </c>
      <c r="BK69" s="13" t="str">
        <f>IFERROR(IF(BK$4="Yes",INDEX(List!$F$2:$CB$208,MATCH('Selection Pane Data'!$C69,List!$F$2:$F$208,0),MATCH('Selection Pane Data'!BK$3,List!$F$2:$CB$2,0)),""),"")</f>
        <v/>
      </c>
      <c r="BL69" s="13" t="str">
        <f>IFERROR(IF(BL$4="Yes",INDEX(List!$F$2:$CB$208,MATCH('Selection Pane Data'!$C69,List!$F$2:$F$208,0),MATCH('Selection Pane Data'!BL$3,List!$F$2:$CB$2,0)),""),"")</f>
        <v/>
      </c>
      <c r="BM69" s="13" t="str">
        <f>IFERROR(IF(BM$4="Yes",INDEX(List!$F$2:$CB$208,MATCH('Selection Pane Data'!$C69,List!$F$2:$F$208,0),MATCH('Selection Pane Data'!BM$3,List!$F$2:$CB$2,0)),""),"")</f>
        <v/>
      </c>
      <c r="BN69" s="13" t="str">
        <f>IFERROR(IF(BN$4="Yes",INDEX(List!$F$2:$CB$208,MATCH('Selection Pane Data'!$C69,List!$F$2:$F$208,0),MATCH('Selection Pane Data'!BN$3,List!$F$2:$CB$2,0)),""),"")</f>
        <v/>
      </c>
      <c r="BO69" s="13" t="str">
        <f>IFERROR(IF(BO$4="Yes",INDEX(List!$F$2:$CB$208,MATCH('Selection Pane Data'!$C69,List!$F$2:$F$208,0),MATCH('Selection Pane Data'!BO$3,List!$F$2:$CB$2,0)),""),"")</f>
        <v/>
      </c>
      <c r="BP69" s="13" t="str">
        <f>IFERROR(IF(BP$4="Yes",INDEX(List!$F$2:$CB$208,MATCH('Selection Pane Data'!$C69,List!$F$2:$F$208,0),MATCH('Selection Pane Data'!BP$3,List!$F$2:$CB$2,0)),""),"")</f>
        <v/>
      </c>
      <c r="BQ69" s="13" t="str">
        <f>IFERROR(IF(BQ$4="Yes",INDEX(List!$F$2:$CB$208,MATCH('Selection Pane Data'!$C69,List!$F$2:$F$208,0),MATCH('Selection Pane Data'!BQ$3,List!$F$2:$CB$2,0)),""),"")</f>
        <v/>
      </c>
      <c r="BR69" s="13" t="str">
        <f>IFERROR(IF(BR$4="Yes",INDEX(List!$F$2:$CB$208,MATCH('Selection Pane Data'!$C69,List!$F$2:$F$208,0),MATCH('Selection Pane Data'!BR$3,List!$F$2:$CB$2,0)),""),"")</f>
        <v/>
      </c>
      <c r="BS69" s="13" t="str">
        <f>IFERROR(IF(BS$4="Yes",INDEX(List!$F$2:$CB$208,MATCH('Selection Pane Data'!$C69,List!$F$2:$F$208,0),MATCH('Selection Pane Data'!BS$3,List!$F$2:$CB$2,0)),""),"")</f>
        <v/>
      </c>
      <c r="BT69" s="13" t="str">
        <f>IFERROR(IF(BT$4="Yes",INDEX(List!$F$2:$CB$208,MATCH('Selection Pane Data'!$C69,List!$F$2:$F$208,0),MATCH('Selection Pane Data'!BT$3,List!$F$2:$CB$2,0)),""),"")</f>
        <v/>
      </c>
      <c r="BU69" s="13" t="str">
        <f>IFERROR(IF(BU$4="Yes",INDEX(List!$F$2:$CB$208,MATCH('Selection Pane Data'!$C69,List!$F$2:$F$208,0),MATCH('Selection Pane Data'!BU$3,List!$F$2:$CB$2,0)),""),"")</f>
        <v/>
      </c>
      <c r="BV69" s="13" t="str">
        <f>IFERROR(IF(BV$4="Yes",INDEX(List!$F$2:$CB$208,MATCH('Selection Pane Data'!$C69,List!$F$2:$F$208,0),MATCH('Selection Pane Data'!BV$3,List!$F$2:$CB$2,0)),""),"")</f>
        <v/>
      </c>
      <c r="BW69" s="13" t="str">
        <f>IFERROR(IF(BW$4="Yes",INDEX(List!$F$2:$CB$208,MATCH('Selection Pane Data'!$C69,List!$F$2:$F$208,0),MATCH('Selection Pane Data'!BW$3,List!$F$2:$CB$2,0)),""),"")</f>
        <v/>
      </c>
      <c r="BX69" s="13" t="str">
        <f>IFERROR(IF(BX$4="Yes",INDEX(List!$F$2:$CB$208,MATCH('Selection Pane Data'!$C69,List!$F$2:$F$208,0),MATCH('Selection Pane Data'!BX$3,List!$F$2:$CB$2,0)),""),"")</f>
        <v/>
      </c>
      <c r="BY69" s="13" t="str">
        <f>IFERROR(IF(BY$4="Yes",INDEX(List!$F$2:$CB$208,MATCH('Selection Pane Data'!$C69,List!$F$2:$F$208,0),MATCH('Selection Pane Data'!BY$3,List!$F$2:$CB$2,0)),""),"")</f>
        <v/>
      </c>
      <c r="BZ69" s="13" t="str">
        <f>IFERROR(IF(BZ$4="Yes",INDEX(List!$F$2:$CB$208,MATCH('Selection Pane Data'!$C69,List!$F$2:$F$208,0),MATCH('Selection Pane Data'!BZ$3,List!$F$2:$CB$2,0)),""),"")</f>
        <v/>
      </c>
      <c r="CA69" s="13" t="str">
        <f>IFERROR(IF(CA$4="Yes",INDEX(List!$F$2:$CB$208,MATCH('Selection Pane Data'!$C69,List!$F$2:$F$208,0),MATCH('Selection Pane Data'!CA$3,List!$F$2:$CB$2,0)),""),"")</f>
        <v/>
      </c>
      <c r="CC69" s="29">
        <f t="shared" ref="CC69:CC132" si="4">COUNTIF(H69:CA69,CC$3)</f>
        <v>1</v>
      </c>
      <c r="CD69" s="29">
        <f t="shared" ref="CD69:CD132" si="5">COUNTIF(I69:CB69,CD$3)</f>
        <v>0</v>
      </c>
      <c r="CE69" s="29"/>
      <c r="CF69" s="29">
        <f>COUNTIF(List!I67:CB67,'Selection Pane Data'!CF$3)</f>
        <v>4</v>
      </c>
      <c r="CG69" s="29">
        <f>COUNTIF(List!J67:CC67,'Selection Pane Data'!CG$3)</f>
        <v>4</v>
      </c>
      <c r="CH69" s="29"/>
      <c r="CI69" s="29" t="str">
        <f t="shared" si="2"/>
        <v>Error</v>
      </c>
      <c r="CJ69" s="29" t="str">
        <f t="shared" si="3"/>
        <v>Error</v>
      </c>
    </row>
    <row r="70" spans="2:88" x14ac:dyDescent="0.45">
      <c r="B70" s="21" t="s">
        <v>383</v>
      </c>
      <c r="C70" s="120" t="s">
        <v>171</v>
      </c>
      <c r="D70" s="31" t="str">
        <f>List!G68</f>
        <v>Shared Coverage</v>
      </c>
      <c r="E70" s="31" t="str">
        <f>List!H68</f>
        <v>Microsoft Coverage</v>
      </c>
      <c r="F70" t="str">
        <f>INDEX('CMMC Levels'!$A$1:$F$188,MATCH('Selection Pane Data'!$C70,'CMMC Levels'!$A$1:$A$188,0),MATCH(Placemat!$F$4,'CMMC Levels'!$A$1:$F$1,0))</f>
        <v>X</v>
      </c>
      <c r="G70" s="75" t="str">
        <f>IF(F70="X",IF(COUNTIF(List!I68:CB68,"P")+COUNTIF(List!I68:CB68,"S")=0,"U",IF(COUNTIF('Selection Pane Data'!H70:CA70,"P")&gt;0,"P",IF(COUNTIF('Selection Pane Data'!H70:CA70,"S")&gt;0,"S","N"))),"NA")</f>
        <v>S</v>
      </c>
      <c r="H70" s="13" t="str">
        <f>IFERROR(IF(H$4="Yes",INDEX(List!$F$2:$CB$208,MATCH('Selection Pane Data'!$C70,List!$F$2:$F$208,0),MATCH('Selection Pane Data'!H$3,List!$F$2:$CB$2,0)),""),"")</f>
        <v/>
      </c>
      <c r="I70" s="13" t="str">
        <f>IFERROR(IF(I$4="Yes",INDEX(List!$F$2:$CB$208,MATCH('Selection Pane Data'!$C70,List!$F$2:$F$208,0),MATCH('Selection Pane Data'!I$3,List!$F$2:$CB$2,0)),""),"")</f>
        <v/>
      </c>
      <c r="J70" s="13">
        <f>IFERROR(IF(J$4="Yes",INDEX(List!$F$2:$CB$208,MATCH('Selection Pane Data'!$C70,List!$F$2:$F$208,0),MATCH('Selection Pane Data'!J$3,List!$F$2:$CB$2,0)),""),"")</f>
        <v>0</v>
      </c>
      <c r="K70" s="13" t="str">
        <f>IFERROR(IF(K$4="Yes",INDEX(List!$F$2:$CB$208,MATCH('Selection Pane Data'!$C70,List!$F$2:$F$208,0),MATCH('Selection Pane Data'!K$3,List!$F$2:$CB$2,0)),""),"")</f>
        <v/>
      </c>
      <c r="L70" s="13" t="str">
        <f>IFERROR(IF(L$4="Yes",INDEX(List!$F$2:$CB$208,MATCH('Selection Pane Data'!$C70,List!$F$2:$F$208,0),MATCH('Selection Pane Data'!L$3,List!$F$2:$CB$2,0)),""),"")</f>
        <v/>
      </c>
      <c r="M70" s="13" t="str">
        <f>IFERROR(IF(M$4="Yes",INDEX(List!$F$2:$CB$208,MATCH('Selection Pane Data'!$C70,List!$F$2:$F$208,0),MATCH('Selection Pane Data'!M$3,List!$F$2:$CB$2,0)),""),"")</f>
        <v/>
      </c>
      <c r="N70" s="13" t="str">
        <f>IFERROR(IF(N$4="Yes",INDEX(List!$F$2:$CB$208,MATCH('Selection Pane Data'!$C70,List!$F$2:$F$208,0),MATCH('Selection Pane Data'!N$3,List!$F$2:$CB$2,0)),""),"")</f>
        <v/>
      </c>
      <c r="O70" s="13" t="str">
        <f>IFERROR(IF(O$4="Yes",INDEX(List!$F$2:$CB$208,MATCH('Selection Pane Data'!$C70,List!$F$2:$F$208,0),MATCH('Selection Pane Data'!O$3,List!$F$2:$CB$2,0)),""),"")</f>
        <v/>
      </c>
      <c r="P70" s="13" t="str">
        <f>IFERROR(IF(P$4="Yes",INDEX(List!$F$2:$CB$208,MATCH('Selection Pane Data'!$C70,List!$F$2:$F$208,0),MATCH('Selection Pane Data'!P$3,List!$F$2:$CB$2,0)),""),"")</f>
        <v/>
      </c>
      <c r="Q70" s="13" t="str">
        <f>IFERROR(IF(Q$4="Yes",INDEX(List!$F$2:$CB$208,MATCH('Selection Pane Data'!$C70,List!$F$2:$F$208,0),MATCH('Selection Pane Data'!Q$3,List!$F$2:$CB$2,0)),""),"")</f>
        <v/>
      </c>
      <c r="R70" s="13" t="str">
        <f>IFERROR(IF(R$4="Yes",INDEX(List!$F$2:$CB$208,MATCH('Selection Pane Data'!$C70,List!$F$2:$F$208,0),MATCH('Selection Pane Data'!R$3,List!$F$2:$CB$2,0)),""),"")</f>
        <v/>
      </c>
      <c r="S70" s="13" t="str">
        <f>IFERROR(IF(S$4="Yes",INDEX(List!$F$2:$CB$208,MATCH('Selection Pane Data'!$C70,List!$F$2:$F$208,0),MATCH('Selection Pane Data'!S$3,List!$F$2:$CB$2,0)),""),"")</f>
        <v/>
      </c>
      <c r="T70" s="13" t="str">
        <f>IFERROR(IF(T$4="Yes",INDEX(List!$F$2:$CB$208,MATCH('Selection Pane Data'!$C70,List!$F$2:$F$208,0),MATCH('Selection Pane Data'!T$3,List!$F$2:$CB$2,0)),""),"")</f>
        <v/>
      </c>
      <c r="U70" s="13" t="str">
        <f>IFERROR(IF(U$4="Yes",INDEX(List!$F$2:$CB$208,MATCH('Selection Pane Data'!$C70,List!$F$2:$F$208,0),MATCH('Selection Pane Data'!U$3,List!$F$2:$CB$2,0)),""),"")</f>
        <v/>
      </c>
      <c r="V70" s="13" t="str">
        <f>IFERROR(IF(V$4="Yes",INDEX(List!$F$2:$CB$208,MATCH('Selection Pane Data'!$C70,List!$F$2:$F$208,0),MATCH('Selection Pane Data'!V$3,List!$F$2:$CB$2,0)),""),"")</f>
        <v/>
      </c>
      <c r="W70" s="13" t="str">
        <f>IFERROR(IF(W$4="Yes",INDEX(List!$F$2:$CB$208,MATCH('Selection Pane Data'!$C70,List!$F$2:$F$208,0),MATCH('Selection Pane Data'!W$3,List!$F$2:$CB$2,0)),""),"")</f>
        <v/>
      </c>
      <c r="X70" s="13" t="str">
        <f>IFERROR(IF(X$4="Yes",INDEX(List!$F$2:$CB$208,MATCH('Selection Pane Data'!$C70,List!$F$2:$F$208,0),MATCH('Selection Pane Data'!X$3,List!$F$2:$CB$2,0)),""),"")</f>
        <v/>
      </c>
      <c r="Y70" s="13" t="str">
        <f>IFERROR(IF(Y$4="Yes",INDEX(List!$F$2:$CB$208,MATCH('Selection Pane Data'!$C70,List!$F$2:$F$208,0),MATCH('Selection Pane Data'!Y$3,List!$F$2:$CB$2,0)),""),"")</f>
        <v/>
      </c>
      <c r="Z70" s="13" t="str">
        <f>IFERROR(IF(Z$4="Yes",INDEX(List!$F$2:$CB$208,MATCH('Selection Pane Data'!$C70,List!$F$2:$F$208,0),MATCH('Selection Pane Data'!Z$3,List!$F$2:$CB$2,0)),""),"")</f>
        <v/>
      </c>
      <c r="AA70" s="13" t="str">
        <f>IFERROR(IF(AA$4="Yes",INDEX(List!$F$2:$CB$208,MATCH('Selection Pane Data'!$C70,List!$F$2:$F$208,0),MATCH('Selection Pane Data'!AA$3,List!$F$2:$CB$2,0)),""),"")</f>
        <v/>
      </c>
      <c r="AB70" s="13" t="str">
        <f>IFERROR(IF(AB$4="Yes",INDEX(List!$F$2:$CB$208,MATCH('Selection Pane Data'!$C70,List!$F$2:$F$208,0),MATCH('Selection Pane Data'!AB$3,List!$F$2:$CB$2,0)),""),"")</f>
        <v>S</v>
      </c>
      <c r="AC70" s="13" t="str">
        <f>IFERROR(IF(AC$4="Yes",INDEX(List!$F$2:$CB$208,MATCH('Selection Pane Data'!$C70,List!$F$2:$F$208,0),MATCH('Selection Pane Data'!AC$3,List!$F$2:$CB$2,0)),""),"")</f>
        <v/>
      </c>
      <c r="AD70" s="13" t="str">
        <f>IFERROR(IF(AD$4="Yes",INDEX(List!$F$2:$CB$208,MATCH('Selection Pane Data'!$C70,List!$F$2:$F$208,0),MATCH('Selection Pane Data'!AD$3,List!$F$2:$CB$2,0)),""),"")</f>
        <v/>
      </c>
      <c r="AE70" s="13" t="str">
        <f>IFERROR(IF(AE$4="Yes",INDEX(List!$F$2:$CB$208,MATCH('Selection Pane Data'!$C70,List!$F$2:$F$208,0),MATCH('Selection Pane Data'!AE$3,List!$F$2:$CB$2,0)),""),"")</f>
        <v/>
      </c>
      <c r="AF70" s="13" t="str">
        <f>IFERROR(IF(AF$4="Yes",INDEX(List!$F$2:$CB$208,MATCH('Selection Pane Data'!$C70,List!$F$2:$F$208,0),MATCH('Selection Pane Data'!AF$3,List!$F$2:$CB$2,0)),""),"")</f>
        <v/>
      </c>
      <c r="AG70" s="13" t="str">
        <f>IFERROR(IF(AG$4="Yes",INDEX(List!$F$2:$CB$208,MATCH('Selection Pane Data'!$C70,List!$F$2:$F$208,0),MATCH('Selection Pane Data'!AG$3,List!$F$2:$CB$2,0)),""),"")</f>
        <v/>
      </c>
      <c r="AH70" s="13" t="str">
        <f>IFERROR(IF(AH$4="Yes",INDEX(List!$F$2:$CB$208,MATCH('Selection Pane Data'!$C70,List!$F$2:$F$208,0),MATCH('Selection Pane Data'!AH$3,List!$F$2:$CB$2,0)),""),"")</f>
        <v/>
      </c>
      <c r="AI70" s="13" t="str">
        <f>IFERROR(IF(AI$4="Yes",INDEX(List!$F$2:$CB$208,MATCH('Selection Pane Data'!$C70,List!$F$2:$F$208,0),MATCH('Selection Pane Data'!AI$3,List!$F$2:$CB$2,0)),""),"")</f>
        <v/>
      </c>
      <c r="AJ70" s="13" t="str">
        <f>IFERROR(IF(AJ$4="Yes",INDEX(List!$F$2:$CB$208,MATCH('Selection Pane Data'!$C70,List!$F$2:$F$208,0),MATCH('Selection Pane Data'!AJ$3,List!$F$2:$CB$2,0)),""),"")</f>
        <v/>
      </c>
      <c r="AK70" s="13" t="str">
        <f>IFERROR(IF(AK$4="Yes",INDEX(List!$F$2:$CB$208,MATCH('Selection Pane Data'!$C70,List!$F$2:$F$208,0),MATCH('Selection Pane Data'!AK$3,List!$F$2:$CB$2,0)),""),"")</f>
        <v/>
      </c>
      <c r="AL70" s="13" t="str">
        <f>IFERROR(IF(AL$4="Yes",INDEX(List!$F$2:$CB$208,MATCH('Selection Pane Data'!$C70,List!$F$2:$F$208,0),MATCH('Selection Pane Data'!AL$3,List!$F$2:$CB$2,0)),""),"")</f>
        <v/>
      </c>
      <c r="AM70" s="13" t="str">
        <f>IFERROR(IF(AM$4="Yes",INDEX(List!$F$2:$CB$208,MATCH('Selection Pane Data'!$C70,List!$F$2:$F$208,0),MATCH('Selection Pane Data'!AM$3,List!$F$2:$CB$2,0)),""),"")</f>
        <v/>
      </c>
      <c r="AN70" s="13" t="str">
        <f>IFERROR(IF(AN$4="Yes",INDEX(List!$F$2:$CB$208,MATCH('Selection Pane Data'!$C70,List!$F$2:$F$208,0),MATCH('Selection Pane Data'!AN$3,List!$F$2:$CB$2,0)),""),"")</f>
        <v/>
      </c>
      <c r="AO70" s="13" t="str">
        <f>IFERROR(IF(AO$4="Yes",INDEX(List!$F$2:$CB$208,MATCH('Selection Pane Data'!$C70,List!$F$2:$F$208,0),MATCH('Selection Pane Data'!AO$3,List!$F$2:$CB$2,0)),""),"")</f>
        <v/>
      </c>
      <c r="AP70" s="13" t="str">
        <f>IFERROR(IF(AP$4="Yes",INDEX(List!$F$2:$CB$208,MATCH('Selection Pane Data'!$C70,List!$F$2:$F$208,0),MATCH('Selection Pane Data'!AP$3,List!$F$2:$CB$2,0)),""),"")</f>
        <v/>
      </c>
      <c r="AQ70" s="13" t="str">
        <f>IFERROR(IF(AQ$4="Yes",INDEX(List!$F$2:$CB$208,MATCH('Selection Pane Data'!$C70,List!$F$2:$F$208,0),MATCH('Selection Pane Data'!AQ$3,List!$F$2:$CB$2,0)),""),"")</f>
        <v/>
      </c>
      <c r="AR70" s="13" t="str">
        <f>IFERROR(IF(AR$4="Yes",INDEX(List!$F$2:$CB$208,MATCH('Selection Pane Data'!$C70,List!$F$2:$F$208,0),MATCH('Selection Pane Data'!AR$3,List!$F$2:$CB$2,0)),""),"")</f>
        <v/>
      </c>
      <c r="AS70" s="13" t="str">
        <f>IFERROR(IF(AS$4="Yes",INDEX(List!$F$2:$CB$208,MATCH('Selection Pane Data'!$C70,List!$F$2:$F$208,0),MATCH('Selection Pane Data'!AS$3,List!$F$2:$CB$2,0)),""),"")</f>
        <v/>
      </c>
      <c r="AT70" s="13" t="str">
        <f>IFERROR(IF(AT$4="Yes",INDEX(List!$F$2:$CB$208,MATCH('Selection Pane Data'!$C70,List!$F$2:$F$208,0),MATCH('Selection Pane Data'!AT$3,List!$F$2:$CB$2,0)),""),"")</f>
        <v/>
      </c>
      <c r="AU70" s="13" t="str">
        <f>IFERROR(IF(AU$4="Yes",INDEX(List!$F$2:$CB$208,MATCH('Selection Pane Data'!$C70,List!$F$2:$F$208,0),MATCH('Selection Pane Data'!AU$3,List!$F$2:$CB$2,0)),""),"")</f>
        <v/>
      </c>
      <c r="AV70" s="13" t="str">
        <f>IFERROR(IF(AV$4="Yes",INDEX(List!$F$2:$CB$208,MATCH('Selection Pane Data'!$C70,List!$F$2:$F$208,0),MATCH('Selection Pane Data'!AV$3,List!$F$2:$CB$2,0)),""),"")</f>
        <v/>
      </c>
      <c r="AW70" s="13" t="str">
        <f>IFERROR(IF(AW$4="Yes",INDEX(List!$F$2:$CB$208,MATCH('Selection Pane Data'!$C70,List!$F$2:$F$208,0),MATCH('Selection Pane Data'!AW$3,List!$F$2:$CB$2,0)),""),"")</f>
        <v/>
      </c>
      <c r="AX70" s="13" t="str">
        <f>IFERROR(IF(AX$4="Yes",INDEX(List!$F$2:$CB$208,MATCH('Selection Pane Data'!$C70,List!$F$2:$F$208,0),MATCH('Selection Pane Data'!AX$3,List!$F$2:$CB$2,0)),""),"")</f>
        <v/>
      </c>
      <c r="AY70" s="13" t="str">
        <f>IFERROR(IF(AY$4="Yes",INDEX(List!$F$2:$CB$208,MATCH('Selection Pane Data'!$C70,List!$F$2:$F$208,0),MATCH('Selection Pane Data'!AY$3,List!$F$2:$CB$2,0)),""),"")</f>
        <v/>
      </c>
      <c r="AZ70" s="13" t="str">
        <f>IFERROR(IF(AZ$4="Yes",INDEX(List!$F$2:$CB$208,MATCH('Selection Pane Data'!$C70,List!$F$2:$F$208,0),MATCH('Selection Pane Data'!AZ$3,List!$F$2:$CB$2,0)),""),"")</f>
        <v/>
      </c>
      <c r="BA70" s="13" t="str">
        <f>IFERROR(IF(BA$4="Yes",INDEX(List!$F$2:$CB$208,MATCH('Selection Pane Data'!$C70,List!$F$2:$F$208,0),MATCH('Selection Pane Data'!BA$3,List!$F$2:$CB$2,0)),""),"")</f>
        <v/>
      </c>
      <c r="BB70" s="13" t="str">
        <f>IFERROR(IF(BB$4="Yes",INDEX(List!$F$2:$CB$208,MATCH('Selection Pane Data'!$C70,List!$F$2:$F$208,0),MATCH('Selection Pane Data'!BB$3,List!$F$2:$CB$2,0)),""),"")</f>
        <v/>
      </c>
      <c r="BC70" s="13" t="str">
        <f>IFERROR(IF(BC$4="Yes",INDEX(List!$F$2:$CB$208,MATCH('Selection Pane Data'!$C70,List!$F$2:$F$208,0),MATCH('Selection Pane Data'!BC$3,List!$F$2:$CB$2,0)),""),"")</f>
        <v/>
      </c>
      <c r="BD70" s="13" t="str">
        <f>IFERROR(IF(BD$4="Yes",INDEX(List!$F$2:$CB$208,MATCH('Selection Pane Data'!$C70,List!$F$2:$F$208,0),MATCH('Selection Pane Data'!BD$3,List!$F$2:$CB$2,0)),""),"")</f>
        <v/>
      </c>
      <c r="BE70" s="13" t="str">
        <f>IFERROR(IF(BE$4="Yes",INDEX(List!$F$2:$CB$208,MATCH('Selection Pane Data'!$C70,List!$F$2:$F$208,0),MATCH('Selection Pane Data'!BE$3,List!$F$2:$CB$2,0)),""),"")</f>
        <v/>
      </c>
      <c r="BF70" s="13" t="str">
        <f>IFERROR(IF(BF$4="Yes",INDEX(List!$F$2:$CB$208,MATCH('Selection Pane Data'!$C70,List!$F$2:$F$208,0),MATCH('Selection Pane Data'!BF$3,List!$F$2:$CB$2,0)),""),"")</f>
        <v/>
      </c>
      <c r="BG70" s="13" t="str">
        <f>IFERROR(IF(BG$4="Yes",INDEX(List!$F$2:$CB$208,MATCH('Selection Pane Data'!$C70,List!$F$2:$F$208,0),MATCH('Selection Pane Data'!BG$3,List!$F$2:$CB$2,0)),""),"")</f>
        <v/>
      </c>
      <c r="BH70" s="13" t="str">
        <f>IFERROR(IF(BH$4="Yes",INDEX(List!$F$2:$CB$208,MATCH('Selection Pane Data'!$C70,List!$F$2:$F$208,0),MATCH('Selection Pane Data'!BH$3,List!$F$2:$CB$2,0)),""),"")</f>
        <v/>
      </c>
      <c r="BI70" s="13" t="str">
        <f>IFERROR(IF(BI$4="Yes",INDEX(List!$F$2:$CB$208,MATCH('Selection Pane Data'!$C70,List!$F$2:$F$208,0),MATCH('Selection Pane Data'!BI$3,List!$F$2:$CB$2,0)),""),"")</f>
        <v/>
      </c>
      <c r="BJ70" s="13" t="str">
        <f>IFERROR(IF(BJ$4="Yes",INDEX(List!$F$2:$CB$208,MATCH('Selection Pane Data'!$C70,List!$F$2:$F$208,0),MATCH('Selection Pane Data'!BJ$3,List!$F$2:$CB$2,0)),""),"")</f>
        <v/>
      </c>
      <c r="BK70" s="13" t="str">
        <f>IFERROR(IF(BK$4="Yes",INDEX(List!$F$2:$CB$208,MATCH('Selection Pane Data'!$C70,List!$F$2:$F$208,0),MATCH('Selection Pane Data'!BK$3,List!$F$2:$CB$2,0)),""),"")</f>
        <v/>
      </c>
      <c r="BL70" s="13" t="str">
        <f>IFERROR(IF(BL$4="Yes",INDEX(List!$F$2:$CB$208,MATCH('Selection Pane Data'!$C70,List!$F$2:$F$208,0),MATCH('Selection Pane Data'!BL$3,List!$F$2:$CB$2,0)),""),"")</f>
        <v/>
      </c>
      <c r="BM70" s="13" t="str">
        <f>IFERROR(IF(BM$4="Yes",INDEX(List!$F$2:$CB$208,MATCH('Selection Pane Data'!$C70,List!$F$2:$F$208,0),MATCH('Selection Pane Data'!BM$3,List!$F$2:$CB$2,0)),""),"")</f>
        <v/>
      </c>
      <c r="BN70" s="13" t="str">
        <f>IFERROR(IF(BN$4="Yes",INDEX(List!$F$2:$CB$208,MATCH('Selection Pane Data'!$C70,List!$F$2:$F$208,0),MATCH('Selection Pane Data'!BN$3,List!$F$2:$CB$2,0)),""),"")</f>
        <v/>
      </c>
      <c r="BO70" s="13" t="str">
        <f>IFERROR(IF(BO$4="Yes",INDEX(List!$F$2:$CB$208,MATCH('Selection Pane Data'!$C70,List!$F$2:$F$208,0),MATCH('Selection Pane Data'!BO$3,List!$F$2:$CB$2,0)),""),"")</f>
        <v/>
      </c>
      <c r="BP70" s="13" t="str">
        <f>IFERROR(IF(BP$4="Yes",INDEX(List!$F$2:$CB$208,MATCH('Selection Pane Data'!$C70,List!$F$2:$F$208,0),MATCH('Selection Pane Data'!BP$3,List!$F$2:$CB$2,0)),""),"")</f>
        <v/>
      </c>
      <c r="BQ70" s="13" t="str">
        <f>IFERROR(IF(BQ$4="Yes",INDEX(List!$F$2:$CB$208,MATCH('Selection Pane Data'!$C70,List!$F$2:$F$208,0),MATCH('Selection Pane Data'!BQ$3,List!$F$2:$CB$2,0)),""),"")</f>
        <v/>
      </c>
      <c r="BR70" s="13" t="str">
        <f>IFERROR(IF(BR$4="Yes",INDEX(List!$F$2:$CB$208,MATCH('Selection Pane Data'!$C70,List!$F$2:$F$208,0),MATCH('Selection Pane Data'!BR$3,List!$F$2:$CB$2,0)),""),"")</f>
        <v/>
      </c>
      <c r="BS70" s="13" t="str">
        <f>IFERROR(IF(BS$4="Yes",INDEX(List!$F$2:$CB$208,MATCH('Selection Pane Data'!$C70,List!$F$2:$F$208,0),MATCH('Selection Pane Data'!BS$3,List!$F$2:$CB$2,0)),""),"")</f>
        <v/>
      </c>
      <c r="BT70" s="13" t="str">
        <f>IFERROR(IF(BT$4="Yes",INDEX(List!$F$2:$CB$208,MATCH('Selection Pane Data'!$C70,List!$F$2:$F$208,0),MATCH('Selection Pane Data'!BT$3,List!$F$2:$CB$2,0)),""),"")</f>
        <v/>
      </c>
      <c r="BU70" s="13" t="str">
        <f>IFERROR(IF(BU$4="Yes",INDEX(List!$F$2:$CB$208,MATCH('Selection Pane Data'!$C70,List!$F$2:$F$208,0),MATCH('Selection Pane Data'!BU$3,List!$F$2:$CB$2,0)),""),"")</f>
        <v/>
      </c>
      <c r="BV70" s="13" t="str">
        <f>IFERROR(IF(BV$4="Yes",INDEX(List!$F$2:$CB$208,MATCH('Selection Pane Data'!$C70,List!$F$2:$F$208,0),MATCH('Selection Pane Data'!BV$3,List!$F$2:$CB$2,0)),""),"")</f>
        <v/>
      </c>
      <c r="BW70" s="13" t="str">
        <f>IFERROR(IF(BW$4="Yes",INDEX(List!$F$2:$CB$208,MATCH('Selection Pane Data'!$C70,List!$F$2:$F$208,0),MATCH('Selection Pane Data'!BW$3,List!$F$2:$CB$2,0)),""),"")</f>
        <v/>
      </c>
      <c r="BX70" s="13" t="str">
        <f>IFERROR(IF(BX$4="Yes",INDEX(List!$F$2:$CB$208,MATCH('Selection Pane Data'!$C70,List!$F$2:$F$208,0),MATCH('Selection Pane Data'!BX$3,List!$F$2:$CB$2,0)),""),"")</f>
        <v/>
      </c>
      <c r="BY70" s="13" t="str">
        <f>IFERROR(IF(BY$4="Yes",INDEX(List!$F$2:$CB$208,MATCH('Selection Pane Data'!$C70,List!$F$2:$F$208,0),MATCH('Selection Pane Data'!BY$3,List!$F$2:$CB$2,0)),""),"")</f>
        <v/>
      </c>
      <c r="BZ70" s="13" t="str">
        <f>IFERROR(IF(BZ$4="Yes",INDEX(List!$F$2:$CB$208,MATCH('Selection Pane Data'!$C70,List!$F$2:$F$208,0),MATCH('Selection Pane Data'!BZ$3,List!$F$2:$CB$2,0)),""),"")</f>
        <v/>
      </c>
      <c r="CA70" s="13" t="str">
        <f>IFERROR(IF(CA$4="Yes",INDEX(List!$F$2:$CB$208,MATCH('Selection Pane Data'!$C70,List!$F$2:$F$208,0),MATCH('Selection Pane Data'!CA$3,List!$F$2:$CB$2,0)),""),"")</f>
        <v/>
      </c>
      <c r="CC70" s="29">
        <f t="shared" si="4"/>
        <v>0</v>
      </c>
      <c r="CD70" s="29">
        <f t="shared" si="5"/>
        <v>1</v>
      </c>
      <c r="CE70" s="29"/>
      <c r="CF70" s="29">
        <f>COUNTIF(List!I68:CB68,'Selection Pane Data'!CF$3)</f>
        <v>1</v>
      </c>
      <c r="CG70" s="29">
        <f>COUNTIF(List!J68:CC68,'Selection Pane Data'!CG$3)</f>
        <v>4</v>
      </c>
      <c r="CH70" s="29"/>
      <c r="CI70" s="29" t="str">
        <f t="shared" ref="CI70:CI133" si="6">IF(CC70=CF70,"Good","Error")</f>
        <v>Error</v>
      </c>
      <c r="CJ70" s="29" t="str">
        <f t="shared" ref="CJ70:CJ133" si="7">IF(CD70=CG70,"Good","Error")</f>
        <v>Error</v>
      </c>
    </row>
    <row r="71" spans="2:88" x14ac:dyDescent="0.45">
      <c r="B71" s="21" t="s">
        <v>384</v>
      </c>
      <c r="C71" s="120" t="s">
        <v>84</v>
      </c>
      <c r="D71" s="31" t="str">
        <f>List!G69</f>
        <v>Shared Coverage</v>
      </c>
      <c r="E71" s="31" t="str">
        <f>List!H69</f>
        <v>Shared Coverage</v>
      </c>
      <c r="F71" t="str">
        <f>INDEX('CMMC Levels'!$A$1:$F$188,MATCH('Selection Pane Data'!$C71,'CMMC Levels'!$A$1:$A$188,0),MATCH(Placemat!$F$4,'CMMC Levels'!$A$1:$F$1,0))</f>
        <v>X</v>
      </c>
      <c r="G71" s="75" t="str">
        <f>IF(F71="X",IF(COUNTIF(List!I69:CB69,"P")+COUNTIF(List!I69:CB69,"S")=0,"U",IF(COUNTIF('Selection Pane Data'!H71:CA71,"P")&gt;0,"P",IF(COUNTIF('Selection Pane Data'!H71:CA71,"S")&gt;0,"S","N"))),"NA")</f>
        <v>S</v>
      </c>
      <c r="H71" s="13" t="str">
        <f>IFERROR(IF(H$4="Yes",INDEX(List!$F$2:$CB$208,MATCH('Selection Pane Data'!$C71,List!$F$2:$F$208,0),MATCH('Selection Pane Data'!H$3,List!$F$2:$CB$2,0)),""),"")</f>
        <v/>
      </c>
      <c r="I71" s="13" t="str">
        <f>IFERROR(IF(I$4="Yes",INDEX(List!$F$2:$CB$208,MATCH('Selection Pane Data'!$C71,List!$F$2:$F$208,0),MATCH('Selection Pane Data'!I$3,List!$F$2:$CB$2,0)),""),"")</f>
        <v/>
      </c>
      <c r="J71" s="13">
        <f>IFERROR(IF(J$4="Yes",INDEX(List!$F$2:$CB$208,MATCH('Selection Pane Data'!$C71,List!$F$2:$F$208,0),MATCH('Selection Pane Data'!J$3,List!$F$2:$CB$2,0)),""),"")</f>
        <v>0</v>
      </c>
      <c r="K71" s="13" t="str">
        <f>IFERROR(IF(K$4="Yes",INDEX(List!$F$2:$CB$208,MATCH('Selection Pane Data'!$C71,List!$F$2:$F$208,0),MATCH('Selection Pane Data'!K$3,List!$F$2:$CB$2,0)),""),"")</f>
        <v/>
      </c>
      <c r="L71" s="13" t="str">
        <f>IFERROR(IF(L$4="Yes",INDEX(List!$F$2:$CB$208,MATCH('Selection Pane Data'!$C71,List!$F$2:$F$208,0),MATCH('Selection Pane Data'!L$3,List!$F$2:$CB$2,0)),""),"")</f>
        <v/>
      </c>
      <c r="M71" s="13" t="str">
        <f>IFERROR(IF(M$4="Yes",INDEX(List!$F$2:$CB$208,MATCH('Selection Pane Data'!$C71,List!$F$2:$F$208,0),MATCH('Selection Pane Data'!M$3,List!$F$2:$CB$2,0)),""),"")</f>
        <v/>
      </c>
      <c r="N71" s="13" t="str">
        <f>IFERROR(IF(N$4="Yes",INDEX(List!$F$2:$CB$208,MATCH('Selection Pane Data'!$C71,List!$F$2:$F$208,0),MATCH('Selection Pane Data'!N$3,List!$F$2:$CB$2,0)),""),"")</f>
        <v/>
      </c>
      <c r="O71" s="13" t="str">
        <f>IFERROR(IF(O$4="Yes",INDEX(List!$F$2:$CB$208,MATCH('Selection Pane Data'!$C71,List!$F$2:$F$208,0),MATCH('Selection Pane Data'!O$3,List!$F$2:$CB$2,0)),""),"")</f>
        <v/>
      </c>
      <c r="P71" s="13" t="str">
        <f>IFERROR(IF(P$4="Yes",INDEX(List!$F$2:$CB$208,MATCH('Selection Pane Data'!$C71,List!$F$2:$F$208,0),MATCH('Selection Pane Data'!P$3,List!$F$2:$CB$2,0)),""),"")</f>
        <v/>
      </c>
      <c r="Q71" s="13" t="str">
        <f>IFERROR(IF(Q$4="Yes",INDEX(List!$F$2:$CB$208,MATCH('Selection Pane Data'!$C71,List!$F$2:$F$208,0),MATCH('Selection Pane Data'!Q$3,List!$F$2:$CB$2,0)),""),"")</f>
        <v/>
      </c>
      <c r="R71" s="13" t="str">
        <f>IFERROR(IF(R$4="Yes",INDEX(List!$F$2:$CB$208,MATCH('Selection Pane Data'!$C71,List!$F$2:$F$208,0),MATCH('Selection Pane Data'!R$3,List!$F$2:$CB$2,0)),""),"")</f>
        <v/>
      </c>
      <c r="S71" s="13" t="str">
        <f>IFERROR(IF(S$4="Yes",INDEX(List!$F$2:$CB$208,MATCH('Selection Pane Data'!$C71,List!$F$2:$F$208,0),MATCH('Selection Pane Data'!S$3,List!$F$2:$CB$2,0)),""),"")</f>
        <v/>
      </c>
      <c r="T71" s="13" t="str">
        <f>IFERROR(IF(T$4="Yes",INDEX(List!$F$2:$CB$208,MATCH('Selection Pane Data'!$C71,List!$F$2:$F$208,0),MATCH('Selection Pane Data'!T$3,List!$F$2:$CB$2,0)),""),"")</f>
        <v/>
      </c>
      <c r="U71" s="13" t="str">
        <f>IFERROR(IF(U$4="Yes",INDEX(List!$F$2:$CB$208,MATCH('Selection Pane Data'!$C71,List!$F$2:$F$208,0),MATCH('Selection Pane Data'!U$3,List!$F$2:$CB$2,0)),""),"")</f>
        <v/>
      </c>
      <c r="V71" s="13" t="str">
        <f>IFERROR(IF(V$4="Yes",INDEX(List!$F$2:$CB$208,MATCH('Selection Pane Data'!$C71,List!$F$2:$F$208,0),MATCH('Selection Pane Data'!V$3,List!$F$2:$CB$2,0)),""),"")</f>
        <v/>
      </c>
      <c r="W71" s="13" t="str">
        <f>IFERROR(IF(W$4="Yes",INDEX(List!$F$2:$CB$208,MATCH('Selection Pane Data'!$C71,List!$F$2:$F$208,0),MATCH('Selection Pane Data'!W$3,List!$F$2:$CB$2,0)),""),"")</f>
        <v/>
      </c>
      <c r="X71" s="13" t="str">
        <f>IFERROR(IF(X$4="Yes",INDEX(List!$F$2:$CB$208,MATCH('Selection Pane Data'!$C71,List!$F$2:$F$208,0),MATCH('Selection Pane Data'!X$3,List!$F$2:$CB$2,0)),""),"")</f>
        <v/>
      </c>
      <c r="Y71" s="13" t="str">
        <f>IFERROR(IF(Y$4="Yes",INDEX(List!$F$2:$CB$208,MATCH('Selection Pane Data'!$C71,List!$F$2:$F$208,0),MATCH('Selection Pane Data'!Y$3,List!$F$2:$CB$2,0)),""),"")</f>
        <v/>
      </c>
      <c r="Z71" s="13" t="str">
        <f>IFERROR(IF(Z$4="Yes",INDEX(List!$F$2:$CB$208,MATCH('Selection Pane Data'!$C71,List!$F$2:$F$208,0),MATCH('Selection Pane Data'!Z$3,List!$F$2:$CB$2,0)),""),"")</f>
        <v/>
      </c>
      <c r="AA71" s="13" t="str">
        <f>IFERROR(IF(AA$4="Yes",INDEX(List!$F$2:$CB$208,MATCH('Selection Pane Data'!$C71,List!$F$2:$F$208,0),MATCH('Selection Pane Data'!AA$3,List!$F$2:$CB$2,0)),""),"")</f>
        <v/>
      </c>
      <c r="AB71" s="13" t="str">
        <f>IFERROR(IF(AB$4="Yes",INDEX(List!$F$2:$CB$208,MATCH('Selection Pane Data'!$C71,List!$F$2:$F$208,0),MATCH('Selection Pane Data'!AB$3,List!$F$2:$CB$2,0)),""),"")</f>
        <v>S</v>
      </c>
      <c r="AC71" s="13" t="str">
        <f>IFERROR(IF(AC$4="Yes",INDEX(List!$F$2:$CB$208,MATCH('Selection Pane Data'!$C71,List!$F$2:$F$208,0),MATCH('Selection Pane Data'!AC$3,List!$F$2:$CB$2,0)),""),"")</f>
        <v/>
      </c>
      <c r="AD71" s="13" t="str">
        <f>IFERROR(IF(AD$4="Yes",INDEX(List!$F$2:$CB$208,MATCH('Selection Pane Data'!$C71,List!$F$2:$F$208,0),MATCH('Selection Pane Data'!AD$3,List!$F$2:$CB$2,0)),""),"")</f>
        <v/>
      </c>
      <c r="AE71" s="13" t="str">
        <f>IFERROR(IF(AE$4="Yes",INDEX(List!$F$2:$CB$208,MATCH('Selection Pane Data'!$C71,List!$F$2:$F$208,0),MATCH('Selection Pane Data'!AE$3,List!$F$2:$CB$2,0)),""),"")</f>
        <v/>
      </c>
      <c r="AF71" s="13" t="str">
        <f>IFERROR(IF(AF$4="Yes",INDEX(List!$F$2:$CB$208,MATCH('Selection Pane Data'!$C71,List!$F$2:$F$208,0),MATCH('Selection Pane Data'!AF$3,List!$F$2:$CB$2,0)),""),"")</f>
        <v/>
      </c>
      <c r="AG71" s="13" t="str">
        <f>IFERROR(IF(AG$4="Yes",INDEX(List!$F$2:$CB$208,MATCH('Selection Pane Data'!$C71,List!$F$2:$F$208,0),MATCH('Selection Pane Data'!AG$3,List!$F$2:$CB$2,0)),""),"")</f>
        <v/>
      </c>
      <c r="AH71" s="13" t="str">
        <f>IFERROR(IF(AH$4="Yes",INDEX(List!$F$2:$CB$208,MATCH('Selection Pane Data'!$C71,List!$F$2:$F$208,0),MATCH('Selection Pane Data'!AH$3,List!$F$2:$CB$2,0)),""),"")</f>
        <v/>
      </c>
      <c r="AI71" s="13" t="str">
        <f>IFERROR(IF(AI$4="Yes",INDEX(List!$F$2:$CB$208,MATCH('Selection Pane Data'!$C71,List!$F$2:$F$208,0),MATCH('Selection Pane Data'!AI$3,List!$F$2:$CB$2,0)),""),"")</f>
        <v/>
      </c>
      <c r="AJ71" s="13" t="str">
        <f>IFERROR(IF(AJ$4="Yes",INDEX(List!$F$2:$CB$208,MATCH('Selection Pane Data'!$C71,List!$F$2:$F$208,0),MATCH('Selection Pane Data'!AJ$3,List!$F$2:$CB$2,0)),""),"")</f>
        <v/>
      </c>
      <c r="AK71" s="13" t="str">
        <f>IFERROR(IF(AK$4="Yes",INDEX(List!$F$2:$CB$208,MATCH('Selection Pane Data'!$C71,List!$F$2:$F$208,0),MATCH('Selection Pane Data'!AK$3,List!$F$2:$CB$2,0)),""),"")</f>
        <v/>
      </c>
      <c r="AL71" s="13" t="str">
        <f>IFERROR(IF(AL$4="Yes",INDEX(List!$F$2:$CB$208,MATCH('Selection Pane Data'!$C71,List!$F$2:$F$208,0),MATCH('Selection Pane Data'!AL$3,List!$F$2:$CB$2,0)),""),"")</f>
        <v/>
      </c>
      <c r="AM71" s="13" t="str">
        <f>IFERROR(IF(AM$4="Yes",INDEX(List!$F$2:$CB$208,MATCH('Selection Pane Data'!$C71,List!$F$2:$F$208,0),MATCH('Selection Pane Data'!AM$3,List!$F$2:$CB$2,0)),""),"")</f>
        <v/>
      </c>
      <c r="AN71" s="13" t="str">
        <f>IFERROR(IF(AN$4="Yes",INDEX(List!$F$2:$CB$208,MATCH('Selection Pane Data'!$C71,List!$F$2:$F$208,0),MATCH('Selection Pane Data'!AN$3,List!$F$2:$CB$2,0)),""),"")</f>
        <v/>
      </c>
      <c r="AO71" s="13" t="str">
        <f>IFERROR(IF(AO$4="Yes",INDEX(List!$F$2:$CB$208,MATCH('Selection Pane Data'!$C71,List!$F$2:$F$208,0),MATCH('Selection Pane Data'!AO$3,List!$F$2:$CB$2,0)),""),"")</f>
        <v/>
      </c>
      <c r="AP71" s="13" t="str">
        <f>IFERROR(IF(AP$4="Yes",INDEX(List!$F$2:$CB$208,MATCH('Selection Pane Data'!$C71,List!$F$2:$F$208,0),MATCH('Selection Pane Data'!AP$3,List!$F$2:$CB$2,0)),""),"")</f>
        <v/>
      </c>
      <c r="AQ71" s="13" t="str">
        <f>IFERROR(IF(AQ$4="Yes",INDEX(List!$F$2:$CB$208,MATCH('Selection Pane Data'!$C71,List!$F$2:$F$208,0),MATCH('Selection Pane Data'!AQ$3,List!$F$2:$CB$2,0)),""),"")</f>
        <v/>
      </c>
      <c r="AR71" s="13" t="str">
        <f>IFERROR(IF(AR$4="Yes",INDEX(List!$F$2:$CB$208,MATCH('Selection Pane Data'!$C71,List!$F$2:$F$208,0),MATCH('Selection Pane Data'!AR$3,List!$F$2:$CB$2,0)),""),"")</f>
        <v/>
      </c>
      <c r="AS71" s="13" t="str">
        <f>IFERROR(IF(AS$4="Yes",INDEX(List!$F$2:$CB$208,MATCH('Selection Pane Data'!$C71,List!$F$2:$F$208,0),MATCH('Selection Pane Data'!AS$3,List!$F$2:$CB$2,0)),""),"")</f>
        <v/>
      </c>
      <c r="AT71" s="13" t="str">
        <f>IFERROR(IF(AT$4="Yes",INDEX(List!$F$2:$CB$208,MATCH('Selection Pane Data'!$C71,List!$F$2:$F$208,0),MATCH('Selection Pane Data'!AT$3,List!$F$2:$CB$2,0)),""),"")</f>
        <v/>
      </c>
      <c r="AU71" s="13" t="str">
        <f>IFERROR(IF(AU$4="Yes",INDEX(List!$F$2:$CB$208,MATCH('Selection Pane Data'!$C71,List!$F$2:$F$208,0),MATCH('Selection Pane Data'!AU$3,List!$F$2:$CB$2,0)),""),"")</f>
        <v/>
      </c>
      <c r="AV71" s="13" t="str">
        <f>IFERROR(IF(AV$4="Yes",INDEX(List!$F$2:$CB$208,MATCH('Selection Pane Data'!$C71,List!$F$2:$F$208,0),MATCH('Selection Pane Data'!AV$3,List!$F$2:$CB$2,0)),""),"")</f>
        <v/>
      </c>
      <c r="AW71" s="13" t="str">
        <f>IFERROR(IF(AW$4="Yes",INDEX(List!$F$2:$CB$208,MATCH('Selection Pane Data'!$C71,List!$F$2:$F$208,0),MATCH('Selection Pane Data'!AW$3,List!$F$2:$CB$2,0)),""),"")</f>
        <v/>
      </c>
      <c r="AX71" s="13" t="str">
        <f>IFERROR(IF(AX$4="Yes",INDEX(List!$F$2:$CB$208,MATCH('Selection Pane Data'!$C71,List!$F$2:$F$208,0),MATCH('Selection Pane Data'!AX$3,List!$F$2:$CB$2,0)),""),"")</f>
        <v/>
      </c>
      <c r="AY71" s="13" t="str">
        <f>IFERROR(IF(AY$4="Yes",INDEX(List!$F$2:$CB$208,MATCH('Selection Pane Data'!$C71,List!$F$2:$F$208,0),MATCH('Selection Pane Data'!AY$3,List!$F$2:$CB$2,0)),""),"")</f>
        <v/>
      </c>
      <c r="AZ71" s="13" t="str">
        <f>IFERROR(IF(AZ$4="Yes",INDEX(List!$F$2:$CB$208,MATCH('Selection Pane Data'!$C71,List!$F$2:$F$208,0),MATCH('Selection Pane Data'!AZ$3,List!$F$2:$CB$2,0)),""),"")</f>
        <v/>
      </c>
      <c r="BA71" s="13" t="str">
        <f>IFERROR(IF(BA$4="Yes",INDEX(List!$F$2:$CB$208,MATCH('Selection Pane Data'!$C71,List!$F$2:$F$208,0),MATCH('Selection Pane Data'!BA$3,List!$F$2:$CB$2,0)),""),"")</f>
        <v/>
      </c>
      <c r="BB71" s="13" t="str">
        <f>IFERROR(IF(BB$4="Yes",INDEX(List!$F$2:$CB$208,MATCH('Selection Pane Data'!$C71,List!$F$2:$F$208,0),MATCH('Selection Pane Data'!BB$3,List!$F$2:$CB$2,0)),""),"")</f>
        <v/>
      </c>
      <c r="BC71" s="13" t="str">
        <f>IFERROR(IF(BC$4="Yes",INDEX(List!$F$2:$CB$208,MATCH('Selection Pane Data'!$C71,List!$F$2:$F$208,0),MATCH('Selection Pane Data'!BC$3,List!$F$2:$CB$2,0)),""),"")</f>
        <v/>
      </c>
      <c r="BD71" s="13" t="str">
        <f>IFERROR(IF(BD$4="Yes",INDEX(List!$F$2:$CB$208,MATCH('Selection Pane Data'!$C71,List!$F$2:$F$208,0),MATCH('Selection Pane Data'!BD$3,List!$F$2:$CB$2,0)),""),"")</f>
        <v/>
      </c>
      <c r="BE71" s="13" t="str">
        <f>IFERROR(IF(BE$4="Yes",INDEX(List!$F$2:$CB$208,MATCH('Selection Pane Data'!$C71,List!$F$2:$F$208,0),MATCH('Selection Pane Data'!BE$3,List!$F$2:$CB$2,0)),""),"")</f>
        <v/>
      </c>
      <c r="BF71" s="13" t="str">
        <f>IFERROR(IF(BF$4="Yes",INDEX(List!$F$2:$CB$208,MATCH('Selection Pane Data'!$C71,List!$F$2:$F$208,0),MATCH('Selection Pane Data'!BF$3,List!$F$2:$CB$2,0)),""),"")</f>
        <v/>
      </c>
      <c r="BG71" s="13" t="str">
        <f>IFERROR(IF(BG$4="Yes",INDEX(List!$F$2:$CB$208,MATCH('Selection Pane Data'!$C71,List!$F$2:$F$208,0),MATCH('Selection Pane Data'!BG$3,List!$F$2:$CB$2,0)),""),"")</f>
        <v/>
      </c>
      <c r="BH71" s="13" t="str">
        <f>IFERROR(IF(BH$4="Yes",INDEX(List!$F$2:$CB$208,MATCH('Selection Pane Data'!$C71,List!$F$2:$F$208,0),MATCH('Selection Pane Data'!BH$3,List!$F$2:$CB$2,0)),""),"")</f>
        <v/>
      </c>
      <c r="BI71" s="13" t="str">
        <f>IFERROR(IF(BI$4="Yes",INDEX(List!$F$2:$CB$208,MATCH('Selection Pane Data'!$C71,List!$F$2:$F$208,0),MATCH('Selection Pane Data'!BI$3,List!$F$2:$CB$2,0)),""),"")</f>
        <v/>
      </c>
      <c r="BJ71" s="13" t="str">
        <f>IFERROR(IF(BJ$4="Yes",INDEX(List!$F$2:$CB$208,MATCH('Selection Pane Data'!$C71,List!$F$2:$F$208,0),MATCH('Selection Pane Data'!BJ$3,List!$F$2:$CB$2,0)),""),"")</f>
        <v/>
      </c>
      <c r="BK71" s="13" t="str">
        <f>IFERROR(IF(BK$4="Yes",INDEX(List!$F$2:$CB$208,MATCH('Selection Pane Data'!$C71,List!$F$2:$F$208,0),MATCH('Selection Pane Data'!BK$3,List!$F$2:$CB$2,0)),""),"")</f>
        <v/>
      </c>
      <c r="BL71" s="13" t="str">
        <f>IFERROR(IF(BL$4="Yes",INDEX(List!$F$2:$CB$208,MATCH('Selection Pane Data'!$C71,List!$F$2:$F$208,0),MATCH('Selection Pane Data'!BL$3,List!$F$2:$CB$2,0)),""),"")</f>
        <v/>
      </c>
      <c r="BM71" s="13" t="str">
        <f>IFERROR(IF(BM$4="Yes",INDEX(List!$F$2:$CB$208,MATCH('Selection Pane Data'!$C71,List!$F$2:$F$208,0),MATCH('Selection Pane Data'!BM$3,List!$F$2:$CB$2,0)),""),"")</f>
        <v/>
      </c>
      <c r="BN71" s="13" t="str">
        <f>IFERROR(IF(BN$4="Yes",INDEX(List!$F$2:$CB$208,MATCH('Selection Pane Data'!$C71,List!$F$2:$F$208,0),MATCH('Selection Pane Data'!BN$3,List!$F$2:$CB$2,0)),""),"")</f>
        <v/>
      </c>
      <c r="BO71" s="13" t="str">
        <f>IFERROR(IF(BO$4="Yes",INDEX(List!$F$2:$CB$208,MATCH('Selection Pane Data'!$C71,List!$F$2:$F$208,0),MATCH('Selection Pane Data'!BO$3,List!$F$2:$CB$2,0)),""),"")</f>
        <v/>
      </c>
      <c r="BP71" s="13" t="str">
        <f>IFERROR(IF(BP$4="Yes",INDEX(List!$F$2:$CB$208,MATCH('Selection Pane Data'!$C71,List!$F$2:$F$208,0),MATCH('Selection Pane Data'!BP$3,List!$F$2:$CB$2,0)),""),"")</f>
        <v/>
      </c>
      <c r="BQ71" s="13" t="str">
        <f>IFERROR(IF(BQ$4="Yes",INDEX(List!$F$2:$CB$208,MATCH('Selection Pane Data'!$C71,List!$F$2:$F$208,0),MATCH('Selection Pane Data'!BQ$3,List!$F$2:$CB$2,0)),""),"")</f>
        <v/>
      </c>
      <c r="BR71" s="13" t="str">
        <f>IFERROR(IF(BR$4="Yes",INDEX(List!$F$2:$CB$208,MATCH('Selection Pane Data'!$C71,List!$F$2:$F$208,0),MATCH('Selection Pane Data'!BR$3,List!$F$2:$CB$2,0)),""),"")</f>
        <v/>
      </c>
      <c r="BS71" s="13" t="str">
        <f>IFERROR(IF(BS$4="Yes",INDEX(List!$F$2:$CB$208,MATCH('Selection Pane Data'!$C71,List!$F$2:$F$208,0),MATCH('Selection Pane Data'!BS$3,List!$F$2:$CB$2,0)),""),"")</f>
        <v/>
      </c>
      <c r="BT71" s="13" t="str">
        <f>IFERROR(IF(BT$4="Yes",INDEX(List!$F$2:$CB$208,MATCH('Selection Pane Data'!$C71,List!$F$2:$F$208,0),MATCH('Selection Pane Data'!BT$3,List!$F$2:$CB$2,0)),""),"")</f>
        <v/>
      </c>
      <c r="BU71" s="13" t="str">
        <f>IFERROR(IF(BU$4="Yes",INDEX(List!$F$2:$CB$208,MATCH('Selection Pane Data'!$C71,List!$F$2:$F$208,0),MATCH('Selection Pane Data'!BU$3,List!$F$2:$CB$2,0)),""),"")</f>
        <v/>
      </c>
      <c r="BV71" s="13" t="str">
        <f>IFERROR(IF(BV$4="Yes",INDEX(List!$F$2:$CB$208,MATCH('Selection Pane Data'!$C71,List!$F$2:$F$208,0),MATCH('Selection Pane Data'!BV$3,List!$F$2:$CB$2,0)),""),"")</f>
        <v/>
      </c>
      <c r="BW71" s="13" t="str">
        <f>IFERROR(IF(BW$4="Yes",INDEX(List!$F$2:$CB$208,MATCH('Selection Pane Data'!$C71,List!$F$2:$F$208,0),MATCH('Selection Pane Data'!BW$3,List!$F$2:$CB$2,0)),""),"")</f>
        <v/>
      </c>
      <c r="BX71" s="13" t="str">
        <f>IFERROR(IF(BX$4="Yes",INDEX(List!$F$2:$CB$208,MATCH('Selection Pane Data'!$C71,List!$F$2:$F$208,0),MATCH('Selection Pane Data'!BX$3,List!$F$2:$CB$2,0)),""),"")</f>
        <v/>
      </c>
      <c r="BY71" s="13" t="str">
        <f>IFERROR(IF(BY$4="Yes",INDEX(List!$F$2:$CB$208,MATCH('Selection Pane Data'!$C71,List!$F$2:$F$208,0),MATCH('Selection Pane Data'!BY$3,List!$F$2:$CB$2,0)),""),"")</f>
        <v/>
      </c>
      <c r="BZ71" s="13" t="str">
        <f>IFERROR(IF(BZ$4="Yes",INDEX(List!$F$2:$CB$208,MATCH('Selection Pane Data'!$C71,List!$F$2:$F$208,0),MATCH('Selection Pane Data'!BZ$3,List!$F$2:$CB$2,0)),""),"")</f>
        <v/>
      </c>
      <c r="CA71" s="13" t="str">
        <f>IFERROR(IF(CA$4="Yes",INDEX(List!$F$2:$CB$208,MATCH('Selection Pane Data'!$C71,List!$F$2:$F$208,0),MATCH('Selection Pane Data'!CA$3,List!$F$2:$CB$2,0)),""),"")</f>
        <v/>
      </c>
      <c r="CC71" s="29">
        <f t="shared" si="4"/>
        <v>0</v>
      </c>
      <c r="CD71" s="29">
        <f t="shared" si="5"/>
        <v>1</v>
      </c>
      <c r="CE71" s="29"/>
      <c r="CF71" s="29">
        <f>COUNTIF(List!I69:CB69,'Selection Pane Data'!CF$3)</f>
        <v>1</v>
      </c>
      <c r="CG71" s="29">
        <f>COUNTIF(List!J69:CC69,'Selection Pane Data'!CG$3)</f>
        <v>9</v>
      </c>
      <c r="CH71" s="29"/>
      <c r="CI71" s="29" t="str">
        <f t="shared" si="6"/>
        <v>Error</v>
      </c>
      <c r="CJ71" s="29" t="str">
        <f t="shared" si="7"/>
        <v>Error</v>
      </c>
    </row>
    <row r="72" spans="2:88" x14ac:dyDescent="0.45">
      <c r="B72" s="21" t="s">
        <v>385</v>
      </c>
      <c r="C72" s="120" t="s">
        <v>99</v>
      </c>
      <c r="D72" s="31" t="str">
        <f>List!G70</f>
        <v>Shared Coverage</v>
      </c>
      <c r="E72" s="31" t="str">
        <f>List!H70</f>
        <v>Shared Coverage</v>
      </c>
      <c r="F72" t="str">
        <f>INDEX('CMMC Levels'!$A$1:$F$188,MATCH('Selection Pane Data'!$C72,'CMMC Levels'!$A$1:$A$188,0),MATCH(Placemat!$F$4,'CMMC Levels'!$A$1:$F$1,0))</f>
        <v>X</v>
      </c>
      <c r="G72" s="75" t="str">
        <f>IF(F72="X",IF(COUNTIF(List!I70:CB70,"P")+COUNTIF(List!I70:CB70,"S")=0,"U",IF(COUNTIF('Selection Pane Data'!H72:CA72,"P")&gt;0,"P",IF(COUNTIF('Selection Pane Data'!H72:CA72,"S")&gt;0,"S","N"))),"NA")</f>
        <v>P</v>
      </c>
      <c r="H72" s="13" t="str">
        <f>IFERROR(IF(H$4="Yes",INDEX(List!$F$2:$CB$208,MATCH('Selection Pane Data'!$C72,List!$F$2:$F$208,0),MATCH('Selection Pane Data'!H$3,List!$F$2:$CB$2,0)),""),"")</f>
        <v/>
      </c>
      <c r="I72" s="13" t="str">
        <f>IFERROR(IF(I$4="Yes",INDEX(List!$F$2:$CB$208,MATCH('Selection Pane Data'!$C72,List!$F$2:$F$208,0),MATCH('Selection Pane Data'!I$3,List!$F$2:$CB$2,0)),""),"")</f>
        <v/>
      </c>
      <c r="J72" s="13">
        <f>IFERROR(IF(J$4="Yes",INDEX(List!$F$2:$CB$208,MATCH('Selection Pane Data'!$C72,List!$F$2:$F$208,0),MATCH('Selection Pane Data'!J$3,List!$F$2:$CB$2,0)),""),"")</f>
        <v>0</v>
      </c>
      <c r="K72" s="13" t="str">
        <f>IFERROR(IF(K$4="Yes",INDEX(List!$F$2:$CB$208,MATCH('Selection Pane Data'!$C72,List!$F$2:$F$208,0),MATCH('Selection Pane Data'!K$3,List!$F$2:$CB$2,0)),""),"")</f>
        <v/>
      </c>
      <c r="L72" s="13" t="str">
        <f>IFERROR(IF(L$4="Yes",INDEX(List!$F$2:$CB$208,MATCH('Selection Pane Data'!$C72,List!$F$2:$F$208,0),MATCH('Selection Pane Data'!L$3,List!$F$2:$CB$2,0)),""),"")</f>
        <v/>
      </c>
      <c r="M72" s="13" t="str">
        <f>IFERROR(IF(M$4="Yes",INDEX(List!$F$2:$CB$208,MATCH('Selection Pane Data'!$C72,List!$F$2:$F$208,0),MATCH('Selection Pane Data'!M$3,List!$F$2:$CB$2,0)),""),"")</f>
        <v/>
      </c>
      <c r="N72" s="13" t="str">
        <f>IFERROR(IF(N$4="Yes",INDEX(List!$F$2:$CB$208,MATCH('Selection Pane Data'!$C72,List!$F$2:$F$208,0),MATCH('Selection Pane Data'!N$3,List!$F$2:$CB$2,0)),""),"")</f>
        <v/>
      </c>
      <c r="O72" s="13" t="str">
        <f>IFERROR(IF(O$4="Yes",INDEX(List!$F$2:$CB$208,MATCH('Selection Pane Data'!$C72,List!$F$2:$F$208,0),MATCH('Selection Pane Data'!O$3,List!$F$2:$CB$2,0)),""),"")</f>
        <v/>
      </c>
      <c r="P72" s="13" t="str">
        <f>IFERROR(IF(P$4="Yes",INDEX(List!$F$2:$CB$208,MATCH('Selection Pane Data'!$C72,List!$F$2:$F$208,0),MATCH('Selection Pane Data'!P$3,List!$F$2:$CB$2,0)),""),"")</f>
        <v/>
      </c>
      <c r="Q72" s="13" t="str">
        <f>IFERROR(IF(Q$4="Yes",INDEX(List!$F$2:$CB$208,MATCH('Selection Pane Data'!$C72,List!$F$2:$F$208,0),MATCH('Selection Pane Data'!Q$3,List!$F$2:$CB$2,0)),""),"")</f>
        <v/>
      </c>
      <c r="R72" s="13" t="str">
        <f>IFERROR(IF(R$4="Yes",INDEX(List!$F$2:$CB$208,MATCH('Selection Pane Data'!$C72,List!$F$2:$F$208,0),MATCH('Selection Pane Data'!R$3,List!$F$2:$CB$2,0)),""),"")</f>
        <v/>
      </c>
      <c r="S72" s="13" t="str">
        <f>IFERROR(IF(S$4="Yes",INDEX(List!$F$2:$CB$208,MATCH('Selection Pane Data'!$C72,List!$F$2:$F$208,0),MATCH('Selection Pane Data'!S$3,List!$F$2:$CB$2,0)),""),"")</f>
        <v/>
      </c>
      <c r="T72" s="13" t="str">
        <f>IFERROR(IF(T$4="Yes",INDEX(List!$F$2:$CB$208,MATCH('Selection Pane Data'!$C72,List!$F$2:$F$208,0),MATCH('Selection Pane Data'!T$3,List!$F$2:$CB$2,0)),""),"")</f>
        <v/>
      </c>
      <c r="U72" s="13" t="str">
        <f>IFERROR(IF(U$4="Yes",INDEX(List!$F$2:$CB$208,MATCH('Selection Pane Data'!$C72,List!$F$2:$F$208,0),MATCH('Selection Pane Data'!U$3,List!$F$2:$CB$2,0)),""),"")</f>
        <v/>
      </c>
      <c r="V72" s="13" t="str">
        <f>IFERROR(IF(V$4="Yes",INDEX(List!$F$2:$CB$208,MATCH('Selection Pane Data'!$C72,List!$F$2:$F$208,0),MATCH('Selection Pane Data'!V$3,List!$F$2:$CB$2,0)),""),"")</f>
        <v/>
      </c>
      <c r="W72" s="13" t="str">
        <f>IFERROR(IF(W$4="Yes",INDEX(List!$F$2:$CB$208,MATCH('Selection Pane Data'!$C72,List!$F$2:$F$208,0),MATCH('Selection Pane Data'!W$3,List!$F$2:$CB$2,0)),""),"")</f>
        <v/>
      </c>
      <c r="X72" s="13" t="str">
        <f>IFERROR(IF(X$4="Yes",INDEX(List!$F$2:$CB$208,MATCH('Selection Pane Data'!$C72,List!$F$2:$F$208,0),MATCH('Selection Pane Data'!X$3,List!$F$2:$CB$2,0)),""),"")</f>
        <v/>
      </c>
      <c r="Y72" s="13" t="str">
        <f>IFERROR(IF(Y$4="Yes",INDEX(List!$F$2:$CB$208,MATCH('Selection Pane Data'!$C72,List!$F$2:$F$208,0),MATCH('Selection Pane Data'!Y$3,List!$F$2:$CB$2,0)),""),"")</f>
        <v/>
      </c>
      <c r="Z72" s="13" t="str">
        <f>IFERROR(IF(Z$4="Yes",INDEX(List!$F$2:$CB$208,MATCH('Selection Pane Data'!$C72,List!$F$2:$F$208,0),MATCH('Selection Pane Data'!Z$3,List!$F$2:$CB$2,0)),""),"")</f>
        <v/>
      </c>
      <c r="AA72" s="13" t="str">
        <f>IFERROR(IF(AA$4="Yes",INDEX(List!$F$2:$CB$208,MATCH('Selection Pane Data'!$C72,List!$F$2:$F$208,0),MATCH('Selection Pane Data'!AA$3,List!$F$2:$CB$2,0)),""),"")</f>
        <v/>
      </c>
      <c r="AB72" s="13" t="str">
        <f>IFERROR(IF(AB$4="Yes",INDEX(List!$F$2:$CB$208,MATCH('Selection Pane Data'!$C72,List!$F$2:$F$208,0),MATCH('Selection Pane Data'!AB$3,List!$F$2:$CB$2,0)),""),"")</f>
        <v>P</v>
      </c>
      <c r="AC72" s="13" t="str">
        <f>IFERROR(IF(AC$4="Yes",INDEX(List!$F$2:$CB$208,MATCH('Selection Pane Data'!$C72,List!$F$2:$F$208,0),MATCH('Selection Pane Data'!AC$3,List!$F$2:$CB$2,0)),""),"")</f>
        <v/>
      </c>
      <c r="AD72" s="13" t="str">
        <f>IFERROR(IF(AD$4="Yes",INDEX(List!$F$2:$CB$208,MATCH('Selection Pane Data'!$C72,List!$F$2:$F$208,0),MATCH('Selection Pane Data'!AD$3,List!$F$2:$CB$2,0)),""),"")</f>
        <v/>
      </c>
      <c r="AE72" s="13" t="str">
        <f>IFERROR(IF(AE$4="Yes",INDEX(List!$F$2:$CB$208,MATCH('Selection Pane Data'!$C72,List!$F$2:$F$208,0),MATCH('Selection Pane Data'!AE$3,List!$F$2:$CB$2,0)),""),"")</f>
        <v/>
      </c>
      <c r="AF72" s="13" t="str">
        <f>IFERROR(IF(AF$4="Yes",INDEX(List!$F$2:$CB$208,MATCH('Selection Pane Data'!$C72,List!$F$2:$F$208,0),MATCH('Selection Pane Data'!AF$3,List!$F$2:$CB$2,0)),""),"")</f>
        <v/>
      </c>
      <c r="AG72" s="13" t="str">
        <f>IFERROR(IF(AG$4="Yes",INDEX(List!$F$2:$CB$208,MATCH('Selection Pane Data'!$C72,List!$F$2:$F$208,0),MATCH('Selection Pane Data'!AG$3,List!$F$2:$CB$2,0)),""),"")</f>
        <v/>
      </c>
      <c r="AH72" s="13" t="str">
        <f>IFERROR(IF(AH$4="Yes",INDEX(List!$F$2:$CB$208,MATCH('Selection Pane Data'!$C72,List!$F$2:$F$208,0),MATCH('Selection Pane Data'!AH$3,List!$F$2:$CB$2,0)),""),"")</f>
        <v/>
      </c>
      <c r="AI72" s="13" t="str">
        <f>IFERROR(IF(AI$4="Yes",INDEX(List!$F$2:$CB$208,MATCH('Selection Pane Data'!$C72,List!$F$2:$F$208,0),MATCH('Selection Pane Data'!AI$3,List!$F$2:$CB$2,0)),""),"")</f>
        <v/>
      </c>
      <c r="AJ72" s="13" t="str">
        <f>IFERROR(IF(AJ$4="Yes",INDEX(List!$F$2:$CB$208,MATCH('Selection Pane Data'!$C72,List!$F$2:$F$208,0),MATCH('Selection Pane Data'!AJ$3,List!$F$2:$CB$2,0)),""),"")</f>
        <v/>
      </c>
      <c r="AK72" s="13" t="str">
        <f>IFERROR(IF(AK$4="Yes",INDEX(List!$F$2:$CB$208,MATCH('Selection Pane Data'!$C72,List!$F$2:$F$208,0),MATCH('Selection Pane Data'!AK$3,List!$F$2:$CB$2,0)),""),"")</f>
        <v/>
      </c>
      <c r="AL72" s="13" t="str">
        <f>IFERROR(IF(AL$4="Yes",INDEX(List!$F$2:$CB$208,MATCH('Selection Pane Data'!$C72,List!$F$2:$F$208,0),MATCH('Selection Pane Data'!AL$3,List!$F$2:$CB$2,0)),""),"")</f>
        <v/>
      </c>
      <c r="AM72" s="13" t="str">
        <f>IFERROR(IF(AM$4="Yes",INDEX(List!$F$2:$CB$208,MATCH('Selection Pane Data'!$C72,List!$F$2:$F$208,0),MATCH('Selection Pane Data'!AM$3,List!$F$2:$CB$2,0)),""),"")</f>
        <v/>
      </c>
      <c r="AN72" s="13" t="str">
        <f>IFERROR(IF(AN$4="Yes",INDEX(List!$F$2:$CB$208,MATCH('Selection Pane Data'!$C72,List!$F$2:$F$208,0),MATCH('Selection Pane Data'!AN$3,List!$F$2:$CB$2,0)),""),"")</f>
        <v/>
      </c>
      <c r="AO72" s="13" t="str">
        <f>IFERROR(IF(AO$4="Yes",INDEX(List!$F$2:$CB$208,MATCH('Selection Pane Data'!$C72,List!$F$2:$F$208,0),MATCH('Selection Pane Data'!AO$3,List!$F$2:$CB$2,0)),""),"")</f>
        <v/>
      </c>
      <c r="AP72" s="13" t="str">
        <f>IFERROR(IF(AP$4="Yes",INDEX(List!$F$2:$CB$208,MATCH('Selection Pane Data'!$C72,List!$F$2:$F$208,0),MATCH('Selection Pane Data'!AP$3,List!$F$2:$CB$2,0)),""),"")</f>
        <v/>
      </c>
      <c r="AQ72" s="13" t="str">
        <f>IFERROR(IF(AQ$4="Yes",INDEX(List!$F$2:$CB$208,MATCH('Selection Pane Data'!$C72,List!$F$2:$F$208,0),MATCH('Selection Pane Data'!AQ$3,List!$F$2:$CB$2,0)),""),"")</f>
        <v/>
      </c>
      <c r="AR72" s="13" t="str">
        <f>IFERROR(IF(AR$4="Yes",INDEX(List!$F$2:$CB$208,MATCH('Selection Pane Data'!$C72,List!$F$2:$F$208,0),MATCH('Selection Pane Data'!AR$3,List!$F$2:$CB$2,0)),""),"")</f>
        <v/>
      </c>
      <c r="AS72" s="13" t="str">
        <f>IFERROR(IF(AS$4="Yes",INDEX(List!$F$2:$CB$208,MATCH('Selection Pane Data'!$C72,List!$F$2:$F$208,0),MATCH('Selection Pane Data'!AS$3,List!$F$2:$CB$2,0)),""),"")</f>
        <v/>
      </c>
      <c r="AT72" s="13" t="str">
        <f>IFERROR(IF(AT$4="Yes",INDEX(List!$F$2:$CB$208,MATCH('Selection Pane Data'!$C72,List!$F$2:$F$208,0),MATCH('Selection Pane Data'!AT$3,List!$F$2:$CB$2,0)),""),"")</f>
        <v/>
      </c>
      <c r="AU72" s="13" t="str">
        <f>IFERROR(IF(AU$4="Yes",INDEX(List!$F$2:$CB$208,MATCH('Selection Pane Data'!$C72,List!$F$2:$F$208,0),MATCH('Selection Pane Data'!AU$3,List!$F$2:$CB$2,0)),""),"")</f>
        <v/>
      </c>
      <c r="AV72" s="13" t="str">
        <f>IFERROR(IF(AV$4="Yes",INDEX(List!$F$2:$CB$208,MATCH('Selection Pane Data'!$C72,List!$F$2:$F$208,0),MATCH('Selection Pane Data'!AV$3,List!$F$2:$CB$2,0)),""),"")</f>
        <v/>
      </c>
      <c r="AW72" s="13" t="str">
        <f>IFERROR(IF(AW$4="Yes",INDEX(List!$F$2:$CB$208,MATCH('Selection Pane Data'!$C72,List!$F$2:$F$208,0),MATCH('Selection Pane Data'!AW$3,List!$F$2:$CB$2,0)),""),"")</f>
        <v/>
      </c>
      <c r="AX72" s="13" t="str">
        <f>IFERROR(IF(AX$4="Yes",INDEX(List!$F$2:$CB$208,MATCH('Selection Pane Data'!$C72,List!$F$2:$F$208,0),MATCH('Selection Pane Data'!AX$3,List!$F$2:$CB$2,0)),""),"")</f>
        <v/>
      </c>
      <c r="AY72" s="13" t="str">
        <f>IFERROR(IF(AY$4="Yes",INDEX(List!$F$2:$CB$208,MATCH('Selection Pane Data'!$C72,List!$F$2:$F$208,0),MATCH('Selection Pane Data'!AY$3,List!$F$2:$CB$2,0)),""),"")</f>
        <v/>
      </c>
      <c r="AZ72" s="13" t="str">
        <f>IFERROR(IF(AZ$4="Yes",INDEX(List!$F$2:$CB$208,MATCH('Selection Pane Data'!$C72,List!$F$2:$F$208,0),MATCH('Selection Pane Data'!AZ$3,List!$F$2:$CB$2,0)),""),"")</f>
        <v/>
      </c>
      <c r="BA72" s="13" t="str">
        <f>IFERROR(IF(BA$4="Yes",INDEX(List!$F$2:$CB$208,MATCH('Selection Pane Data'!$C72,List!$F$2:$F$208,0),MATCH('Selection Pane Data'!BA$3,List!$F$2:$CB$2,0)),""),"")</f>
        <v/>
      </c>
      <c r="BB72" s="13" t="str">
        <f>IFERROR(IF(BB$4="Yes",INDEX(List!$F$2:$CB$208,MATCH('Selection Pane Data'!$C72,List!$F$2:$F$208,0),MATCH('Selection Pane Data'!BB$3,List!$F$2:$CB$2,0)),""),"")</f>
        <v/>
      </c>
      <c r="BC72" s="13" t="str">
        <f>IFERROR(IF(BC$4="Yes",INDEX(List!$F$2:$CB$208,MATCH('Selection Pane Data'!$C72,List!$F$2:$F$208,0),MATCH('Selection Pane Data'!BC$3,List!$F$2:$CB$2,0)),""),"")</f>
        <v/>
      </c>
      <c r="BD72" s="13" t="str">
        <f>IFERROR(IF(BD$4="Yes",INDEX(List!$F$2:$CB$208,MATCH('Selection Pane Data'!$C72,List!$F$2:$F$208,0),MATCH('Selection Pane Data'!BD$3,List!$F$2:$CB$2,0)),""),"")</f>
        <v/>
      </c>
      <c r="BE72" s="13" t="str">
        <f>IFERROR(IF(BE$4="Yes",INDEX(List!$F$2:$CB$208,MATCH('Selection Pane Data'!$C72,List!$F$2:$F$208,0),MATCH('Selection Pane Data'!BE$3,List!$F$2:$CB$2,0)),""),"")</f>
        <v/>
      </c>
      <c r="BF72" s="13" t="str">
        <f>IFERROR(IF(BF$4="Yes",INDEX(List!$F$2:$CB$208,MATCH('Selection Pane Data'!$C72,List!$F$2:$F$208,0),MATCH('Selection Pane Data'!BF$3,List!$F$2:$CB$2,0)),""),"")</f>
        <v/>
      </c>
      <c r="BG72" s="13" t="str">
        <f>IFERROR(IF(BG$4="Yes",INDEX(List!$F$2:$CB$208,MATCH('Selection Pane Data'!$C72,List!$F$2:$F$208,0),MATCH('Selection Pane Data'!BG$3,List!$F$2:$CB$2,0)),""),"")</f>
        <v/>
      </c>
      <c r="BH72" s="13" t="str">
        <f>IFERROR(IF(BH$4="Yes",INDEX(List!$F$2:$CB$208,MATCH('Selection Pane Data'!$C72,List!$F$2:$F$208,0),MATCH('Selection Pane Data'!BH$3,List!$F$2:$CB$2,0)),""),"")</f>
        <v/>
      </c>
      <c r="BI72" s="13" t="str">
        <f>IFERROR(IF(BI$4="Yes",INDEX(List!$F$2:$CB$208,MATCH('Selection Pane Data'!$C72,List!$F$2:$F$208,0),MATCH('Selection Pane Data'!BI$3,List!$F$2:$CB$2,0)),""),"")</f>
        <v/>
      </c>
      <c r="BJ72" s="13" t="str">
        <f>IFERROR(IF(BJ$4="Yes",INDEX(List!$F$2:$CB$208,MATCH('Selection Pane Data'!$C72,List!$F$2:$F$208,0),MATCH('Selection Pane Data'!BJ$3,List!$F$2:$CB$2,0)),""),"")</f>
        <v/>
      </c>
      <c r="BK72" s="13" t="str">
        <f>IFERROR(IF(BK$4="Yes",INDEX(List!$F$2:$CB$208,MATCH('Selection Pane Data'!$C72,List!$F$2:$F$208,0),MATCH('Selection Pane Data'!BK$3,List!$F$2:$CB$2,0)),""),"")</f>
        <v/>
      </c>
      <c r="BL72" s="13" t="str">
        <f>IFERROR(IF(BL$4="Yes",INDEX(List!$F$2:$CB$208,MATCH('Selection Pane Data'!$C72,List!$F$2:$F$208,0),MATCH('Selection Pane Data'!BL$3,List!$F$2:$CB$2,0)),""),"")</f>
        <v/>
      </c>
      <c r="BM72" s="13" t="str">
        <f>IFERROR(IF(BM$4="Yes",INDEX(List!$F$2:$CB$208,MATCH('Selection Pane Data'!$C72,List!$F$2:$F$208,0),MATCH('Selection Pane Data'!BM$3,List!$F$2:$CB$2,0)),""),"")</f>
        <v/>
      </c>
      <c r="BN72" s="13" t="str">
        <f>IFERROR(IF(BN$4="Yes",INDEX(List!$F$2:$CB$208,MATCH('Selection Pane Data'!$C72,List!$F$2:$F$208,0),MATCH('Selection Pane Data'!BN$3,List!$F$2:$CB$2,0)),""),"")</f>
        <v/>
      </c>
      <c r="BO72" s="13" t="str">
        <f>IFERROR(IF(BO$4="Yes",INDEX(List!$F$2:$CB$208,MATCH('Selection Pane Data'!$C72,List!$F$2:$F$208,0),MATCH('Selection Pane Data'!BO$3,List!$F$2:$CB$2,0)),""),"")</f>
        <v/>
      </c>
      <c r="BP72" s="13" t="str">
        <f>IFERROR(IF(BP$4="Yes",INDEX(List!$F$2:$CB$208,MATCH('Selection Pane Data'!$C72,List!$F$2:$F$208,0),MATCH('Selection Pane Data'!BP$3,List!$F$2:$CB$2,0)),""),"")</f>
        <v/>
      </c>
      <c r="BQ72" s="13" t="str">
        <f>IFERROR(IF(BQ$4="Yes",INDEX(List!$F$2:$CB$208,MATCH('Selection Pane Data'!$C72,List!$F$2:$F$208,0),MATCH('Selection Pane Data'!BQ$3,List!$F$2:$CB$2,0)),""),"")</f>
        <v/>
      </c>
      <c r="BR72" s="13" t="str">
        <f>IFERROR(IF(BR$4="Yes",INDEX(List!$F$2:$CB$208,MATCH('Selection Pane Data'!$C72,List!$F$2:$F$208,0),MATCH('Selection Pane Data'!BR$3,List!$F$2:$CB$2,0)),""),"")</f>
        <v/>
      </c>
      <c r="BS72" s="13" t="str">
        <f>IFERROR(IF(BS$4="Yes",INDEX(List!$F$2:$CB$208,MATCH('Selection Pane Data'!$C72,List!$F$2:$F$208,0),MATCH('Selection Pane Data'!BS$3,List!$F$2:$CB$2,0)),""),"")</f>
        <v/>
      </c>
      <c r="BT72" s="13" t="str">
        <f>IFERROR(IF(BT$4="Yes",INDEX(List!$F$2:$CB$208,MATCH('Selection Pane Data'!$C72,List!$F$2:$F$208,0),MATCH('Selection Pane Data'!BT$3,List!$F$2:$CB$2,0)),""),"")</f>
        <v/>
      </c>
      <c r="BU72" s="13" t="str">
        <f>IFERROR(IF(BU$4="Yes",INDEX(List!$F$2:$CB$208,MATCH('Selection Pane Data'!$C72,List!$F$2:$F$208,0),MATCH('Selection Pane Data'!BU$3,List!$F$2:$CB$2,0)),""),"")</f>
        <v/>
      </c>
      <c r="BV72" s="13" t="str">
        <f>IFERROR(IF(BV$4="Yes",INDEX(List!$F$2:$CB$208,MATCH('Selection Pane Data'!$C72,List!$F$2:$F$208,0),MATCH('Selection Pane Data'!BV$3,List!$F$2:$CB$2,0)),""),"")</f>
        <v/>
      </c>
      <c r="BW72" s="13" t="str">
        <f>IFERROR(IF(BW$4="Yes",INDEX(List!$F$2:$CB$208,MATCH('Selection Pane Data'!$C72,List!$F$2:$F$208,0),MATCH('Selection Pane Data'!BW$3,List!$F$2:$CB$2,0)),""),"")</f>
        <v/>
      </c>
      <c r="BX72" s="13" t="str">
        <f>IFERROR(IF(BX$4="Yes",INDEX(List!$F$2:$CB$208,MATCH('Selection Pane Data'!$C72,List!$F$2:$F$208,0),MATCH('Selection Pane Data'!BX$3,List!$F$2:$CB$2,0)),""),"")</f>
        <v/>
      </c>
      <c r="BY72" s="13" t="str">
        <f>IFERROR(IF(BY$4="Yes",INDEX(List!$F$2:$CB$208,MATCH('Selection Pane Data'!$C72,List!$F$2:$F$208,0),MATCH('Selection Pane Data'!BY$3,List!$F$2:$CB$2,0)),""),"")</f>
        <v/>
      </c>
      <c r="BZ72" s="13" t="str">
        <f>IFERROR(IF(BZ$4="Yes",INDEX(List!$F$2:$CB$208,MATCH('Selection Pane Data'!$C72,List!$F$2:$F$208,0),MATCH('Selection Pane Data'!BZ$3,List!$F$2:$CB$2,0)),""),"")</f>
        <v/>
      </c>
      <c r="CA72" s="13" t="str">
        <f>IFERROR(IF(CA$4="Yes",INDEX(List!$F$2:$CB$208,MATCH('Selection Pane Data'!$C72,List!$F$2:$F$208,0),MATCH('Selection Pane Data'!CA$3,List!$F$2:$CB$2,0)),""),"")</f>
        <v/>
      </c>
      <c r="CC72" s="29">
        <f t="shared" si="4"/>
        <v>1</v>
      </c>
      <c r="CD72" s="29">
        <f t="shared" si="5"/>
        <v>0</v>
      </c>
      <c r="CE72" s="29"/>
      <c r="CF72" s="29">
        <f>COUNTIF(List!I70:CB70,'Selection Pane Data'!CF$3)</f>
        <v>5</v>
      </c>
      <c r="CG72" s="29">
        <f>COUNTIF(List!J70:CC70,'Selection Pane Data'!CG$3)</f>
        <v>2</v>
      </c>
      <c r="CH72" s="29"/>
      <c r="CI72" s="29" t="str">
        <f t="shared" si="6"/>
        <v>Error</v>
      </c>
      <c r="CJ72" s="29" t="str">
        <f t="shared" si="7"/>
        <v>Error</v>
      </c>
    </row>
    <row r="73" spans="2:88" x14ac:dyDescent="0.45">
      <c r="B73" s="21" t="s">
        <v>386</v>
      </c>
      <c r="C73" s="120" t="s">
        <v>114</v>
      </c>
      <c r="D73" s="31" t="str">
        <f>List!G71</f>
        <v>Shared Coverage</v>
      </c>
      <c r="E73" s="31" t="str">
        <f>List!H71</f>
        <v>Shared Coverage</v>
      </c>
      <c r="F73" t="str">
        <f>INDEX('CMMC Levels'!$A$1:$F$188,MATCH('Selection Pane Data'!$C73,'CMMC Levels'!$A$1:$A$188,0),MATCH(Placemat!$F$4,'CMMC Levels'!$A$1:$F$1,0))</f>
        <v>X</v>
      </c>
      <c r="G73" s="75" t="str">
        <f>IF(F73="X",IF(COUNTIF(List!I71:CB71,"P")+COUNTIF(List!I71:CB71,"S")=0,"U",IF(COUNTIF('Selection Pane Data'!H73:CA73,"P")&gt;0,"P",IF(COUNTIF('Selection Pane Data'!H73:CA73,"S")&gt;0,"S","N"))),"NA")</f>
        <v>N</v>
      </c>
      <c r="H73" s="13" t="str">
        <f>IFERROR(IF(H$4="Yes",INDEX(List!$F$2:$CB$208,MATCH('Selection Pane Data'!$C73,List!$F$2:$F$208,0),MATCH('Selection Pane Data'!H$3,List!$F$2:$CB$2,0)),""),"")</f>
        <v/>
      </c>
      <c r="I73" s="13" t="str">
        <f>IFERROR(IF(I$4="Yes",INDEX(List!$F$2:$CB$208,MATCH('Selection Pane Data'!$C73,List!$F$2:$F$208,0),MATCH('Selection Pane Data'!I$3,List!$F$2:$CB$2,0)),""),"")</f>
        <v/>
      </c>
      <c r="J73" s="13">
        <f>IFERROR(IF(J$4="Yes",INDEX(List!$F$2:$CB$208,MATCH('Selection Pane Data'!$C73,List!$F$2:$F$208,0),MATCH('Selection Pane Data'!J$3,List!$F$2:$CB$2,0)),""),"")</f>
        <v>0</v>
      </c>
      <c r="K73" s="13" t="str">
        <f>IFERROR(IF(K$4="Yes",INDEX(List!$F$2:$CB$208,MATCH('Selection Pane Data'!$C73,List!$F$2:$F$208,0),MATCH('Selection Pane Data'!K$3,List!$F$2:$CB$2,0)),""),"")</f>
        <v/>
      </c>
      <c r="L73" s="13" t="str">
        <f>IFERROR(IF(L$4="Yes",INDEX(List!$F$2:$CB$208,MATCH('Selection Pane Data'!$C73,List!$F$2:$F$208,0),MATCH('Selection Pane Data'!L$3,List!$F$2:$CB$2,0)),""),"")</f>
        <v/>
      </c>
      <c r="M73" s="13" t="str">
        <f>IFERROR(IF(M$4="Yes",INDEX(List!$F$2:$CB$208,MATCH('Selection Pane Data'!$C73,List!$F$2:$F$208,0),MATCH('Selection Pane Data'!M$3,List!$F$2:$CB$2,0)),""),"")</f>
        <v/>
      </c>
      <c r="N73" s="13" t="str">
        <f>IFERROR(IF(N$4="Yes",INDEX(List!$F$2:$CB$208,MATCH('Selection Pane Data'!$C73,List!$F$2:$F$208,0),MATCH('Selection Pane Data'!N$3,List!$F$2:$CB$2,0)),""),"")</f>
        <v/>
      </c>
      <c r="O73" s="13" t="str">
        <f>IFERROR(IF(O$4="Yes",INDEX(List!$F$2:$CB$208,MATCH('Selection Pane Data'!$C73,List!$F$2:$F$208,0),MATCH('Selection Pane Data'!O$3,List!$F$2:$CB$2,0)),""),"")</f>
        <v/>
      </c>
      <c r="P73" s="13" t="str">
        <f>IFERROR(IF(P$4="Yes",INDEX(List!$F$2:$CB$208,MATCH('Selection Pane Data'!$C73,List!$F$2:$F$208,0),MATCH('Selection Pane Data'!P$3,List!$F$2:$CB$2,0)),""),"")</f>
        <v/>
      </c>
      <c r="Q73" s="13" t="str">
        <f>IFERROR(IF(Q$4="Yes",INDEX(List!$F$2:$CB$208,MATCH('Selection Pane Data'!$C73,List!$F$2:$F$208,0),MATCH('Selection Pane Data'!Q$3,List!$F$2:$CB$2,0)),""),"")</f>
        <v/>
      </c>
      <c r="R73" s="13" t="str">
        <f>IFERROR(IF(R$4="Yes",INDEX(List!$F$2:$CB$208,MATCH('Selection Pane Data'!$C73,List!$F$2:$F$208,0),MATCH('Selection Pane Data'!R$3,List!$F$2:$CB$2,0)),""),"")</f>
        <v/>
      </c>
      <c r="S73" s="13" t="str">
        <f>IFERROR(IF(S$4="Yes",INDEX(List!$F$2:$CB$208,MATCH('Selection Pane Data'!$C73,List!$F$2:$F$208,0),MATCH('Selection Pane Data'!S$3,List!$F$2:$CB$2,0)),""),"")</f>
        <v/>
      </c>
      <c r="T73" s="13" t="str">
        <f>IFERROR(IF(T$4="Yes",INDEX(List!$F$2:$CB$208,MATCH('Selection Pane Data'!$C73,List!$F$2:$F$208,0),MATCH('Selection Pane Data'!T$3,List!$F$2:$CB$2,0)),""),"")</f>
        <v/>
      </c>
      <c r="U73" s="13" t="str">
        <f>IFERROR(IF(U$4="Yes",INDEX(List!$F$2:$CB$208,MATCH('Selection Pane Data'!$C73,List!$F$2:$F$208,0),MATCH('Selection Pane Data'!U$3,List!$F$2:$CB$2,0)),""),"")</f>
        <v/>
      </c>
      <c r="V73" s="13" t="str">
        <f>IFERROR(IF(V$4="Yes",INDEX(List!$F$2:$CB$208,MATCH('Selection Pane Data'!$C73,List!$F$2:$F$208,0),MATCH('Selection Pane Data'!V$3,List!$F$2:$CB$2,0)),""),"")</f>
        <v/>
      </c>
      <c r="W73" s="13" t="str">
        <f>IFERROR(IF(W$4="Yes",INDEX(List!$F$2:$CB$208,MATCH('Selection Pane Data'!$C73,List!$F$2:$F$208,0),MATCH('Selection Pane Data'!W$3,List!$F$2:$CB$2,0)),""),"")</f>
        <v/>
      </c>
      <c r="X73" s="13" t="str">
        <f>IFERROR(IF(X$4="Yes",INDEX(List!$F$2:$CB$208,MATCH('Selection Pane Data'!$C73,List!$F$2:$F$208,0),MATCH('Selection Pane Data'!X$3,List!$F$2:$CB$2,0)),""),"")</f>
        <v/>
      </c>
      <c r="Y73" s="13" t="str">
        <f>IFERROR(IF(Y$4="Yes",INDEX(List!$F$2:$CB$208,MATCH('Selection Pane Data'!$C73,List!$F$2:$F$208,0),MATCH('Selection Pane Data'!Y$3,List!$F$2:$CB$2,0)),""),"")</f>
        <v/>
      </c>
      <c r="Z73" s="13" t="str">
        <f>IFERROR(IF(Z$4="Yes",INDEX(List!$F$2:$CB$208,MATCH('Selection Pane Data'!$C73,List!$F$2:$F$208,0),MATCH('Selection Pane Data'!Z$3,List!$F$2:$CB$2,0)),""),"")</f>
        <v/>
      </c>
      <c r="AA73" s="13" t="str">
        <f>IFERROR(IF(AA$4="Yes",INDEX(List!$F$2:$CB$208,MATCH('Selection Pane Data'!$C73,List!$F$2:$F$208,0),MATCH('Selection Pane Data'!AA$3,List!$F$2:$CB$2,0)),""),"")</f>
        <v/>
      </c>
      <c r="AB73" s="13">
        <f>IFERROR(IF(AB$4="Yes",INDEX(List!$F$2:$CB$208,MATCH('Selection Pane Data'!$C73,List!$F$2:$F$208,0),MATCH('Selection Pane Data'!AB$3,List!$F$2:$CB$2,0)),""),"")</f>
        <v>0</v>
      </c>
      <c r="AC73" s="13" t="str">
        <f>IFERROR(IF(AC$4="Yes",INDEX(List!$F$2:$CB$208,MATCH('Selection Pane Data'!$C73,List!$F$2:$F$208,0),MATCH('Selection Pane Data'!AC$3,List!$F$2:$CB$2,0)),""),"")</f>
        <v/>
      </c>
      <c r="AD73" s="13" t="str">
        <f>IFERROR(IF(AD$4="Yes",INDEX(List!$F$2:$CB$208,MATCH('Selection Pane Data'!$C73,List!$F$2:$F$208,0),MATCH('Selection Pane Data'!AD$3,List!$F$2:$CB$2,0)),""),"")</f>
        <v/>
      </c>
      <c r="AE73" s="13" t="str">
        <f>IFERROR(IF(AE$4="Yes",INDEX(List!$F$2:$CB$208,MATCH('Selection Pane Data'!$C73,List!$F$2:$F$208,0),MATCH('Selection Pane Data'!AE$3,List!$F$2:$CB$2,0)),""),"")</f>
        <v/>
      </c>
      <c r="AF73" s="13" t="str">
        <f>IFERROR(IF(AF$4="Yes",INDEX(List!$F$2:$CB$208,MATCH('Selection Pane Data'!$C73,List!$F$2:$F$208,0),MATCH('Selection Pane Data'!AF$3,List!$F$2:$CB$2,0)),""),"")</f>
        <v/>
      </c>
      <c r="AG73" s="13" t="str">
        <f>IFERROR(IF(AG$4="Yes",INDEX(List!$F$2:$CB$208,MATCH('Selection Pane Data'!$C73,List!$F$2:$F$208,0),MATCH('Selection Pane Data'!AG$3,List!$F$2:$CB$2,0)),""),"")</f>
        <v/>
      </c>
      <c r="AH73" s="13" t="str">
        <f>IFERROR(IF(AH$4="Yes",INDEX(List!$F$2:$CB$208,MATCH('Selection Pane Data'!$C73,List!$F$2:$F$208,0),MATCH('Selection Pane Data'!AH$3,List!$F$2:$CB$2,0)),""),"")</f>
        <v/>
      </c>
      <c r="AI73" s="13" t="str">
        <f>IFERROR(IF(AI$4="Yes",INDEX(List!$F$2:$CB$208,MATCH('Selection Pane Data'!$C73,List!$F$2:$F$208,0),MATCH('Selection Pane Data'!AI$3,List!$F$2:$CB$2,0)),""),"")</f>
        <v/>
      </c>
      <c r="AJ73" s="13" t="str">
        <f>IFERROR(IF(AJ$4="Yes",INDEX(List!$F$2:$CB$208,MATCH('Selection Pane Data'!$C73,List!$F$2:$F$208,0),MATCH('Selection Pane Data'!AJ$3,List!$F$2:$CB$2,0)),""),"")</f>
        <v/>
      </c>
      <c r="AK73" s="13" t="str">
        <f>IFERROR(IF(AK$4="Yes",INDEX(List!$F$2:$CB$208,MATCH('Selection Pane Data'!$C73,List!$F$2:$F$208,0),MATCH('Selection Pane Data'!AK$3,List!$F$2:$CB$2,0)),""),"")</f>
        <v/>
      </c>
      <c r="AL73" s="13" t="str">
        <f>IFERROR(IF(AL$4="Yes",INDEX(List!$F$2:$CB$208,MATCH('Selection Pane Data'!$C73,List!$F$2:$F$208,0),MATCH('Selection Pane Data'!AL$3,List!$F$2:$CB$2,0)),""),"")</f>
        <v/>
      </c>
      <c r="AM73" s="13" t="str">
        <f>IFERROR(IF(AM$4="Yes",INDEX(List!$F$2:$CB$208,MATCH('Selection Pane Data'!$C73,List!$F$2:$F$208,0),MATCH('Selection Pane Data'!AM$3,List!$F$2:$CB$2,0)),""),"")</f>
        <v/>
      </c>
      <c r="AN73" s="13" t="str">
        <f>IFERROR(IF(AN$4="Yes",INDEX(List!$F$2:$CB$208,MATCH('Selection Pane Data'!$C73,List!$F$2:$F$208,0),MATCH('Selection Pane Data'!AN$3,List!$F$2:$CB$2,0)),""),"")</f>
        <v/>
      </c>
      <c r="AO73" s="13" t="str">
        <f>IFERROR(IF(AO$4="Yes",INDEX(List!$F$2:$CB$208,MATCH('Selection Pane Data'!$C73,List!$F$2:$F$208,0),MATCH('Selection Pane Data'!AO$3,List!$F$2:$CB$2,0)),""),"")</f>
        <v/>
      </c>
      <c r="AP73" s="13" t="str">
        <f>IFERROR(IF(AP$4="Yes",INDEX(List!$F$2:$CB$208,MATCH('Selection Pane Data'!$C73,List!$F$2:$F$208,0),MATCH('Selection Pane Data'!AP$3,List!$F$2:$CB$2,0)),""),"")</f>
        <v/>
      </c>
      <c r="AQ73" s="13" t="str">
        <f>IFERROR(IF(AQ$4="Yes",INDEX(List!$F$2:$CB$208,MATCH('Selection Pane Data'!$C73,List!$F$2:$F$208,0),MATCH('Selection Pane Data'!AQ$3,List!$F$2:$CB$2,0)),""),"")</f>
        <v/>
      </c>
      <c r="AR73" s="13" t="str">
        <f>IFERROR(IF(AR$4="Yes",INDEX(List!$F$2:$CB$208,MATCH('Selection Pane Data'!$C73,List!$F$2:$F$208,0),MATCH('Selection Pane Data'!AR$3,List!$F$2:$CB$2,0)),""),"")</f>
        <v/>
      </c>
      <c r="AS73" s="13" t="str">
        <f>IFERROR(IF(AS$4="Yes",INDEX(List!$F$2:$CB$208,MATCH('Selection Pane Data'!$C73,List!$F$2:$F$208,0),MATCH('Selection Pane Data'!AS$3,List!$F$2:$CB$2,0)),""),"")</f>
        <v/>
      </c>
      <c r="AT73" s="13" t="str">
        <f>IFERROR(IF(AT$4="Yes",INDEX(List!$F$2:$CB$208,MATCH('Selection Pane Data'!$C73,List!$F$2:$F$208,0),MATCH('Selection Pane Data'!AT$3,List!$F$2:$CB$2,0)),""),"")</f>
        <v/>
      </c>
      <c r="AU73" s="13" t="str">
        <f>IFERROR(IF(AU$4="Yes",INDEX(List!$F$2:$CB$208,MATCH('Selection Pane Data'!$C73,List!$F$2:$F$208,0),MATCH('Selection Pane Data'!AU$3,List!$F$2:$CB$2,0)),""),"")</f>
        <v/>
      </c>
      <c r="AV73" s="13" t="str">
        <f>IFERROR(IF(AV$4="Yes",INDEX(List!$F$2:$CB$208,MATCH('Selection Pane Data'!$C73,List!$F$2:$F$208,0),MATCH('Selection Pane Data'!AV$3,List!$F$2:$CB$2,0)),""),"")</f>
        <v/>
      </c>
      <c r="AW73" s="13" t="str">
        <f>IFERROR(IF(AW$4="Yes",INDEX(List!$F$2:$CB$208,MATCH('Selection Pane Data'!$C73,List!$F$2:$F$208,0),MATCH('Selection Pane Data'!AW$3,List!$F$2:$CB$2,0)),""),"")</f>
        <v/>
      </c>
      <c r="AX73" s="13" t="str">
        <f>IFERROR(IF(AX$4="Yes",INDEX(List!$F$2:$CB$208,MATCH('Selection Pane Data'!$C73,List!$F$2:$F$208,0),MATCH('Selection Pane Data'!AX$3,List!$F$2:$CB$2,0)),""),"")</f>
        <v/>
      </c>
      <c r="AY73" s="13" t="str">
        <f>IFERROR(IF(AY$4="Yes",INDEX(List!$F$2:$CB$208,MATCH('Selection Pane Data'!$C73,List!$F$2:$F$208,0),MATCH('Selection Pane Data'!AY$3,List!$F$2:$CB$2,0)),""),"")</f>
        <v/>
      </c>
      <c r="AZ73" s="13" t="str">
        <f>IFERROR(IF(AZ$4="Yes",INDEX(List!$F$2:$CB$208,MATCH('Selection Pane Data'!$C73,List!$F$2:$F$208,0),MATCH('Selection Pane Data'!AZ$3,List!$F$2:$CB$2,0)),""),"")</f>
        <v/>
      </c>
      <c r="BA73" s="13" t="str">
        <f>IFERROR(IF(BA$4="Yes",INDEX(List!$F$2:$CB$208,MATCH('Selection Pane Data'!$C73,List!$F$2:$F$208,0),MATCH('Selection Pane Data'!BA$3,List!$F$2:$CB$2,0)),""),"")</f>
        <v/>
      </c>
      <c r="BB73" s="13" t="str">
        <f>IFERROR(IF(BB$4="Yes",INDEX(List!$F$2:$CB$208,MATCH('Selection Pane Data'!$C73,List!$F$2:$F$208,0),MATCH('Selection Pane Data'!BB$3,List!$F$2:$CB$2,0)),""),"")</f>
        <v/>
      </c>
      <c r="BC73" s="13" t="str">
        <f>IFERROR(IF(BC$4="Yes",INDEX(List!$F$2:$CB$208,MATCH('Selection Pane Data'!$C73,List!$F$2:$F$208,0),MATCH('Selection Pane Data'!BC$3,List!$F$2:$CB$2,0)),""),"")</f>
        <v/>
      </c>
      <c r="BD73" s="13" t="str">
        <f>IFERROR(IF(BD$4="Yes",INDEX(List!$F$2:$CB$208,MATCH('Selection Pane Data'!$C73,List!$F$2:$F$208,0),MATCH('Selection Pane Data'!BD$3,List!$F$2:$CB$2,0)),""),"")</f>
        <v/>
      </c>
      <c r="BE73" s="13" t="str">
        <f>IFERROR(IF(BE$4="Yes",INDEX(List!$F$2:$CB$208,MATCH('Selection Pane Data'!$C73,List!$F$2:$F$208,0),MATCH('Selection Pane Data'!BE$3,List!$F$2:$CB$2,0)),""),"")</f>
        <v/>
      </c>
      <c r="BF73" s="13" t="str">
        <f>IFERROR(IF(BF$4="Yes",INDEX(List!$F$2:$CB$208,MATCH('Selection Pane Data'!$C73,List!$F$2:$F$208,0),MATCH('Selection Pane Data'!BF$3,List!$F$2:$CB$2,0)),""),"")</f>
        <v/>
      </c>
      <c r="BG73" s="13" t="str">
        <f>IFERROR(IF(BG$4="Yes",INDEX(List!$F$2:$CB$208,MATCH('Selection Pane Data'!$C73,List!$F$2:$F$208,0),MATCH('Selection Pane Data'!BG$3,List!$F$2:$CB$2,0)),""),"")</f>
        <v/>
      </c>
      <c r="BH73" s="13" t="str">
        <f>IFERROR(IF(BH$4="Yes",INDEX(List!$F$2:$CB$208,MATCH('Selection Pane Data'!$C73,List!$F$2:$F$208,0),MATCH('Selection Pane Data'!BH$3,List!$F$2:$CB$2,0)),""),"")</f>
        <v/>
      </c>
      <c r="BI73" s="13" t="str">
        <f>IFERROR(IF(BI$4="Yes",INDEX(List!$F$2:$CB$208,MATCH('Selection Pane Data'!$C73,List!$F$2:$F$208,0),MATCH('Selection Pane Data'!BI$3,List!$F$2:$CB$2,0)),""),"")</f>
        <v/>
      </c>
      <c r="BJ73" s="13" t="str">
        <f>IFERROR(IF(BJ$4="Yes",INDEX(List!$F$2:$CB$208,MATCH('Selection Pane Data'!$C73,List!$F$2:$F$208,0),MATCH('Selection Pane Data'!BJ$3,List!$F$2:$CB$2,0)),""),"")</f>
        <v/>
      </c>
      <c r="BK73" s="13" t="str">
        <f>IFERROR(IF(BK$4="Yes",INDEX(List!$F$2:$CB$208,MATCH('Selection Pane Data'!$C73,List!$F$2:$F$208,0),MATCH('Selection Pane Data'!BK$3,List!$F$2:$CB$2,0)),""),"")</f>
        <v/>
      </c>
      <c r="BL73" s="13" t="str">
        <f>IFERROR(IF(BL$4="Yes",INDEX(List!$F$2:$CB$208,MATCH('Selection Pane Data'!$C73,List!$F$2:$F$208,0),MATCH('Selection Pane Data'!BL$3,List!$F$2:$CB$2,0)),""),"")</f>
        <v/>
      </c>
      <c r="BM73" s="13" t="str">
        <f>IFERROR(IF(BM$4="Yes",INDEX(List!$F$2:$CB$208,MATCH('Selection Pane Data'!$C73,List!$F$2:$F$208,0),MATCH('Selection Pane Data'!BM$3,List!$F$2:$CB$2,0)),""),"")</f>
        <v/>
      </c>
      <c r="BN73" s="13" t="str">
        <f>IFERROR(IF(BN$4="Yes",INDEX(List!$F$2:$CB$208,MATCH('Selection Pane Data'!$C73,List!$F$2:$F$208,0),MATCH('Selection Pane Data'!BN$3,List!$F$2:$CB$2,0)),""),"")</f>
        <v/>
      </c>
      <c r="BO73" s="13" t="str">
        <f>IFERROR(IF(BO$4="Yes",INDEX(List!$F$2:$CB$208,MATCH('Selection Pane Data'!$C73,List!$F$2:$F$208,0),MATCH('Selection Pane Data'!BO$3,List!$F$2:$CB$2,0)),""),"")</f>
        <v/>
      </c>
      <c r="BP73" s="13" t="str">
        <f>IFERROR(IF(BP$4="Yes",INDEX(List!$F$2:$CB$208,MATCH('Selection Pane Data'!$C73,List!$F$2:$F$208,0),MATCH('Selection Pane Data'!BP$3,List!$F$2:$CB$2,0)),""),"")</f>
        <v/>
      </c>
      <c r="BQ73" s="13" t="str">
        <f>IFERROR(IF(BQ$4="Yes",INDEX(List!$F$2:$CB$208,MATCH('Selection Pane Data'!$C73,List!$F$2:$F$208,0),MATCH('Selection Pane Data'!BQ$3,List!$F$2:$CB$2,0)),""),"")</f>
        <v/>
      </c>
      <c r="BR73" s="13" t="str">
        <f>IFERROR(IF(BR$4="Yes",INDEX(List!$F$2:$CB$208,MATCH('Selection Pane Data'!$C73,List!$F$2:$F$208,0),MATCH('Selection Pane Data'!BR$3,List!$F$2:$CB$2,0)),""),"")</f>
        <v/>
      </c>
      <c r="BS73" s="13" t="str">
        <f>IFERROR(IF(BS$4="Yes",INDEX(List!$F$2:$CB$208,MATCH('Selection Pane Data'!$C73,List!$F$2:$F$208,0),MATCH('Selection Pane Data'!BS$3,List!$F$2:$CB$2,0)),""),"")</f>
        <v/>
      </c>
      <c r="BT73" s="13" t="str">
        <f>IFERROR(IF(BT$4="Yes",INDEX(List!$F$2:$CB$208,MATCH('Selection Pane Data'!$C73,List!$F$2:$F$208,0),MATCH('Selection Pane Data'!BT$3,List!$F$2:$CB$2,0)),""),"")</f>
        <v/>
      </c>
      <c r="BU73" s="13" t="str">
        <f>IFERROR(IF(BU$4="Yes",INDEX(List!$F$2:$CB$208,MATCH('Selection Pane Data'!$C73,List!$F$2:$F$208,0),MATCH('Selection Pane Data'!BU$3,List!$F$2:$CB$2,0)),""),"")</f>
        <v/>
      </c>
      <c r="BV73" s="13" t="str">
        <f>IFERROR(IF(BV$4="Yes",INDEX(List!$F$2:$CB$208,MATCH('Selection Pane Data'!$C73,List!$F$2:$F$208,0),MATCH('Selection Pane Data'!BV$3,List!$F$2:$CB$2,0)),""),"")</f>
        <v/>
      </c>
      <c r="BW73" s="13" t="str">
        <f>IFERROR(IF(BW$4="Yes",INDEX(List!$F$2:$CB$208,MATCH('Selection Pane Data'!$C73,List!$F$2:$F$208,0),MATCH('Selection Pane Data'!BW$3,List!$F$2:$CB$2,0)),""),"")</f>
        <v/>
      </c>
      <c r="BX73" s="13" t="str">
        <f>IFERROR(IF(BX$4="Yes",INDEX(List!$F$2:$CB$208,MATCH('Selection Pane Data'!$C73,List!$F$2:$F$208,0),MATCH('Selection Pane Data'!BX$3,List!$F$2:$CB$2,0)),""),"")</f>
        <v/>
      </c>
      <c r="BY73" s="13" t="str">
        <f>IFERROR(IF(BY$4="Yes",INDEX(List!$F$2:$CB$208,MATCH('Selection Pane Data'!$C73,List!$F$2:$F$208,0),MATCH('Selection Pane Data'!BY$3,List!$F$2:$CB$2,0)),""),"")</f>
        <v/>
      </c>
      <c r="BZ73" s="13" t="str">
        <f>IFERROR(IF(BZ$4="Yes",INDEX(List!$F$2:$CB$208,MATCH('Selection Pane Data'!$C73,List!$F$2:$F$208,0),MATCH('Selection Pane Data'!BZ$3,List!$F$2:$CB$2,0)),""),"")</f>
        <v/>
      </c>
      <c r="CA73" s="13" t="str">
        <f>IFERROR(IF(CA$4="Yes",INDEX(List!$F$2:$CB$208,MATCH('Selection Pane Data'!$C73,List!$F$2:$F$208,0),MATCH('Selection Pane Data'!CA$3,List!$F$2:$CB$2,0)),""),"")</f>
        <v/>
      </c>
      <c r="CC73" s="29">
        <f t="shared" si="4"/>
        <v>0</v>
      </c>
      <c r="CD73" s="29">
        <f t="shared" si="5"/>
        <v>0</v>
      </c>
      <c r="CE73" s="29"/>
      <c r="CF73" s="29">
        <f>COUNTIF(List!I71:CB71,'Selection Pane Data'!CF$3)</f>
        <v>2</v>
      </c>
      <c r="CG73" s="29">
        <f>COUNTIF(List!J71:CC71,'Selection Pane Data'!CG$3)</f>
        <v>2</v>
      </c>
      <c r="CH73" s="29"/>
      <c r="CI73" s="29" t="str">
        <f t="shared" si="6"/>
        <v>Error</v>
      </c>
      <c r="CJ73" s="29" t="str">
        <f t="shared" si="7"/>
        <v>Error</v>
      </c>
    </row>
    <row r="74" spans="2:88" x14ac:dyDescent="0.45">
      <c r="B74" s="21" t="s">
        <v>387</v>
      </c>
      <c r="C74" s="120" t="s">
        <v>127</v>
      </c>
      <c r="D74" s="31" t="str">
        <f>List!G72</f>
        <v>Shared Coverage</v>
      </c>
      <c r="E74" s="31" t="str">
        <f>List!H72</f>
        <v>Shared Coverage</v>
      </c>
      <c r="F74" t="str">
        <f>INDEX('CMMC Levels'!$A$1:$F$188,MATCH('Selection Pane Data'!$C74,'CMMC Levels'!$A$1:$A$188,0),MATCH(Placemat!$F$4,'CMMC Levels'!$A$1:$F$1,0))</f>
        <v>X</v>
      </c>
      <c r="G74" s="75" t="str">
        <f>IF(F74="X",IF(COUNTIF(List!I72:CB72,"P")+COUNTIF(List!I72:CB72,"S")=0,"U",IF(COUNTIF('Selection Pane Data'!H74:CA74,"P")&gt;0,"P",IF(COUNTIF('Selection Pane Data'!H74:CA74,"S")&gt;0,"S","N"))),"NA")</f>
        <v>N</v>
      </c>
      <c r="H74" s="13" t="str">
        <f>IFERROR(IF(H$4="Yes",INDEX(List!$F$2:$CB$208,MATCH('Selection Pane Data'!$C74,List!$F$2:$F$208,0),MATCH('Selection Pane Data'!H$3,List!$F$2:$CB$2,0)),""),"")</f>
        <v/>
      </c>
      <c r="I74" s="13" t="str">
        <f>IFERROR(IF(I$4="Yes",INDEX(List!$F$2:$CB$208,MATCH('Selection Pane Data'!$C74,List!$F$2:$F$208,0),MATCH('Selection Pane Data'!I$3,List!$F$2:$CB$2,0)),""),"")</f>
        <v/>
      </c>
      <c r="J74" s="13">
        <f>IFERROR(IF(J$4="Yes",INDEX(List!$F$2:$CB$208,MATCH('Selection Pane Data'!$C74,List!$F$2:$F$208,0),MATCH('Selection Pane Data'!J$3,List!$F$2:$CB$2,0)),""),"")</f>
        <v>0</v>
      </c>
      <c r="K74" s="13" t="str">
        <f>IFERROR(IF(K$4="Yes",INDEX(List!$F$2:$CB$208,MATCH('Selection Pane Data'!$C74,List!$F$2:$F$208,0),MATCH('Selection Pane Data'!K$3,List!$F$2:$CB$2,0)),""),"")</f>
        <v/>
      </c>
      <c r="L74" s="13" t="str">
        <f>IFERROR(IF(L$4="Yes",INDEX(List!$F$2:$CB$208,MATCH('Selection Pane Data'!$C74,List!$F$2:$F$208,0),MATCH('Selection Pane Data'!L$3,List!$F$2:$CB$2,0)),""),"")</f>
        <v/>
      </c>
      <c r="M74" s="13" t="str">
        <f>IFERROR(IF(M$4="Yes",INDEX(List!$F$2:$CB$208,MATCH('Selection Pane Data'!$C74,List!$F$2:$F$208,0),MATCH('Selection Pane Data'!M$3,List!$F$2:$CB$2,0)),""),"")</f>
        <v/>
      </c>
      <c r="N74" s="13" t="str">
        <f>IFERROR(IF(N$4="Yes",INDEX(List!$F$2:$CB$208,MATCH('Selection Pane Data'!$C74,List!$F$2:$F$208,0),MATCH('Selection Pane Data'!N$3,List!$F$2:$CB$2,0)),""),"")</f>
        <v/>
      </c>
      <c r="O74" s="13" t="str">
        <f>IFERROR(IF(O$4="Yes",INDEX(List!$F$2:$CB$208,MATCH('Selection Pane Data'!$C74,List!$F$2:$F$208,0),MATCH('Selection Pane Data'!O$3,List!$F$2:$CB$2,0)),""),"")</f>
        <v/>
      </c>
      <c r="P74" s="13" t="str">
        <f>IFERROR(IF(P$4="Yes",INDEX(List!$F$2:$CB$208,MATCH('Selection Pane Data'!$C74,List!$F$2:$F$208,0),MATCH('Selection Pane Data'!P$3,List!$F$2:$CB$2,0)),""),"")</f>
        <v/>
      </c>
      <c r="Q74" s="13" t="str">
        <f>IFERROR(IF(Q$4="Yes",INDEX(List!$F$2:$CB$208,MATCH('Selection Pane Data'!$C74,List!$F$2:$F$208,0),MATCH('Selection Pane Data'!Q$3,List!$F$2:$CB$2,0)),""),"")</f>
        <v/>
      </c>
      <c r="R74" s="13" t="str">
        <f>IFERROR(IF(R$4="Yes",INDEX(List!$F$2:$CB$208,MATCH('Selection Pane Data'!$C74,List!$F$2:$F$208,0),MATCH('Selection Pane Data'!R$3,List!$F$2:$CB$2,0)),""),"")</f>
        <v/>
      </c>
      <c r="S74" s="13" t="str">
        <f>IFERROR(IF(S$4="Yes",INDEX(List!$F$2:$CB$208,MATCH('Selection Pane Data'!$C74,List!$F$2:$F$208,0),MATCH('Selection Pane Data'!S$3,List!$F$2:$CB$2,0)),""),"")</f>
        <v/>
      </c>
      <c r="T74" s="13" t="str">
        <f>IFERROR(IF(T$4="Yes",INDEX(List!$F$2:$CB$208,MATCH('Selection Pane Data'!$C74,List!$F$2:$F$208,0),MATCH('Selection Pane Data'!T$3,List!$F$2:$CB$2,0)),""),"")</f>
        <v/>
      </c>
      <c r="U74" s="13" t="str">
        <f>IFERROR(IF(U$4="Yes",INDEX(List!$F$2:$CB$208,MATCH('Selection Pane Data'!$C74,List!$F$2:$F$208,0),MATCH('Selection Pane Data'!U$3,List!$F$2:$CB$2,0)),""),"")</f>
        <v/>
      </c>
      <c r="V74" s="13" t="str">
        <f>IFERROR(IF(V$4="Yes",INDEX(List!$F$2:$CB$208,MATCH('Selection Pane Data'!$C74,List!$F$2:$F$208,0),MATCH('Selection Pane Data'!V$3,List!$F$2:$CB$2,0)),""),"")</f>
        <v/>
      </c>
      <c r="W74" s="13" t="str">
        <f>IFERROR(IF(W$4="Yes",INDEX(List!$F$2:$CB$208,MATCH('Selection Pane Data'!$C74,List!$F$2:$F$208,0),MATCH('Selection Pane Data'!W$3,List!$F$2:$CB$2,0)),""),"")</f>
        <v/>
      </c>
      <c r="X74" s="13" t="str">
        <f>IFERROR(IF(X$4="Yes",INDEX(List!$F$2:$CB$208,MATCH('Selection Pane Data'!$C74,List!$F$2:$F$208,0),MATCH('Selection Pane Data'!X$3,List!$F$2:$CB$2,0)),""),"")</f>
        <v/>
      </c>
      <c r="Y74" s="13" t="str">
        <f>IFERROR(IF(Y$4="Yes",INDEX(List!$F$2:$CB$208,MATCH('Selection Pane Data'!$C74,List!$F$2:$F$208,0),MATCH('Selection Pane Data'!Y$3,List!$F$2:$CB$2,0)),""),"")</f>
        <v/>
      </c>
      <c r="Z74" s="13" t="str">
        <f>IFERROR(IF(Z$4="Yes",INDEX(List!$F$2:$CB$208,MATCH('Selection Pane Data'!$C74,List!$F$2:$F$208,0),MATCH('Selection Pane Data'!Z$3,List!$F$2:$CB$2,0)),""),"")</f>
        <v/>
      </c>
      <c r="AA74" s="13" t="str">
        <f>IFERROR(IF(AA$4="Yes",INDEX(List!$F$2:$CB$208,MATCH('Selection Pane Data'!$C74,List!$F$2:$F$208,0),MATCH('Selection Pane Data'!AA$3,List!$F$2:$CB$2,0)),""),"")</f>
        <v/>
      </c>
      <c r="AB74" s="13">
        <f>IFERROR(IF(AB$4="Yes",INDEX(List!$F$2:$CB$208,MATCH('Selection Pane Data'!$C74,List!$F$2:$F$208,0),MATCH('Selection Pane Data'!AB$3,List!$F$2:$CB$2,0)),""),"")</f>
        <v>0</v>
      </c>
      <c r="AC74" s="13" t="str">
        <f>IFERROR(IF(AC$4="Yes",INDEX(List!$F$2:$CB$208,MATCH('Selection Pane Data'!$C74,List!$F$2:$F$208,0),MATCH('Selection Pane Data'!AC$3,List!$F$2:$CB$2,0)),""),"")</f>
        <v/>
      </c>
      <c r="AD74" s="13" t="str">
        <f>IFERROR(IF(AD$4="Yes",INDEX(List!$F$2:$CB$208,MATCH('Selection Pane Data'!$C74,List!$F$2:$F$208,0),MATCH('Selection Pane Data'!AD$3,List!$F$2:$CB$2,0)),""),"")</f>
        <v/>
      </c>
      <c r="AE74" s="13" t="str">
        <f>IFERROR(IF(AE$4="Yes",INDEX(List!$F$2:$CB$208,MATCH('Selection Pane Data'!$C74,List!$F$2:$F$208,0),MATCH('Selection Pane Data'!AE$3,List!$F$2:$CB$2,0)),""),"")</f>
        <v/>
      </c>
      <c r="AF74" s="13" t="str">
        <f>IFERROR(IF(AF$4="Yes",INDEX(List!$F$2:$CB$208,MATCH('Selection Pane Data'!$C74,List!$F$2:$F$208,0),MATCH('Selection Pane Data'!AF$3,List!$F$2:$CB$2,0)),""),"")</f>
        <v/>
      </c>
      <c r="AG74" s="13" t="str">
        <f>IFERROR(IF(AG$4="Yes",INDEX(List!$F$2:$CB$208,MATCH('Selection Pane Data'!$C74,List!$F$2:$F$208,0),MATCH('Selection Pane Data'!AG$3,List!$F$2:$CB$2,0)),""),"")</f>
        <v/>
      </c>
      <c r="AH74" s="13" t="str">
        <f>IFERROR(IF(AH$4="Yes",INDEX(List!$F$2:$CB$208,MATCH('Selection Pane Data'!$C74,List!$F$2:$F$208,0),MATCH('Selection Pane Data'!AH$3,List!$F$2:$CB$2,0)),""),"")</f>
        <v/>
      </c>
      <c r="AI74" s="13" t="str">
        <f>IFERROR(IF(AI$4="Yes",INDEX(List!$F$2:$CB$208,MATCH('Selection Pane Data'!$C74,List!$F$2:$F$208,0),MATCH('Selection Pane Data'!AI$3,List!$F$2:$CB$2,0)),""),"")</f>
        <v/>
      </c>
      <c r="AJ74" s="13" t="str">
        <f>IFERROR(IF(AJ$4="Yes",INDEX(List!$F$2:$CB$208,MATCH('Selection Pane Data'!$C74,List!$F$2:$F$208,0),MATCH('Selection Pane Data'!AJ$3,List!$F$2:$CB$2,0)),""),"")</f>
        <v/>
      </c>
      <c r="AK74" s="13" t="str">
        <f>IFERROR(IF(AK$4="Yes",INDEX(List!$F$2:$CB$208,MATCH('Selection Pane Data'!$C74,List!$F$2:$F$208,0),MATCH('Selection Pane Data'!AK$3,List!$F$2:$CB$2,0)),""),"")</f>
        <v/>
      </c>
      <c r="AL74" s="13" t="str">
        <f>IFERROR(IF(AL$4="Yes",INDEX(List!$F$2:$CB$208,MATCH('Selection Pane Data'!$C74,List!$F$2:$F$208,0),MATCH('Selection Pane Data'!AL$3,List!$F$2:$CB$2,0)),""),"")</f>
        <v/>
      </c>
      <c r="AM74" s="13" t="str">
        <f>IFERROR(IF(AM$4="Yes",INDEX(List!$F$2:$CB$208,MATCH('Selection Pane Data'!$C74,List!$F$2:$F$208,0),MATCH('Selection Pane Data'!AM$3,List!$F$2:$CB$2,0)),""),"")</f>
        <v/>
      </c>
      <c r="AN74" s="13" t="str">
        <f>IFERROR(IF(AN$4="Yes",INDEX(List!$F$2:$CB$208,MATCH('Selection Pane Data'!$C74,List!$F$2:$F$208,0),MATCH('Selection Pane Data'!AN$3,List!$F$2:$CB$2,0)),""),"")</f>
        <v/>
      </c>
      <c r="AO74" s="13" t="str">
        <f>IFERROR(IF(AO$4="Yes",INDEX(List!$F$2:$CB$208,MATCH('Selection Pane Data'!$C74,List!$F$2:$F$208,0),MATCH('Selection Pane Data'!AO$3,List!$F$2:$CB$2,0)),""),"")</f>
        <v/>
      </c>
      <c r="AP74" s="13" t="str">
        <f>IFERROR(IF(AP$4="Yes",INDEX(List!$F$2:$CB$208,MATCH('Selection Pane Data'!$C74,List!$F$2:$F$208,0),MATCH('Selection Pane Data'!AP$3,List!$F$2:$CB$2,0)),""),"")</f>
        <v/>
      </c>
      <c r="AQ74" s="13" t="str">
        <f>IFERROR(IF(AQ$4="Yes",INDEX(List!$F$2:$CB$208,MATCH('Selection Pane Data'!$C74,List!$F$2:$F$208,0),MATCH('Selection Pane Data'!AQ$3,List!$F$2:$CB$2,0)),""),"")</f>
        <v/>
      </c>
      <c r="AR74" s="13" t="str">
        <f>IFERROR(IF(AR$4="Yes",INDEX(List!$F$2:$CB$208,MATCH('Selection Pane Data'!$C74,List!$F$2:$F$208,0),MATCH('Selection Pane Data'!AR$3,List!$F$2:$CB$2,0)),""),"")</f>
        <v/>
      </c>
      <c r="AS74" s="13" t="str">
        <f>IFERROR(IF(AS$4="Yes",INDEX(List!$F$2:$CB$208,MATCH('Selection Pane Data'!$C74,List!$F$2:$F$208,0),MATCH('Selection Pane Data'!AS$3,List!$F$2:$CB$2,0)),""),"")</f>
        <v/>
      </c>
      <c r="AT74" s="13" t="str">
        <f>IFERROR(IF(AT$4="Yes",INDEX(List!$F$2:$CB$208,MATCH('Selection Pane Data'!$C74,List!$F$2:$F$208,0),MATCH('Selection Pane Data'!AT$3,List!$F$2:$CB$2,0)),""),"")</f>
        <v/>
      </c>
      <c r="AU74" s="13" t="str">
        <f>IFERROR(IF(AU$4="Yes",INDEX(List!$F$2:$CB$208,MATCH('Selection Pane Data'!$C74,List!$F$2:$F$208,0),MATCH('Selection Pane Data'!AU$3,List!$F$2:$CB$2,0)),""),"")</f>
        <v/>
      </c>
      <c r="AV74" s="13" t="str">
        <f>IFERROR(IF(AV$4="Yes",INDEX(List!$F$2:$CB$208,MATCH('Selection Pane Data'!$C74,List!$F$2:$F$208,0),MATCH('Selection Pane Data'!AV$3,List!$F$2:$CB$2,0)),""),"")</f>
        <v/>
      </c>
      <c r="AW74" s="13" t="str">
        <f>IFERROR(IF(AW$4="Yes",INDEX(List!$F$2:$CB$208,MATCH('Selection Pane Data'!$C74,List!$F$2:$F$208,0),MATCH('Selection Pane Data'!AW$3,List!$F$2:$CB$2,0)),""),"")</f>
        <v/>
      </c>
      <c r="AX74" s="13" t="str">
        <f>IFERROR(IF(AX$4="Yes",INDEX(List!$F$2:$CB$208,MATCH('Selection Pane Data'!$C74,List!$F$2:$F$208,0),MATCH('Selection Pane Data'!AX$3,List!$F$2:$CB$2,0)),""),"")</f>
        <v/>
      </c>
      <c r="AY74" s="13" t="str">
        <f>IFERROR(IF(AY$4="Yes",INDEX(List!$F$2:$CB$208,MATCH('Selection Pane Data'!$C74,List!$F$2:$F$208,0),MATCH('Selection Pane Data'!AY$3,List!$F$2:$CB$2,0)),""),"")</f>
        <v/>
      </c>
      <c r="AZ74" s="13" t="str">
        <f>IFERROR(IF(AZ$4="Yes",INDEX(List!$F$2:$CB$208,MATCH('Selection Pane Data'!$C74,List!$F$2:$F$208,0),MATCH('Selection Pane Data'!AZ$3,List!$F$2:$CB$2,0)),""),"")</f>
        <v/>
      </c>
      <c r="BA74" s="13" t="str">
        <f>IFERROR(IF(BA$4="Yes",INDEX(List!$F$2:$CB$208,MATCH('Selection Pane Data'!$C74,List!$F$2:$F$208,0),MATCH('Selection Pane Data'!BA$3,List!$F$2:$CB$2,0)),""),"")</f>
        <v/>
      </c>
      <c r="BB74" s="13" t="str">
        <f>IFERROR(IF(BB$4="Yes",INDEX(List!$F$2:$CB$208,MATCH('Selection Pane Data'!$C74,List!$F$2:$F$208,0),MATCH('Selection Pane Data'!BB$3,List!$F$2:$CB$2,0)),""),"")</f>
        <v/>
      </c>
      <c r="BC74" s="13" t="str">
        <f>IFERROR(IF(BC$4="Yes",INDEX(List!$F$2:$CB$208,MATCH('Selection Pane Data'!$C74,List!$F$2:$F$208,0),MATCH('Selection Pane Data'!BC$3,List!$F$2:$CB$2,0)),""),"")</f>
        <v/>
      </c>
      <c r="BD74" s="13" t="str">
        <f>IFERROR(IF(BD$4="Yes",INDEX(List!$F$2:$CB$208,MATCH('Selection Pane Data'!$C74,List!$F$2:$F$208,0),MATCH('Selection Pane Data'!BD$3,List!$F$2:$CB$2,0)),""),"")</f>
        <v/>
      </c>
      <c r="BE74" s="13" t="str">
        <f>IFERROR(IF(BE$4="Yes",INDEX(List!$F$2:$CB$208,MATCH('Selection Pane Data'!$C74,List!$F$2:$F$208,0),MATCH('Selection Pane Data'!BE$3,List!$F$2:$CB$2,0)),""),"")</f>
        <v/>
      </c>
      <c r="BF74" s="13" t="str">
        <f>IFERROR(IF(BF$4="Yes",INDEX(List!$F$2:$CB$208,MATCH('Selection Pane Data'!$C74,List!$F$2:$F$208,0),MATCH('Selection Pane Data'!BF$3,List!$F$2:$CB$2,0)),""),"")</f>
        <v/>
      </c>
      <c r="BG74" s="13" t="str">
        <f>IFERROR(IF(BG$4="Yes",INDEX(List!$F$2:$CB$208,MATCH('Selection Pane Data'!$C74,List!$F$2:$F$208,0),MATCH('Selection Pane Data'!BG$3,List!$F$2:$CB$2,0)),""),"")</f>
        <v/>
      </c>
      <c r="BH74" s="13" t="str">
        <f>IFERROR(IF(BH$4="Yes",INDEX(List!$F$2:$CB$208,MATCH('Selection Pane Data'!$C74,List!$F$2:$F$208,0),MATCH('Selection Pane Data'!BH$3,List!$F$2:$CB$2,0)),""),"")</f>
        <v/>
      </c>
      <c r="BI74" s="13" t="str">
        <f>IFERROR(IF(BI$4="Yes",INDEX(List!$F$2:$CB$208,MATCH('Selection Pane Data'!$C74,List!$F$2:$F$208,0),MATCH('Selection Pane Data'!BI$3,List!$F$2:$CB$2,0)),""),"")</f>
        <v/>
      </c>
      <c r="BJ74" s="13" t="str">
        <f>IFERROR(IF(BJ$4="Yes",INDEX(List!$F$2:$CB$208,MATCH('Selection Pane Data'!$C74,List!$F$2:$F$208,0),MATCH('Selection Pane Data'!BJ$3,List!$F$2:$CB$2,0)),""),"")</f>
        <v/>
      </c>
      <c r="BK74" s="13" t="str">
        <f>IFERROR(IF(BK$4="Yes",INDEX(List!$F$2:$CB$208,MATCH('Selection Pane Data'!$C74,List!$F$2:$F$208,0),MATCH('Selection Pane Data'!BK$3,List!$F$2:$CB$2,0)),""),"")</f>
        <v/>
      </c>
      <c r="BL74" s="13" t="str">
        <f>IFERROR(IF(BL$4="Yes",INDEX(List!$F$2:$CB$208,MATCH('Selection Pane Data'!$C74,List!$F$2:$F$208,0),MATCH('Selection Pane Data'!BL$3,List!$F$2:$CB$2,0)),""),"")</f>
        <v/>
      </c>
      <c r="BM74" s="13" t="str">
        <f>IFERROR(IF(BM$4="Yes",INDEX(List!$F$2:$CB$208,MATCH('Selection Pane Data'!$C74,List!$F$2:$F$208,0),MATCH('Selection Pane Data'!BM$3,List!$F$2:$CB$2,0)),""),"")</f>
        <v/>
      </c>
      <c r="BN74" s="13" t="str">
        <f>IFERROR(IF(BN$4="Yes",INDEX(List!$F$2:$CB$208,MATCH('Selection Pane Data'!$C74,List!$F$2:$F$208,0),MATCH('Selection Pane Data'!BN$3,List!$F$2:$CB$2,0)),""),"")</f>
        <v/>
      </c>
      <c r="BO74" s="13" t="str">
        <f>IFERROR(IF(BO$4="Yes",INDEX(List!$F$2:$CB$208,MATCH('Selection Pane Data'!$C74,List!$F$2:$F$208,0),MATCH('Selection Pane Data'!BO$3,List!$F$2:$CB$2,0)),""),"")</f>
        <v/>
      </c>
      <c r="BP74" s="13" t="str">
        <f>IFERROR(IF(BP$4="Yes",INDEX(List!$F$2:$CB$208,MATCH('Selection Pane Data'!$C74,List!$F$2:$F$208,0),MATCH('Selection Pane Data'!BP$3,List!$F$2:$CB$2,0)),""),"")</f>
        <v/>
      </c>
      <c r="BQ74" s="13" t="str">
        <f>IFERROR(IF(BQ$4="Yes",INDEX(List!$F$2:$CB$208,MATCH('Selection Pane Data'!$C74,List!$F$2:$F$208,0),MATCH('Selection Pane Data'!BQ$3,List!$F$2:$CB$2,0)),""),"")</f>
        <v/>
      </c>
      <c r="BR74" s="13" t="str">
        <f>IFERROR(IF(BR$4="Yes",INDEX(List!$F$2:$CB$208,MATCH('Selection Pane Data'!$C74,List!$F$2:$F$208,0),MATCH('Selection Pane Data'!BR$3,List!$F$2:$CB$2,0)),""),"")</f>
        <v/>
      </c>
      <c r="BS74" s="13" t="str">
        <f>IFERROR(IF(BS$4="Yes",INDEX(List!$F$2:$CB$208,MATCH('Selection Pane Data'!$C74,List!$F$2:$F$208,0),MATCH('Selection Pane Data'!BS$3,List!$F$2:$CB$2,0)),""),"")</f>
        <v/>
      </c>
      <c r="BT74" s="13" t="str">
        <f>IFERROR(IF(BT$4="Yes",INDEX(List!$F$2:$CB$208,MATCH('Selection Pane Data'!$C74,List!$F$2:$F$208,0),MATCH('Selection Pane Data'!BT$3,List!$F$2:$CB$2,0)),""),"")</f>
        <v/>
      </c>
      <c r="BU74" s="13" t="str">
        <f>IFERROR(IF(BU$4="Yes",INDEX(List!$F$2:$CB$208,MATCH('Selection Pane Data'!$C74,List!$F$2:$F$208,0),MATCH('Selection Pane Data'!BU$3,List!$F$2:$CB$2,0)),""),"")</f>
        <v/>
      </c>
      <c r="BV74" s="13" t="str">
        <f>IFERROR(IF(BV$4="Yes",INDEX(List!$F$2:$CB$208,MATCH('Selection Pane Data'!$C74,List!$F$2:$F$208,0),MATCH('Selection Pane Data'!BV$3,List!$F$2:$CB$2,0)),""),"")</f>
        <v/>
      </c>
      <c r="BW74" s="13" t="str">
        <f>IFERROR(IF(BW$4="Yes",INDEX(List!$F$2:$CB$208,MATCH('Selection Pane Data'!$C74,List!$F$2:$F$208,0),MATCH('Selection Pane Data'!BW$3,List!$F$2:$CB$2,0)),""),"")</f>
        <v/>
      </c>
      <c r="BX74" s="13" t="str">
        <f>IFERROR(IF(BX$4="Yes",INDEX(List!$F$2:$CB$208,MATCH('Selection Pane Data'!$C74,List!$F$2:$F$208,0),MATCH('Selection Pane Data'!BX$3,List!$F$2:$CB$2,0)),""),"")</f>
        <v/>
      </c>
      <c r="BY74" s="13" t="str">
        <f>IFERROR(IF(BY$4="Yes",INDEX(List!$F$2:$CB$208,MATCH('Selection Pane Data'!$C74,List!$F$2:$F$208,0),MATCH('Selection Pane Data'!BY$3,List!$F$2:$CB$2,0)),""),"")</f>
        <v/>
      </c>
      <c r="BZ74" s="13" t="str">
        <f>IFERROR(IF(BZ$4="Yes",INDEX(List!$F$2:$CB$208,MATCH('Selection Pane Data'!$C74,List!$F$2:$F$208,0),MATCH('Selection Pane Data'!BZ$3,List!$F$2:$CB$2,0)),""),"")</f>
        <v/>
      </c>
      <c r="CA74" s="13" t="str">
        <f>IFERROR(IF(CA$4="Yes",INDEX(List!$F$2:$CB$208,MATCH('Selection Pane Data'!$C74,List!$F$2:$F$208,0),MATCH('Selection Pane Data'!CA$3,List!$F$2:$CB$2,0)),""),"")</f>
        <v/>
      </c>
      <c r="CC74" s="29">
        <f t="shared" si="4"/>
        <v>0</v>
      </c>
      <c r="CD74" s="29">
        <f t="shared" si="5"/>
        <v>0</v>
      </c>
      <c r="CE74" s="29"/>
      <c r="CF74" s="29">
        <f>COUNTIF(List!I72:CB72,'Selection Pane Data'!CF$3)</f>
        <v>3</v>
      </c>
      <c r="CG74" s="29">
        <f>COUNTIF(List!J72:CC72,'Selection Pane Data'!CG$3)</f>
        <v>3</v>
      </c>
      <c r="CH74" s="29"/>
      <c r="CI74" s="29" t="str">
        <f t="shared" si="6"/>
        <v>Error</v>
      </c>
      <c r="CJ74" s="29" t="str">
        <f t="shared" si="7"/>
        <v>Error</v>
      </c>
    </row>
    <row r="75" spans="2:88" x14ac:dyDescent="0.45">
      <c r="B75" s="21" t="s">
        <v>379</v>
      </c>
      <c r="C75" s="120" t="s">
        <v>138</v>
      </c>
      <c r="D75" s="31" t="str">
        <f>List!G73</f>
        <v>Shared Coverage</v>
      </c>
      <c r="E75" s="31" t="str">
        <f>List!H73</f>
        <v>Shared Coverage</v>
      </c>
      <c r="F75" t="str">
        <f>INDEX('CMMC Levels'!$A$1:$F$188,MATCH('Selection Pane Data'!$C75,'CMMC Levels'!$A$1:$A$188,0),MATCH(Placemat!$F$4,'CMMC Levels'!$A$1:$F$1,0))</f>
        <v>X</v>
      </c>
      <c r="G75" s="75" t="str">
        <f>IF(F75="X",IF(COUNTIF(List!I73:CB73,"P")+COUNTIF(List!I73:CB73,"S")=0,"U",IF(COUNTIF('Selection Pane Data'!H75:CA75,"P")&gt;0,"P",IF(COUNTIF('Selection Pane Data'!H75:CA75,"S")&gt;0,"S","N"))),"NA")</f>
        <v>N</v>
      </c>
      <c r="H75" s="13" t="str">
        <f>IFERROR(IF(H$4="Yes",INDEX(List!$F$2:$CB$208,MATCH('Selection Pane Data'!$C75,List!$F$2:$F$208,0),MATCH('Selection Pane Data'!H$3,List!$F$2:$CB$2,0)),""),"")</f>
        <v/>
      </c>
      <c r="I75" s="13" t="str">
        <f>IFERROR(IF(I$4="Yes",INDEX(List!$F$2:$CB$208,MATCH('Selection Pane Data'!$C75,List!$F$2:$F$208,0),MATCH('Selection Pane Data'!I$3,List!$F$2:$CB$2,0)),""),"")</f>
        <v/>
      </c>
      <c r="J75" s="13">
        <f>IFERROR(IF(J$4="Yes",INDEX(List!$F$2:$CB$208,MATCH('Selection Pane Data'!$C75,List!$F$2:$F$208,0),MATCH('Selection Pane Data'!J$3,List!$F$2:$CB$2,0)),""),"")</f>
        <v>0</v>
      </c>
      <c r="K75" s="13" t="str">
        <f>IFERROR(IF(K$4="Yes",INDEX(List!$F$2:$CB$208,MATCH('Selection Pane Data'!$C75,List!$F$2:$F$208,0),MATCH('Selection Pane Data'!K$3,List!$F$2:$CB$2,0)),""),"")</f>
        <v/>
      </c>
      <c r="L75" s="13" t="str">
        <f>IFERROR(IF(L$4="Yes",INDEX(List!$F$2:$CB$208,MATCH('Selection Pane Data'!$C75,List!$F$2:$F$208,0),MATCH('Selection Pane Data'!L$3,List!$F$2:$CB$2,0)),""),"")</f>
        <v/>
      </c>
      <c r="M75" s="13" t="str">
        <f>IFERROR(IF(M$4="Yes",INDEX(List!$F$2:$CB$208,MATCH('Selection Pane Data'!$C75,List!$F$2:$F$208,0),MATCH('Selection Pane Data'!M$3,List!$F$2:$CB$2,0)),""),"")</f>
        <v/>
      </c>
      <c r="N75" s="13" t="str">
        <f>IFERROR(IF(N$4="Yes",INDEX(List!$F$2:$CB$208,MATCH('Selection Pane Data'!$C75,List!$F$2:$F$208,0),MATCH('Selection Pane Data'!N$3,List!$F$2:$CB$2,0)),""),"")</f>
        <v/>
      </c>
      <c r="O75" s="13" t="str">
        <f>IFERROR(IF(O$4="Yes",INDEX(List!$F$2:$CB$208,MATCH('Selection Pane Data'!$C75,List!$F$2:$F$208,0),MATCH('Selection Pane Data'!O$3,List!$F$2:$CB$2,0)),""),"")</f>
        <v/>
      </c>
      <c r="P75" s="13" t="str">
        <f>IFERROR(IF(P$4="Yes",INDEX(List!$F$2:$CB$208,MATCH('Selection Pane Data'!$C75,List!$F$2:$F$208,0),MATCH('Selection Pane Data'!P$3,List!$F$2:$CB$2,0)),""),"")</f>
        <v/>
      </c>
      <c r="Q75" s="13" t="str">
        <f>IFERROR(IF(Q$4="Yes",INDEX(List!$F$2:$CB$208,MATCH('Selection Pane Data'!$C75,List!$F$2:$F$208,0),MATCH('Selection Pane Data'!Q$3,List!$F$2:$CB$2,0)),""),"")</f>
        <v/>
      </c>
      <c r="R75" s="13" t="str">
        <f>IFERROR(IF(R$4="Yes",INDEX(List!$F$2:$CB$208,MATCH('Selection Pane Data'!$C75,List!$F$2:$F$208,0),MATCH('Selection Pane Data'!R$3,List!$F$2:$CB$2,0)),""),"")</f>
        <v/>
      </c>
      <c r="S75" s="13" t="str">
        <f>IFERROR(IF(S$4="Yes",INDEX(List!$F$2:$CB$208,MATCH('Selection Pane Data'!$C75,List!$F$2:$F$208,0),MATCH('Selection Pane Data'!S$3,List!$F$2:$CB$2,0)),""),"")</f>
        <v/>
      </c>
      <c r="T75" s="13" t="str">
        <f>IFERROR(IF(T$4="Yes",INDEX(List!$F$2:$CB$208,MATCH('Selection Pane Data'!$C75,List!$F$2:$F$208,0),MATCH('Selection Pane Data'!T$3,List!$F$2:$CB$2,0)),""),"")</f>
        <v/>
      </c>
      <c r="U75" s="13" t="str">
        <f>IFERROR(IF(U$4="Yes",INDEX(List!$F$2:$CB$208,MATCH('Selection Pane Data'!$C75,List!$F$2:$F$208,0),MATCH('Selection Pane Data'!U$3,List!$F$2:$CB$2,0)),""),"")</f>
        <v/>
      </c>
      <c r="V75" s="13" t="str">
        <f>IFERROR(IF(V$4="Yes",INDEX(List!$F$2:$CB$208,MATCH('Selection Pane Data'!$C75,List!$F$2:$F$208,0),MATCH('Selection Pane Data'!V$3,List!$F$2:$CB$2,0)),""),"")</f>
        <v/>
      </c>
      <c r="W75" s="13" t="str">
        <f>IFERROR(IF(W$4="Yes",INDEX(List!$F$2:$CB$208,MATCH('Selection Pane Data'!$C75,List!$F$2:$F$208,0),MATCH('Selection Pane Data'!W$3,List!$F$2:$CB$2,0)),""),"")</f>
        <v/>
      </c>
      <c r="X75" s="13" t="str">
        <f>IFERROR(IF(X$4="Yes",INDEX(List!$F$2:$CB$208,MATCH('Selection Pane Data'!$C75,List!$F$2:$F$208,0),MATCH('Selection Pane Data'!X$3,List!$F$2:$CB$2,0)),""),"")</f>
        <v/>
      </c>
      <c r="Y75" s="13" t="str">
        <f>IFERROR(IF(Y$4="Yes",INDEX(List!$F$2:$CB$208,MATCH('Selection Pane Data'!$C75,List!$F$2:$F$208,0),MATCH('Selection Pane Data'!Y$3,List!$F$2:$CB$2,0)),""),"")</f>
        <v/>
      </c>
      <c r="Z75" s="13" t="str">
        <f>IFERROR(IF(Z$4="Yes",INDEX(List!$F$2:$CB$208,MATCH('Selection Pane Data'!$C75,List!$F$2:$F$208,0),MATCH('Selection Pane Data'!Z$3,List!$F$2:$CB$2,0)),""),"")</f>
        <v/>
      </c>
      <c r="AA75" s="13" t="str">
        <f>IFERROR(IF(AA$4="Yes",INDEX(List!$F$2:$CB$208,MATCH('Selection Pane Data'!$C75,List!$F$2:$F$208,0),MATCH('Selection Pane Data'!AA$3,List!$F$2:$CB$2,0)),""),"")</f>
        <v/>
      </c>
      <c r="AB75" s="13">
        <f>IFERROR(IF(AB$4="Yes",INDEX(List!$F$2:$CB$208,MATCH('Selection Pane Data'!$C75,List!$F$2:$F$208,0),MATCH('Selection Pane Data'!AB$3,List!$F$2:$CB$2,0)),""),"")</f>
        <v>0</v>
      </c>
      <c r="AC75" s="13" t="str">
        <f>IFERROR(IF(AC$4="Yes",INDEX(List!$F$2:$CB$208,MATCH('Selection Pane Data'!$C75,List!$F$2:$F$208,0),MATCH('Selection Pane Data'!AC$3,List!$F$2:$CB$2,0)),""),"")</f>
        <v/>
      </c>
      <c r="AD75" s="13" t="str">
        <f>IFERROR(IF(AD$4="Yes",INDEX(List!$F$2:$CB$208,MATCH('Selection Pane Data'!$C75,List!$F$2:$F$208,0),MATCH('Selection Pane Data'!AD$3,List!$F$2:$CB$2,0)),""),"")</f>
        <v/>
      </c>
      <c r="AE75" s="13" t="str">
        <f>IFERROR(IF(AE$4="Yes",INDEX(List!$F$2:$CB$208,MATCH('Selection Pane Data'!$C75,List!$F$2:$F$208,0),MATCH('Selection Pane Data'!AE$3,List!$F$2:$CB$2,0)),""),"")</f>
        <v/>
      </c>
      <c r="AF75" s="13" t="str">
        <f>IFERROR(IF(AF$4="Yes",INDEX(List!$F$2:$CB$208,MATCH('Selection Pane Data'!$C75,List!$F$2:$F$208,0),MATCH('Selection Pane Data'!AF$3,List!$F$2:$CB$2,0)),""),"")</f>
        <v/>
      </c>
      <c r="AG75" s="13" t="str">
        <f>IFERROR(IF(AG$4="Yes",INDEX(List!$F$2:$CB$208,MATCH('Selection Pane Data'!$C75,List!$F$2:$F$208,0),MATCH('Selection Pane Data'!AG$3,List!$F$2:$CB$2,0)),""),"")</f>
        <v/>
      </c>
      <c r="AH75" s="13" t="str">
        <f>IFERROR(IF(AH$4="Yes",INDEX(List!$F$2:$CB$208,MATCH('Selection Pane Data'!$C75,List!$F$2:$F$208,0),MATCH('Selection Pane Data'!AH$3,List!$F$2:$CB$2,0)),""),"")</f>
        <v/>
      </c>
      <c r="AI75" s="13" t="str">
        <f>IFERROR(IF(AI$4="Yes",INDEX(List!$F$2:$CB$208,MATCH('Selection Pane Data'!$C75,List!$F$2:$F$208,0),MATCH('Selection Pane Data'!AI$3,List!$F$2:$CB$2,0)),""),"")</f>
        <v/>
      </c>
      <c r="AJ75" s="13" t="str">
        <f>IFERROR(IF(AJ$4="Yes",INDEX(List!$F$2:$CB$208,MATCH('Selection Pane Data'!$C75,List!$F$2:$F$208,0),MATCH('Selection Pane Data'!AJ$3,List!$F$2:$CB$2,0)),""),"")</f>
        <v/>
      </c>
      <c r="AK75" s="13" t="str">
        <f>IFERROR(IF(AK$4="Yes",INDEX(List!$F$2:$CB$208,MATCH('Selection Pane Data'!$C75,List!$F$2:$F$208,0),MATCH('Selection Pane Data'!AK$3,List!$F$2:$CB$2,0)),""),"")</f>
        <v/>
      </c>
      <c r="AL75" s="13" t="str">
        <f>IFERROR(IF(AL$4="Yes",INDEX(List!$F$2:$CB$208,MATCH('Selection Pane Data'!$C75,List!$F$2:$F$208,0),MATCH('Selection Pane Data'!AL$3,List!$F$2:$CB$2,0)),""),"")</f>
        <v/>
      </c>
      <c r="AM75" s="13" t="str">
        <f>IFERROR(IF(AM$4="Yes",INDEX(List!$F$2:$CB$208,MATCH('Selection Pane Data'!$C75,List!$F$2:$F$208,0),MATCH('Selection Pane Data'!AM$3,List!$F$2:$CB$2,0)),""),"")</f>
        <v/>
      </c>
      <c r="AN75" s="13" t="str">
        <f>IFERROR(IF(AN$4="Yes",INDEX(List!$F$2:$CB$208,MATCH('Selection Pane Data'!$C75,List!$F$2:$F$208,0),MATCH('Selection Pane Data'!AN$3,List!$F$2:$CB$2,0)),""),"")</f>
        <v/>
      </c>
      <c r="AO75" s="13" t="str">
        <f>IFERROR(IF(AO$4="Yes",INDEX(List!$F$2:$CB$208,MATCH('Selection Pane Data'!$C75,List!$F$2:$F$208,0),MATCH('Selection Pane Data'!AO$3,List!$F$2:$CB$2,0)),""),"")</f>
        <v/>
      </c>
      <c r="AP75" s="13" t="str">
        <f>IFERROR(IF(AP$4="Yes",INDEX(List!$F$2:$CB$208,MATCH('Selection Pane Data'!$C75,List!$F$2:$F$208,0),MATCH('Selection Pane Data'!AP$3,List!$F$2:$CB$2,0)),""),"")</f>
        <v/>
      </c>
      <c r="AQ75" s="13" t="str">
        <f>IFERROR(IF(AQ$4="Yes",INDEX(List!$F$2:$CB$208,MATCH('Selection Pane Data'!$C75,List!$F$2:$F$208,0),MATCH('Selection Pane Data'!AQ$3,List!$F$2:$CB$2,0)),""),"")</f>
        <v/>
      </c>
      <c r="AR75" s="13" t="str">
        <f>IFERROR(IF(AR$4="Yes",INDEX(List!$F$2:$CB$208,MATCH('Selection Pane Data'!$C75,List!$F$2:$F$208,0),MATCH('Selection Pane Data'!AR$3,List!$F$2:$CB$2,0)),""),"")</f>
        <v/>
      </c>
      <c r="AS75" s="13" t="str">
        <f>IFERROR(IF(AS$4="Yes",INDEX(List!$F$2:$CB$208,MATCH('Selection Pane Data'!$C75,List!$F$2:$F$208,0),MATCH('Selection Pane Data'!AS$3,List!$F$2:$CB$2,0)),""),"")</f>
        <v/>
      </c>
      <c r="AT75" s="13" t="str">
        <f>IFERROR(IF(AT$4="Yes",INDEX(List!$F$2:$CB$208,MATCH('Selection Pane Data'!$C75,List!$F$2:$F$208,0),MATCH('Selection Pane Data'!AT$3,List!$F$2:$CB$2,0)),""),"")</f>
        <v/>
      </c>
      <c r="AU75" s="13" t="str">
        <f>IFERROR(IF(AU$4="Yes",INDEX(List!$F$2:$CB$208,MATCH('Selection Pane Data'!$C75,List!$F$2:$F$208,0),MATCH('Selection Pane Data'!AU$3,List!$F$2:$CB$2,0)),""),"")</f>
        <v/>
      </c>
      <c r="AV75" s="13" t="str">
        <f>IFERROR(IF(AV$4="Yes",INDEX(List!$F$2:$CB$208,MATCH('Selection Pane Data'!$C75,List!$F$2:$F$208,0),MATCH('Selection Pane Data'!AV$3,List!$F$2:$CB$2,0)),""),"")</f>
        <v/>
      </c>
      <c r="AW75" s="13" t="str">
        <f>IFERROR(IF(AW$4="Yes",INDEX(List!$F$2:$CB$208,MATCH('Selection Pane Data'!$C75,List!$F$2:$F$208,0),MATCH('Selection Pane Data'!AW$3,List!$F$2:$CB$2,0)),""),"")</f>
        <v/>
      </c>
      <c r="AX75" s="13" t="str">
        <f>IFERROR(IF(AX$4="Yes",INDEX(List!$F$2:$CB$208,MATCH('Selection Pane Data'!$C75,List!$F$2:$F$208,0),MATCH('Selection Pane Data'!AX$3,List!$F$2:$CB$2,0)),""),"")</f>
        <v/>
      </c>
      <c r="AY75" s="13" t="str">
        <f>IFERROR(IF(AY$4="Yes",INDEX(List!$F$2:$CB$208,MATCH('Selection Pane Data'!$C75,List!$F$2:$F$208,0),MATCH('Selection Pane Data'!AY$3,List!$F$2:$CB$2,0)),""),"")</f>
        <v/>
      </c>
      <c r="AZ75" s="13" t="str">
        <f>IFERROR(IF(AZ$4="Yes",INDEX(List!$F$2:$CB$208,MATCH('Selection Pane Data'!$C75,List!$F$2:$F$208,0),MATCH('Selection Pane Data'!AZ$3,List!$F$2:$CB$2,0)),""),"")</f>
        <v/>
      </c>
      <c r="BA75" s="13" t="str">
        <f>IFERROR(IF(BA$4="Yes",INDEX(List!$F$2:$CB$208,MATCH('Selection Pane Data'!$C75,List!$F$2:$F$208,0),MATCH('Selection Pane Data'!BA$3,List!$F$2:$CB$2,0)),""),"")</f>
        <v/>
      </c>
      <c r="BB75" s="13" t="str">
        <f>IFERROR(IF(BB$4="Yes",INDEX(List!$F$2:$CB$208,MATCH('Selection Pane Data'!$C75,List!$F$2:$F$208,0),MATCH('Selection Pane Data'!BB$3,List!$F$2:$CB$2,0)),""),"")</f>
        <v/>
      </c>
      <c r="BC75" s="13" t="str">
        <f>IFERROR(IF(BC$4="Yes",INDEX(List!$F$2:$CB$208,MATCH('Selection Pane Data'!$C75,List!$F$2:$F$208,0),MATCH('Selection Pane Data'!BC$3,List!$F$2:$CB$2,0)),""),"")</f>
        <v/>
      </c>
      <c r="BD75" s="13" t="str">
        <f>IFERROR(IF(BD$4="Yes",INDEX(List!$F$2:$CB$208,MATCH('Selection Pane Data'!$C75,List!$F$2:$F$208,0),MATCH('Selection Pane Data'!BD$3,List!$F$2:$CB$2,0)),""),"")</f>
        <v/>
      </c>
      <c r="BE75" s="13" t="str">
        <f>IFERROR(IF(BE$4="Yes",INDEX(List!$F$2:$CB$208,MATCH('Selection Pane Data'!$C75,List!$F$2:$F$208,0),MATCH('Selection Pane Data'!BE$3,List!$F$2:$CB$2,0)),""),"")</f>
        <v/>
      </c>
      <c r="BF75" s="13" t="str">
        <f>IFERROR(IF(BF$4="Yes",INDEX(List!$F$2:$CB$208,MATCH('Selection Pane Data'!$C75,List!$F$2:$F$208,0),MATCH('Selection Pane Data'!BF$3,List!$F$2:$CB$2,0)),""),"")</f>
        <v/>
      </c>
      <c r="BG75" s="13" t="str">
        <f>IFERROR(IF(BG$4="Yes",INDEX(List!$F$2:$CB$208,MATCH('Selection Pane Data'!$C75,List!$F$2:$F$208,0),MATCH('Selection Pane Data'!BG$3,List!$F$2:$CB$2,0)),""),"")</f>
        <v/>
      </c>
      <c r="BH75" s="13" t="str">
        <f>IFERROR(IF(BH$4="Yes",INDEX(List!$F$2:$CB$208,MATCH('Selection Pane Data'!$C75,List!$F$2:$F$208,0),MATCH('Selection Pane Data'!BH$3,List!$F$2:$CB$2,0)),""),"")</f>
        <v/>
      </c>
      <c r="BI75" s="13" t="str">
        <f>IFERROR(IF(BI$4="Yes",INDEX(List!$F$2:$CB$208,MATCH('Selection Pane Data'!$C75,List!$F$2:$F$208,0),MATCH('Selection Pane Data'!BI$3,List!$F$2:$CB$2,0)),""),"")</f>
        <v/>
      </c>
      <c r="BJ75" s="13" t="str">
        <f>IFERROR(IF(BJ$4="Yes",INDEX(List!$F$2:$CB$208,MATCH('Selection Pane Data'!$C75,List!$F$2:$F$208,0),MATCH('Selection Pane Data'!BJ$3,List!$F$2:$CB$2,0)),""),"")</f>
        <v/>
      </c>
      <c r="BK75" s="13" t="str">
        <f>IFERROR(IF(BK$4="Yes",INDEX(List!$F$2:$CB$208,MATCH('Selection Pane Data'!$C75,List!$F$2:$F$208,0),MATCH('Selection Pane Data'!BK$3,List!$F$2:$CB$2,0)),""),"")</f>
        <v/>
      </c>
      <c r="BL75" s="13" t="str">
        <f>IFERROR(IF(BL$4="Yes",INDEX(List!$F$2:$CB$208,MATCH('Selection Pane Data'!$C75,List!$F$2:$F$208,0),MATCH('Selection Pane Data'!BL$3,List!$F$2:$CB$2,0)),""),"")</f>
        <v/>
      </c>
      <c r="BM75" s="13" t="str">
        <f>IFERROR(IF(BM$4="Yes",INDEX(List!$F$2:$CB$208,MATCH('Selection Pane Data'!$C75,List!$F$2:$F$208,0),MATCH('Selection Pane Data'!BM$3,List!$F$2:$CB$2,0)),""),"")</f>
        <v/>
      </c>
      <c r="BN75" s="13" t="str">
        <f>IFERROR(IF(BN$4="Yes",INDEX(List!$F$2:$CB$208,MATCH('Selection Pane Data'!$C75,List!$F$2:$F$208,0),MATCH('Selection Pane Data'!BN$3,List!$F$2:$CB$2,0)),""),"")</f>
        <v/>
      </c>
      <c r="BO75" s="13" t="str">
        <f>IFERROR(IF(BO$4="Yes",INDEX(List!$F$2:$CB$208,MATCH('Selection Pane Data'!$C75,List!$F$2:$F$208,0),MATCH('Selection Pane Data'!BO$3,List!$F$2:$CB$2,0)),""),"")</f>
        <v/>
      </c>
      <c r="BP75" s="13" t="str">
        <f>IFERROR(IF(BP$4="Yes",INDEX(List!$F$2:$CB$208,MATCH('Selection Pane Data'!$C75,List!$F$2:$F$208,0),MATCH('Selection Pane Data'!BP$3,List!$F$2:$CB$2,0)),""),"")</f>
        <v/>
      </c>
      <c r="BQ75" s="13" t="str">
        <f>IFERROR(IF(BQ$4="Yes",INDEX(List!$F$2:$CB$208,MATCH('Selection Pane Data'!$C75,List!$F$2:$F$208,0),MATCH('Selection Pane Data'!BQ$3,List!$F$2:$CB$2,0)),""),"")</f>
        <v/>
      </c>
      <c r="BR75" s="13" t="str">
        <f>IFERROR(IF(BR$4="Yes",INDEX(List!$F$2:$CB$208,MATCH('Selection Pane Data'!$C75,List!$F$2:$F$208,0),MATCH('Selection Pane Data'!BR$3,List!$F$2:$CB$2,0)),""),"")</f>
        <v/>
      </c>
      <c r="BS75" s="13" t="str">
        <f>IFERROR(IF(BS$4="Yes",INDEX(List!$F$2:$CB$208,MATCH('Selection Pane Data'!$C75,List!$F$2:$F$208,0),MATCH('Selection Pane Data'!BS$3,List!$F$2:$CB$2,0)),""),"")</f>
        <v/>
      </c>
      <c r="BT75" s="13" t="str">
        <f>IFERROR(IF(BT$4="Yes",INDEX(List!$F$2:$CB$208,MATCH('Selection Pane Data'!$C75,List!$F$2:$F$208,0),MATCH('Selection Pane Data'!BT$3,List!$F$2:$CB$2,0)),""),"")</f>
        <v/>
      </c>
      <c r="BU75" s="13" t="str">
        <f>IFERROR(IF(BU$4="Yes",INDEX(List!$F$2:$CB$208,MATCH('Selection Pane Data'!$C75,List!$F$2:$F$208,0),MATCH('Selection Pane Data'!BU$3,List!$F$2:$CB$2,0)),""),"")</f>
        <v/>
      </c>
      <c r="BV75" s="13" t="str">
        <f>IFERROR(IF(BV$4="Yes",INDEX(List!$F$2:$CB$208,MATCH('Selection Pane Data'!$C75,List!$F$2:$F$208,0),MATCH('Selection Pane Data'!BV$3,List!$F$2:$CB$2,0)),""),"")</f>
        <v/>
      </c>
      <c r="BW75" s="13" t="str">
        <f>IFERROR(IF(BW$4="Yes",INDEX(List!$F$2:$CB$208,MATCH('Selection Pane Data'!$C75,List!$F$2:$F$208,0),MATCH('Selection Pane Data'!BW$3,List!$F$2:$CB$2,0)),""),"")</f>
        <v/>
      </c>
      <c r="BX75" s="13" t="str">
        <f>IFERROR(IF(BX$4="Yes",INDEX(List!$F$2:$CB$208,MATCH('Selection Pane Data'!$C75,List!$F$2:$F$208,0),MATCH('Selection Pane Data'!BX$3,List!$F$2:$CB$2,0)),""),"")</f>
        <v/>
      </c>
      <c r="BY75" s="13" t="str">
        <f>IFERROR(IF(BY$4="Yes",INDEX(List!$F$2:$CB$208,MATCH('Selection Pane Data'!$C75,List!$F$2:$F$208,0),MATCH('Selection Pane Data'!BY$3,List!$F$2:$CB$2,0)),""),"")</f>
        <v/>
      </c>
      <c r="BZ75" s="13" t="str">
        <f>IFERROR(IF(BZ$4="Yes",INDEX(List!$F$2:$CB$208,MATCH('Selection Pane Data'!$C75,List!$F$2:$F$208,0),MATCH('Selection Pane Data'!BZ$3,List!$F$2:$CB$2,0)),""),"")</f>
        <v/>
      </c>
      <c r="CA75" s="13" t="str">
        <f>IFERROR(IF(CA$4="Yes",INDEX(List!$F$2:$CB$208,MATCH('Selection Pane Data'!$C75,List!$F$2:$F$208,0),MATCH('Selection Pane Data'!CA$3,List!$F$2:$CB$2,0)),""),"")</f>
        <v/>
      </c>
      <c r="CC75" s="29">
        <f t="shared" si="4"/>
        <v>0</v>
      </c>
      <c r="CD75" s="29">
        <f t="shared" si="5"/>
        <v>0</v>
      </c>
      <c r="CE75" s="29"/>
      <c r="CF75" s="29">
        <f>COUNTIF(List!I73:CB73,'Selection Pane Data'!CF$3)</f>
        <v>1</v>
      </c>
      <c r="CG75" s="29">
        <f>COUNTIF(List!J73:CC73,'Selection Pane Data'!CG$3)</f>
        <v>3</v>
      </c>
      <c r="CH75" s="29"/>
      <c r="CI75" s="29" t="str">
        <f t="shared" si="6"/>
        <v>Error</v>
      </c>
      <c r="CJ75" s="29" t="str">
        <f t="shared" si="7"/>
        <v>Error</v>
      </c>
    </row>
    <row r="76" spans="2:88" x14ac:dyDescent="0.45">
      <c r="B76" s="21" t="s">
        <v>380</v>
      </c>
      <c r="C76" s="120" t="s">
        <v>147</v>
      </c>
      <c r="D76" s="31" t="str">
        <f>List!G74</f>
        <v>Shared Coverage</v>
      </c>
      <c r="E76" s="31" t="str">
        <f>List!H74</f>
        <v>Shared Coverage</v>
      </c>
      <c r="F76" t="str">
        <f>INDEX('CMMC Levels'!$A$1:$F$188,MATCH('Selection Pane Data'!$C76,'CMMC Levels'!$A$1:$A$188,0),MATCH(Placemat!$F$4,'CMMC Levels'!$A$1:$F$1,0))</f>
        <v>X</v>
      </c>
      <c r="G76" s="75" t="str">
        <f>IF(F76="X",IF(COUNTIF(List!I74:CB74,"P")+COUNTIF(List!I74:CB74,"S")=0,"U",IF(COUNTIF('Selection Pane Data'!H76:CA76,"P")&gt;0,"P",IF(COUNTIF('Selection Pane Data'!H76:CA76,"S")&gt;0,"S","N"))),"NA")</f>
        <v>N</v>
      </c>
      <c r="H76" s="13" t="str">
        <f>IFERROR(IF(H$4="Yes",INDEX(List!$F$2:$CB$208,MATCH('Selection Pane Data'!$C76,List!$F$2:$F$208,0),MATCH('Selection Pane Data'!H$3,List!$F$2:$CB$2,0)),""),"")</f>
        <v/>
      </c>
      <c r="I76" s="13" t="str">
        <f>IFERROR(IF(I$4="Yes",INDEX(List!$F$2:$CB$208,MATCH('Selection Pane Data'!$C76,List!$F$2:$F$208,0),MATCH('Selection Pane Data'!I$3,List!$F$2:$CB$2,0)),""),"")</f>
        <v/>
      </c>
      <c r="J76" s="13">
        <f>IFERROR(IF(J$4="Yes",INDEX(List!$F$2:$CB$208,MATCH('Selection Pane Data'!$C76,List!$F$2:$F$208,0),MATCH('Selection Pane Data'!J$3,List!$F$2:$CB$2,0)),""),"")</f>
        <v>0</v>
      </c>
      <c r="K76" s="13" t="str">
        <f>IFERROR(IF(K$4="Yes",INDEX(List!$F$2:$CB$208,MATCH('Selection Pane Data'!$C76,List!$F$2:$F$208,0),MATCH('Selection Pane Data'!K$3,List!$F$2:$CB$2,0)),""),"")</f>
        <v/>
      </c>
      <c r="L76" s="13" t="str">
        <f>IFERROR(IF(L$4="Yes",INDEX(List!$F$2:$CB$208,MATCH('Selection Pane Data'!$C76,List!$F$2:$F$208,0),MATCH('Selection Pane Data'!L$3,List!$F$2:$CB$2,0)),""),"")</f>
        <v/>
      </c>
      <c r="M76" s="13" t="str">
        <f>IFERROR(IF(M$4="Yes",INDEX(List!$F$2:$CB$208,MATCH('Selection Pane Data'!$C76,List!$F$2:$F$208,0),MATCH('Selection Pane Data'!M$3,List!$F$2:$CB$2,0)),""),"")</f>
        <v/>
      </c>
      <c r="N76" s="13" t="str">
        <f>IFERROR(IF(N$4="Yes",INDEX(List!$F$2:$CB$208,MATCH('Selection Pane Data'!$C76,List!$F$2:$F$208,0),MATCH('Selection Pane Data'!N$3,List!$F$2:$CB$2,0)),""),"")</f>
        <v/>
      </c>
      <c r="O76" s="13" t="str">
        <f>IFERROR(IF(O$4="Yes",INDEX(List!$F$2:$CB$208,MATCH('Selection Pane Data'!$C76,List!$F$2:$F$208,0),MATCH('Selection Pane Data'!O$3,List!$F$2:$CB$2,0)),""),"")</f>
        <v/>
      </c>
      <c r="P76" s="13" t="str">
        <f>IFERROR(IF(P$4="Yes",INDEX(List!$F$2:$CB$208,MATCH('Selection Pane Data'!$C76,List!$F$2:$F$208,0),MATCH('Selection Pane Data'!P$3,List!$F$2:$CB$2,0)),""),"")</f>
        <v/>
      </c>
      <c r="Q76" s="13" t="str">
        <f>IFERROR(IF(Q$4="Yes",INDEX(List!$F$2:$CB$208,MATCH('Selection Pane Data'!$C76,List!$F$2:$F$208,0),MATCH('Selection Pane Data'!Q$3,List!$F$2:$CB$2,0)),""),"")</f>
        <v/>
      </c>
      <c r="R76" s="13" t="str">
        <f>IFERROR(IF(R$4="Yes",INDEX(List!$F$2:$CB$208,MATCH('Selection Pane Data'!$C76,List!$F$2:$F$208,0),MATCH('Selection Pane Data'!R$3,List!$F$2:$CB$2,0)),""),"")</f>
        <v/>
      </c>
      <c r="S76" s="13" t="str">
        <f>IFERROR(IF(S$4="Yes",INDEX(List!$F$2:$CB$208,MATCH('Selection Pane Data'!$C76,List!$F$2:$F$208,0),MATCH('Selection Pane Data'!S$3,List!$F$2:$CB$2,0)),""),"")</f>
        <v/>
      </c>
      <c r="T76" s="13" t="str">
        <f>IFERROR(IF(T$4="Yes",INDEX(List!$F$2:$CB$208,MATCH('Selection Pane Data'!$C76,List!$F$2:$F$208,0),MATCH('Selection Pane Data'!T$3,List!$F$2:$CB$2,0)),""),"")</f>
        <v/>
      </c>
      <c r="U76" s="13" t="str">
        <f>IFERROR(IF(U$4="Yes",INDEX(List!$F$2:$CB$208,MATCH('Selection Pane Data'!$C76,List!$F$2:$F$208,0),MATCH('Selection Pane Data'!U$3,List!$F$2:$CB$2,0)),""),"")</f>
        <v/>
      </c>
      <c r="V76" s="13" t="str">
        <f>IFERROR(IF(V$4="Yes",INDEX(List!$F$2:$CB$208,MATCH('Selection Pane Data'!$C76,List!$F$2:$F$208,0),MATCH('Selection Pane Data'!V$3,List!$F$2:$CB$2,0)),""),"")</f>
        <v/>
      </c>
      <c r="W76" s="13" t="str">
        <f>IFERROR(IF(W$4="Yes",INDEX(List!$F$2:$CB$208,MATCH('Selection Pane Data'!$C76,List!$F$2:$F$208,0),MATCH('Selection Pane Data'!W$3,List!$F$2:$CB$2,0)),""),"")</f>
        <v/>
      </c>
      <c r="X76" s="13" t="str">
        <f>IFERROR(IF(X$4="Yes",INDEX(List!$F$2:$CB$208,MATCH('Selection Pane Data'!$C76,List!$F$2:$F$208,0),MATCH('Selection Pane Data'!X$3,List!$F$2:$CB$2,0)),""),"")</f>
        <v/>
      </c>
      <c r="Y76" s="13" t="str">
        <f>IFERROR(IF(Y$4="Yes",INDEX(List!$F$2:$CB$208,MATCH('Selection Pane Data'!$C76,List!$F$2:$F$208,0),MATCH('Selection Pane Data'!Y$3,List!$F$2:$CB$2,0)),""),"")</f>
        <v/>
      </c>
      <c r="Z76" s="13" t="str">
        <f>IFERROR(IF(Z$4="Yes",INDEX(List!$F$2:$CB$208,MATCH('Selection Pane Data'!$C76,List!$F$2:$F$208,0),MATCH('Selection Pane Data'!Z$3,List!$F$2:$CB$2,0)),""),"")</f>
        <v/>
      </c>
      <c r="AA76" s="13" t="str">
        <f>IFERROR(IF(AA$4="Yes",INDEX(List!$F$2:$CB$208,MATCH('Selection Pane Data'!$C76,List!$F$2:$F$208,0),MATCH('Selection Pane Data'!AA$3,List!$F$2:$CB$2,0)),""),"")</f>
        <v/>
      </c>
      <c r="AB76" s="13">
        <f>IFERROR(IF(AB$4="Yes",INDEX(List!$F$2:$CB$208,MATCH('Selection Pane Data'!$C76,List!$F$2:$F$208,0),MATCH('Selection Pane Data'!AB$3,List!$F$2:$CB$2,0)),""),"")</f>
        <v>0</v>
      </c>
      <c r="AC76" s="13" t="str">
        <f>IFERROR(IF(AC$4="Yes",INDEX(List!$F$2:$CB$208,MATCH('Selection Pane Data'!$C76,List!$F$2:$F$208,0),MATCH('Selection Pane Data'!AC$3,List!$F$2:$CB$2,0)),""),"")</f>
        <v/>
      </c>
      <c r="AD76" s="13" t="str">
        <f>IFERROR(IF(AD$4="Yes",INDEX(List!$F$2:$CB$208,MATCH('Selection Pane Data'!$C76,List!$F$2:$F$208,0),MATCH('Selection Pane Data'!AD$3,List!$F$2:$CB$2,0)),""),"")</f>
        <v/>
      </c>
      <c r="AE76" s="13" t="str">
        <f>IFERROR(IF(AE$4="Yes",INDEX(List!$F$2:$CB$208,MATCH('Selection Pane Data'!$C76,List!$F$2:$F$208,0),MATCH('Selection Pane Data'!AE$3,List!$F$2:$CB$2,0)),""),"")</f>
        <v/>
      </c>
      <c r="AF76" s="13" t="str">
        <f>IFERROR(IF(AF$4="Yes",INDEX(List!$F$2:$CB$208,MATCH('Selection Pane Data'!$C76,List!$F$2:$F$208,0),MATCH('Selection Pane Data'!AF$3,List!$F$2:$CB$2,0)),""),"")</f>
        <v/>
      </c>
      <c r="AG76" s="13" t="str">
        <f>IFERROR(IF(AG$4="Yes",INDEX(List!$F$2:$CB$208,MATCH('Selection Pane Data'!$C76,List!$F$2:$F$208,0),MATCH('Selection Pane Data'!AG$3,List!$F$2:$CB$2,0)),""),"")</f>
        <v/>
      </c>
      <c r="AH76" s="13" t="str">
        <f>IFERROR(IF(AH$4="Yes",INDEX(List!$F$2:$CB$208,MATCH('Selection Pane Data'!$C76,List!$F$2:$F$208,0),MATCH('Selection Pane Data'!AH$3,List!$F$2:$CB$2,0)),""),"")</f>
        <v/>
      </c>
      <c r="AI76" s="13" t="str">
        <f>IFERROR(IF(AI$4="Yes",INDEX(List!$F$2:$CB$208,MATCH('Selection Pane Data'!$C76,List!$F$2:$F$208,0),MATCH('Selection Pane Data'!AI$3,List!$F$2:$CB$2,0)),""),"")</f>
        <v/>
      </c>
      <c r="AJ76" s="13" t="str">
        <f>IFERROR(IF(AJ$4="Yes",INDEX(List!$F$2:$CB$208,MATCH('Selection Pane Data'!$C76,List!$F$2:$F$208,0),MATCH('Selection Pane Data'!AJ$3,List!$F$2:$CB$2,0)),""),"")</f>
        <v/>
      </c>
      <c r="AK76" s="13" t="str">
        <f>IFERROR(IF(AK$4="Yes",INDEX(List!$F$2:$CB$208,MATCH('Selection Pane Data'!$C76,List!$F$2:$F$208,0),MATCH('Selection Pane Data'!AK$3,List!$F$2:$CB$2,0)),""),"")</f>
        <v/>
      </c>
      <c r="AL76" s="13" t="str">
        <f>IFERROR(IF(AL$4="Yes",INDEX(List!$F$2:$CB$208,MATCH('Selection Pane Data'!$C76,List!$F$2:$F$208,0),MATCH('Selection Pane Data'!AL$3,List!$F$2:$CB$2,0)),""),"")</f>
        <v/>
      </c>
      <c r="AM76" s="13" t="str">
        <f>IFERROR(IF(AM$4="Yes",INDEX(List!$F$2:$CB$208,MATCH('Selection Pane Data'!$C76,List!$F$2:$F$208,0),MATCH('Selection Pane Data'!AM$3,List!$F$2:$CB$2,0)),""),"")</f>
        <v/>
      </c>
      <c r="AN76" s="13" t="str">
        <f>IFERROR(IF(AN$4="Yes",INDEX(List!$F$2:$CB$208,MATCH('Selection Pane Data'!$C76,List!$F$2:$F$208,0),MATCH('Selection Pane Data'!AN$3,List!$F$2:$CB$2,0)),""),"")</f>
        <v/>
      </c>
      <c r="AO76" s="13" t="str">
        <f>IFERROR(IF(AO$4="Yes",INDEX(List!$F$2:$CB$208,MATCH('Selection Pane Data'!$C76,List!$F$2:$F$208,0),MATCH('Selection Pane Data'!AO$3,List!$F$2:$CB$2,0)),""),"")</f>
        <v/>
      </c>
      <c r="AP76" s="13" t="str">
        <f>IFERROR(IF(AP$4="Yes",INDEX(List!$F$2:$CB$208,MATCH('Selection Pane Data'!$C76,List!$F$2:$F$208,0),MATCH('Selection Pane Data'!AP$3,List!$F$2:$CB$2,0)),""),"")</f>
        <v/>
      </c>
      <c r="AQ76" s="13" t="str">
        <f>IFERROR(IF(AQ$4="Yes",INDEX(List!$F$2:$CB$208,MATCH('Selection Pane Data'!$C76,List!$F$2:$F$208,0),MATCH('Selection Pane Data'!AQ$3,List!$F$2:$CB$2,0)),""),"")</f>
        <v/>
      </c>
      <c r="AR76" s="13" t="str">
        <f>IFERROR(IF(AR$4="Yes",INDEX(List!$F$2:$CB$208,MATCH('Selection Pane Data'!$C76,List!$F$2:$F$208,0),MATCH('Selection Pane Data'!AR$3,List!$F$2:$CB$2,0)),""),"")</f>
        <v/>
      </c>
      <c r="AS76" s="13" t="str">
        <f>IFERROR(IF(AS$4="Yes",INDEX(List!$F$2:$CB$208,MATCH('Selection Pane Data'!$C76,List!$F$2:$F$208,0),MATCH('Selection Pane Data'!AS$3,List!$F$2:$CB$2,0)),""),"")</f>
        <v/>
      </c>
      <c r="AT76" s="13" t="str">
        <f>IFERROR(IF(AT$4="Yes",INDEX(List!$F$2:$CB$208,MATCH('Selection Pane Data'!$C76,List!$F$2:$F$208,0),MATCH('Selection Pane Data'!AT$3,List!$F$2:$CB$2,0)),""),"")</f>
        <v/>
      </c>
      <c r="AU76" s="13" t="str">
        <f>IFERROR(IF(AU$4="Yes",INDEX(List!$F$2:$CB$208,MATCH('Selection Pane Data'!$C76,List!$F$2:$F$208,0),MATCH('Selection Pane Data'!AU$3,List!$F$2:$CB$2,0)),""),"")</f>
        <v/>
      </c>
      <c r="AV76" s="13" t="str">
        <f>IFERROR(IF(AV$4="Yes",INDEX(List!$F$2:$CB$208,MATCH('Selection Pane Data'!$C76,List!$F$2:$F$208,0),MATCH('Selection Pane Data'!AV$3,List!$F$2:$CB$2,0)),""),"")</f>
        <v/>
      </c>
      <c r="AW76" s="13" t="str">
        <f>IFERROR(IF(AW$4="Yes",INDEX(List!$F$2:$CB$208,MATCH('Selection Pane Data'!$C76,List!$F$2:$F$208,0),MATCH('Selection Pane Data'!AW$3,List!$F$2:$CB$2,0)),""),"")</f>
        <v/>
      </c>
      <c r="AX76" s="13" t="str">
        <f>IFERROR(IF(AX$4="Yes",INDEX(List!$F$2:$CB$208,MATCH('Selection Pane Data'!$C76,List!$F$2:$F$208,0),MATCH('Selection Pane Data'!AX$3,List!$F$2:$CB$2,0)),""),"")</f>
        <v/>
      </c>
      <c r="AY76" s="13" t="str">
        <f>IFERROR(IF(AY$4="Yes",INDEX(List!$F$2:$CB$208,MATCH('Selection Pane Data'!$C76,List!$F$2:$F$208,0),MATCH('Selection Pane Data'!AY$3,List!$F$2:$CB$2,0)),""),"")</f>
        <v/>
      </c>
      <c r="AZ76" s="13" t="str">
        <f>IFERROR(IF(AZ$4="Yes",INDEX(List!$F$2:$CB$208,MATCH('Selection Pane Data'!$C76,List!$F$2:$F$208,0),MATCH('Selection Pane Data'!AZ$3,List!$F$2:$CB$2,0)),""),"")</f>
        <v/>
      </c>
      <c r="BA76" s="13" t="str">
        <f>IFERROR(IF(BA$4="Yes",INDEX(List!$F$2:$CB$208,MATCH('Selection Pane Data'!$C76,List!$F$2:$F$208,0),MATCH('Selection Pane Data'!BA$3,List!$F$2:$CB$2,0)),""),"")</f>
        <v/>
      </c>
      <c r="BB76" s="13" t="str">
        <f>IFERROR(IF(BB$4="Yes",INDEX(List!$F$2:$CB$208,MATCH('Selection Pane Data'!$C76,List!$F$2:$F$208,0),MATCH('Selection Pane Data'!BB$3,List!$F$2:$CB$2,0)),""),"")</f>
        <v/>
      </c>
      <c r="BC76" s="13" t="str">
        <f>IFERROR(IF(BC$4="Yes",INDEX(List!$F$2:$CB$208,MATCH('Selection Pane Data'!$C76,List!$F$2:$F$208,0),MATCH('Selection Pane Data'!BC$3,List!$F$2:$CB$2,0)),""),"")</f>
        <v/>
      </c>
      <c r="BD76" s="13" t="str">
        <f>IFERROR(IF(BD$4="Yes",INDEX(List!$F$2:$CB$208,MATCH('Selection Pane Data'!$C76,List!$F$2:$F$208,0),MATCH('Selection Pane Data'!BD$3,List!$F$2:$CB$2,0)),""),"")</f>
        <v/>
      </c>
      <c r="BE76" s="13" t="str">
        <f>IFERROR(IF(BE$4="Yes",INDEX(List!$F$2:$CB$208,MATCH('Selection Pane Data'!$C76,List!$F$2:$F$208,0),MATCH('Selection Pane Data'!BE$3,List!$F$2:$CB$2,0)),""),"")</f>
        <v/>
      </c>
      <c r="BF76" s="13" t="str">
        <f>IFERROR(IF(BF$4="Yes",INDEX(List!$F$2:$CB$208,MATCH('Selection Pane Data'!$C76,List!$F$2:$F$208,0),MATCH('Selection Pane Data'!BF$3,List!$F$2:$CB$2,0)),""),"")</f>
        <v/>
      </c>
      <c r="BG76" s="13" t="str">
        <f>IFERROR(IF(BG$4="Yes",INDEX(List!$F$2:$CB$208,MATCH('Selection Pane Data'!$C76,List!$F$2:$F$208,0),MATCH('Selection Pane Data'!BG$3,List!$F$2:$CB$2,0)),""),"")</f>
        <v/>
      </c>
      <c r="BH76" s="13" t="str">
        <f>IFERROR(IF(BH$4="Yes",INDEX(List!$F$2:$CB$208,MATCH('Selection Pane Data'!$C76,List!$F$2:$F$208,0),MATCH('Selection Pane Data'!BH$3,List!$F$2:$CB$2,0)),""),"")</f>
        <v/>
      </c>
      <c r="BI76" s="13" t="str">
        <f>IFERROR(IF(BI$4="Yes",INDEX(List!$F$2:$CB$208,MATCH('Selection Pane Data'!$C76,List!$F$2:$F$208,0),MATCH('Selection Pane Data'!BI$3,List!$F$2:$CB$2,0)),""),"")</f>
        <v/>
      </c>
      <c r="BJ76" s="13" t="str">
        <f>IFERROR(IF(BJ$4="Yes",INDEX(List!$F$2:$CB$208,MATCH('Selection Pane Data'!$C76,List!$F$2:$F$208,0),MATCH('Selection Pane Data'!BJ$3,List!$F$2:$CB$2,0)),""),"")</f>
        <v/>
      </c>
      <c r="BK76" s="13" t="str">
        <f>IFERROR(IF(BK$4="Yes",INDEX(List!$F$2:$CB$208,MATCH('Selection Pane Data'!$C76,List!$F$2:$F$208,0),MATCH('Selection Pane Data'!BK$3,List!$F$2:$CB$2,0)),""),"")</f>
        <v/>
      </c>
      <c r="BL76" s="13" t="str">
        <f>IFERROR(IF(BL$4="Yes",INDEX(List!$F$2:$CB$208,MATCH('Selection Pane Data'!$C76,List!$F$2:$F$208,0),MATCH('Selection Pane Data'!BL$3,List!$F$2:$CB$2,0)),""),"")</f>
        <v/>
      </c>
      <c r="BM76" s="13" t="str">
        <f>IFERROR(IF(BM$4="Yes",INDEX(List!$F$2:$CB$208,MATCH('Selection Pane Data'!$C76,List!$F$2:$F$208,0),MATCH('Selection Pane Data'!BM$3,List!$F$2:$CB$2,0)),""),"")</f>
        <v/>
      </c>
      <c r="BN76" s="13" t="str">
        <f>IFERROR(IF(BN$4="Yes",INDEX(List!$F$2:$CB$208,MATCH('Selection Pane Data'!$C76,List!$F$2:$F$208,0),MATCH('Selection Pane Data'!BN$3,List!$F$2:$CB$2,0)),""),"")</f>
        <v/>
      </c>
      <c r="BO76" s="13" t="str">
        <f>IFERROR(IF(BO$4="Yes",INDEX(List!$F$2:$CB$208,MATCH('Selection Pane Data'!$C76,List!$F$2:$F$208,0),MATCH('Selection Pane Data'!BO$3,List!$F$2:$CB$2,0)),""),"")</f>
        <v/>
      </c>
      <c r="BP76" s="13" t="str">
        <f>IFERROR(IF(BP$4="Yes",INDEX(List!$F$2:$CB$208,MATCH('Selection Pane Data'!$C76,List!$F$2:$F$208,0),MATCH('Selection Pane Data'!BP$3,List!$F$2:$CB$2,0)),""),"")</f>
        <v/>
      </c>
      <c r="BQ76" s="13" t="str">
        <f>IFERROR(IF(BQ$4="Yes",INDEX(List!$F$2:$CB$208,MATCH('Selection Pane Data'!$C76,List!$F$2:$F$208,0),MATCH('Selection Pane Data'!BQ$3,List!$F$2:$CB$2,0)),""),"")</f>
        <v/>
      </c>
      <c r="BR76" s="13" t="str">
        <f>IFERROR(IF(BR$4="Yes",INDEX(List!$F$2:$CB$208,MATCH('Selection Pane Data'!$C76,List!$F$2:$F$208,0),MATCH('Selection Pane Data'!BR$3,List!$F$2:$CB$2,0)),""),"")</f>
        <v/>
      </c>
      <c r="BS76" s="13" t="str">
        <f>IFERROR(IF(BS$4="Yes",INDEX(List!$F$2:$CB$208,MATCH('Selection Pane Data'!$C76,List!$F$2:$F$208,0),MATCH('Selection Pane Data'!BS$3,List!$F$2:$CB$2,0)),""),"")</f>
        <v/>
      </c>
      <c r="BT76" s="13" t="str">
        <f>IFERROR(IF(BT$4="Yes",INDEX(List!$F$2:$CB$208,MATCH('Selection Pane Data'!$C76,List!$F$2:$F$208,0),MATCH('Selection Pane Data'!BT$3,List!$F$2:$CB$2,0)),""),"")</f>
        <v/>
      </c>
      <c r="BU76" s="13" t="str">
        <f>IFERROR(IF(BU$4="Yes",INDEX(List!$F$2:$CB$208,MATCH('Selection Pane Data'!$C76,List!$F$2:$F$208,0),MATCH('Selection Pane Data'!BU$3,List!$F$2:$CB$2,0)),""),"")</f>
        <v/>
      </c>
      <c r="BV76" s="13" t="str">
        <f>IFERROR(IF(BV$4="Yes",INDEX(List!$F$2:$CB$208,MATCH('Selection Pane Data'!$C76,List!$F$2:$F$208,0),MATCH('Selection Pane Data'!BV$3,List!$F$2:$CB$2,0)),""),"")</f>
        <v/>
      </c>
      <c r="BW76" s="13" t="str">
        <f>IFERROR(IF(BW$4="Yes",INDEX(List!$F$2:$CB$208,MATCH('Selection Pane Data'!$C76,List!$F$2:$F$208,0),MATCH('Selection Pane Data'!BW$3,List!$F$2:$CB$2,0)),""),"")</f>
        <v/>
      </c>
      <c r="BX76" s="13" t="str">
        <f>IFERROR(IF(BX$4="Yes",INDEX(List!$F$2:$CB$208,MATCH('Selection Pane Data'!$C76,List!$F$2:$F$208,0),MATCH('Selection Pane Data'!BX$3,List!$F$2:$CB$2,0)),""),"")</f>
        <v/>
      </c>
      <c r="BY76" s="13" t="str">
        <f>IFERROR(IF(BY$4="Yes",INDEX(List!$F$2:$CB$208,MATCH('Selection Pane Data'!$C76,List!$F$2:$F$208,0),MATCH('Selection Pane Data'!BY$3,List!$F$2:$CB$2,0)),""),"")</f>
        <v/>
      </c>
      <c r="BZ76" s="13" t="str">
        <f>IFERROR(IF(BZ$4="Yes",INDEX(List!$F$2:$CB$208,MATCH('Selection Pane Data'!$C76,List!$F$2:$F$208,0),MATCH('Selection Pane Data'!BZ$3,List!$F$2:$CB$2,0)),""),"")</f>
        <v/>
      </c>
      <c r="CA76" s="13" t="str">
        <f>IFERROR(IF(CA$4="Yes",INDEX(List!$F$2:$CB$208,MATCH('Selection Pane Data'!$C76,List!$F$2:$F$208,0),MATCH('Selection Pane Data'!CA$3,List!$F$2:$CB$2,0)),""),"")</f>
        <v/>
      </c>
      <c r="CC76" s="29">
        <f t="shared" si="4"/>
        <v>0</v>
      </c>
      <c r="CD76" s="29">
        <f t="shared" si="5"/>
        <v>0</v>
      </c>
      <c r="CE76" s="29"/>
      <c r="CF76" s="29">
        <f>COUNTIF(List!I74:CB74,'Selection Pane Data'!CF$3)</f>
        <v>1</v>
      </c>
      <c r="CG76" s="29">
        <f>COUNTIF(List!J74:CC74,'Selection Pane Data'!CG$3)</f>
        <v>3</v>
      </c>
      <c r="CH76" s="29"/>
      <c r="CI76" s="29" t="str">
        <f t="shared" si="6"/>
        <v>Error</v>
      </c>
      <c r="CJ76" s="29" t="str">
        <f t="shared" si="7"/>
        <v>Error</v>
      </c>
    </row>
    <row r="77" spans="2:88" x14ac:dyDescent="0.45">
      <c r="B77" s="21" t="s">
        <v>381</v>
      </c>
      <c r="C77" s="120" t="s">
        <v>156</v>
      </c>
      <c r="D77" s="31" t="str">
        <f>List!G75</f>
        <v>Customer Responsibility</v>
      </c>
      <c r="E77" s="31" t="str">
        <f>List!H75</f>
        <v>Shared Coverage</v>
      </c>
      <c r="F77" t="str">
        <f>INDEX('CMMC Levels'!$A$1:$F$188,MATCH('Selection Pane Data'!$C77,'CMMC Levels'!$A$1:$A$188,0),MATCH(Placemat!$F$4,'CMMC Levels'!$A$1:$F$1,0))</f>
        <v>X</v>
      </c>
      <c r="G77" s="75" t="str">
        <f>IF(F77="X",IF(COUNTIF(List!I75:CB75,"P")+COUNTIF(List!I75:CB75,"S")=0,"U",IF(COUNTIF('Selection Pane Data'!H77:CA77,"P")&gt;0,"P",IF(COUNTIF('Selection Pane Data'!H77:CA77,"S")&gt;0,"S","N"))),"NA")</f>
        <v>N</v>
      </c>
      <c r="H77" s="13" t="str">
        <f>IFERROR(IF(H$4="Yes",INDEX(List!$F$2:$CB$208,MATCH('Selection Pane Data'!$C77,List!$F$2:$F$208,0),MATCH('Selection Pane Data'!H$3,List!$F$2:$CB$2,0)),""),"")</f>
        <v/>
      </c>
      <c r="I77" s="13" t="str">
        <f>IFERROR(IF(I$4="Yes",INDEX(List!$F$2:$CB$208,MATCH('Selection Pane Data'!$C77,List!$F$2:$F$208,0),MATCH('Selection Pane Data'!I$3,List!$F$2:$CB$2,0)),""),"")</f>
        <v/>
      </c>
      <c r="J77" s="13">
        <f>IFERROR(IF(J$4="Yes",INDEX(List!$F$2:$CB$208,MATCH('Selection Pane Data'!$C77,List!$F$2:$F$208,0),MATCH('Selection Pane Data'!J$3,List!$F$2:$CB$2,0)),""),"")</f>
        <v>0</v>
      </c>
      <c r="K77" s="13" t="str">
        <f>IFERROR(IF(K$4="Yes",INDEX(List!$F$2:$CB$208,MATCH('Selection Pane Data'!$C77,List!$F$2:$F$208,0),MATCH('Selection Pane Data'!K$3,List!$F$2:$CB$2,0)),""),"")</f>
        <v/>
      </c>
      <c r="L77" s="13" t="str">
        <f>IFERROR(IF(L$4="Yes",INDEX(List!$F$2:$CB$208,MATCH('Selection Pane Data'!$C77,List!$F$2:$F$208,0),MATCH('Selection Pane Data'!L$3,List!$F$2:$CB$2,0)),""),"")</f>
        <v/>
      </c>
      <c r="M77" s="13" t="str">
        <f>IFERROR(IF(M$4="Yes",INDEX(List!$F$2:$CB$208,MATCH('Selection Pane Data'!$C77,List!$F$2:$F$208,0),MATCH('Selection Pane Data'!M$3,List!$F$2:$CB$2,0)),""),"")</f>
        <v/>
      </c>
      <c r="N77" s="13" t="str">
        <f>IFERROR(IF(N$4="Yes",INDEX(List!$F$2:$CB$208,MATCH('Selection Pane Data'!$C77,List!$F$2:$F$208,0),MATCH('Selection Pane Data'!N$3,List!$F$2:$CB$2,0)),""),"")</f>
        <v/>
      </c>
      <c r="O77" s="13" t="str">
        <f>IFERROR(IF(O$4="Yes",INDEX(List!$F$2:$CB$208,MATCH('Selection Pane Data'!$C77,List!$F$2:$F$208,0),MATCH('Selection Pane Data'!O$3,List!$F$2:$CB$2,0)),""),"")</f>
        <v/>
      </c>
      <c r="P77" s="13" t="str">
        <f>IFERROR(IF(P$4="Yes",INDEX(List!$F$2:$CB$208,MATCH('Selection Pane Data'!$C77,List!$F$2:$F$208,0),MATCH('Selection Pane Data'!P$3,List!$F$2:$CB$2,0)),""),"")</f>
        <v/>
      </c>
      <c r="Q77" s="13" t="str">
        <f>IFERROR(IF(Q$4="Yes",INDEX(List!$F$2:$CB$208,MATCH('Selection Pane Data'!$C77,List!$F$2:$F$208,0),MATCH('Selection Pane Data'!Q$3,List!$F$2:$CB$2,0)),""),"")</f>
        <v/>
      </c>
      <c r="R77" s="13" t="str">
        <f>IFERROR(IF(R$4="Yes",INDEX(List!$F$2:$CB$208,MATCH('Selection Pane Data'!$C77,List!$F$2:$F$208,0),MATCH('Selection Pane Data'!R$3,List!$F$2:$CB$2,0)),""),"")</f>
        <v/>
      </c>
      <c r="S77" s="13" t="str">
        <f>IFERROR(IF(S$4="Yes",INDEX(List!$F$2:$CB$208,MATCH('Selection Pane Data'!$C77,List!$F$2:$F$208,0),MATCH('Selection Pane Data'!S$3,List!$F$2:$CB$2,0)),""),"")</f>
        <v/>
      </c>
      <c r="T77" s="13" t="str">
        <f>IFERROR(IF(T$4="Yes",INDEX(List!$F$2:$CB$208,MATCH('Selection Pane Data'!$C77,List!$F$2:$F$208,0),MATCH('Selection Pane Data'!T$3,List!$F$2:$CB$2,0)),""),"")</f>
        <v/>
      </c>
      <c r="U77" s="13" t="str">
        <f>IFERROR(IF(U$4="Yes",INDEX(List!$F$2:$CB$208,MATCH('Selection Pane Data'!$C77,List!$F$2:$F$208,0),MATCH('Selection Pane Data'!U$3,List!$F$2:$CB$2,0)),""),"")</f>
        <v/>
      </c>
      <c r="V77" s="13" t="str">
        <f>IFERROR(IF(V$4="Yes",INDEX(List!$F$2:$CB$208,MATCH('Selection Pane Data'!$C77,List!$F$2:$F$208,0),MATCH('Selection Pane Data'!V$3,List!$F$2:$CB$2,0)),""),"")</f>
        <v/>
      </c>
      <c r="W77" s="13" t="str">
        <f>IFERROR(IF(W$4="Yes",INDEX(List!$F$2:$CB$208,MATCH('Selection Pane Data'!$C77,List!$F$2:$F$208,0),MATCH('Selection Pane Data'!W$3,List!$F$2:$CB$2,0)),""),"")</f>
        <v/>
      </c>
      <c r="X77" s="13" t="str">
        <f>IFERROR(IF(X$4="Yes",INDEX(List!$F$2:$CB$208,MATCH('Selection Pane Data'!$C77,List!$F$2:$F$208,0),MATCH('Selection Pane Data'!X$3,List!$F$2:$CB$2,0)),""),"")</f>
        <v/>
      </c>
      <c r="Y77" s="13" t="str">
        <f>IFERROR(IF(Y$4="Yes",INDEX(List!$F$2:$CB$208,MATCH('Selection Pane Data'!$C77,List!$F$2:$F$208,0),MATCH('Selection Pane Data'!Y$3,List!$F$2:$CB$2,0)),""),"")</f>
        <v/>
      </c>
      <c r="Z77" s="13" t="str">
        <f>IFERROR(IF(Z$4="Yes",INDEX(List!$F$2:$CB$208,MATCH('Selection Pane Data'!$C77,List!$F$2:$F$208,0),MATCH('Selection Pane Data'!Z$3,List!$F$2:$CB$2,0)),""),"")</f>
        <v/>
      </c>
      <c r="AA77" s="13" t="str">
        <f>IFERROR(IF(AA$4="Yes",INDEX(List!$F$2:$CB$208,MATCH('Selection Pane Data'!$C77,List!$F$2:$F$208,0),MATCH('Selection Pane Data'!AA$3,List!$F$2:$CB$2,0)),""),"")</f>
        <v/>
      </c>
      <c r="AB77" s="13">
        <f>IFERROR(IF(AB$4="Yes",INDEX(List!$F$2:$CB$208,MATCH('Selection Pane Data'!$C77,List!$F$2:$F$208,0),MATCH('Selection Pane Data'!AB$3,List!$F$2:$CB$2,0)),""),"")</f>
        <v>0</v>
      </c>
      <c r="AC77" s="13" t="str">
        <f>IFERROR(IF(AC$4="Yes",INDEX(List!$F$2:$CB$208,MATCH('Selection Pane Data'!$C77,List!$F$2:$F$208,0),MATCH('Selection Pane Data'!AC$3,List!$F$2:$CB$2,0)),""),"")</f>
        <v/>
      </c>
      <c r="AD77" s="13" t="str">
        <f>IFERROR(IF(AD$4="Yes",INDEX(List!$F$2:$CB$208,MATCH('Selection Pane Data'!$C77,List!$F$2:$F$208,0),MATCH('Selection Pane Data'!AD$3,List!$F$2:$CB$2,0)),""),"")</f>
        <v/>
      </c>
      <c r="AE77" s="13" t="str">
        <f>IFERROR(IF(AE$4="Yes",INDEX(List!$F$2:$CB$208,MATCH('Selection Pane Data'!$C77,List!$F$2:$F$208,0),MATCH('Selection Pane Data'!AE$3,List!$F$2:$CB$2,0)),""),"")</f>
        <v/>
      </c>
      <c r="AF77" s="13" t="str">
        <f>IFERROR(IF(AF$4="Yes",INDEX(List!$F$2:$CB$208,MATCH('Selection Pane Data'!$C77,List!$F$2:$F$208,0),MATCH('Selection Pane Data'!AF$3,List!$F$2:$CB$2,0)),""),"")</f>
        <v/>
      </c>
      <c r="AG77" s="13" t="str">
        <f>IFERROR(IF(AG$4="Yes",INDEX(List!$F$2:$CB$208,MATCH('Selection Pane Data'!$C77,List!$F$2:$F$208,0),MATCH('Selection Pane Data'!AG$3,List!$F$2:$CB$2,0)),""),"")</f>
        <v/>
      </c>
      <c r="AH77" s="13" t="str">
        <f>IFERROR(IF(AH$4="Yes",INDEX(List!$F$2:$CB$208,MATCH('Selection Pane Data'!$C77,List!$F$2:$F$208,0),MATCH('Selection Pane Data'!AH$3,List!$F$2:$CB$2,0)),""),"")</f>
        <v/>
      </c>
      <c r="AI77" s="13" t="str">
        <f>IFERROR(IF(AI$4="Yes",INDEX(List!$F$2:$CB$208,MATCH('Selection Pane Data'!$C77,List!$F$2:$F$208,0),MATCH('Selection Pane Data'!AI$3,List!$F$2:$CB$2,0)),""),"")</f>
        <v/>
      </c>
      <c r="AJ77" s="13" t="str">
        <f>IFERROR(IF(AJ$4="Yes",INDEX(List!$F$2:$CB$208,MATCH('Selection Pane Data'!$C77,List!$F$2:$F$208,0),MATCH('Selection Pane Data'!AJ$3,List!$F$2:$CB$2,0)),""),"")</f>
        <v/>
      </c>
      <c r="AK77" s="13" t="str">
        <f>IFERROR(IF(AK$4="Yes",INDEX(List!$F$2:$CB$208,MATCH('Selection Pane Data'!$C77,List!$F$2:$F$208,0),MATCH('Selection Pane Data'!AK$3,List!$F$2:$CB$2,0)),""),"")</f>
        <v/>
      </c>
      <c r="AL77" s="13" t="str">
        <f>IFERROR(IF(AL$4="Yes",INDEX(List!$F$2:$CB$208,MATCH('Selection Pane Data'!$C77,List!$F$2:$F$208,0),MATCH('Selection Pane Data'!AL$3,List!$F$2:$CB$2,0)),""),"")</f>
        <v/>
      </c>
      <c r="AM77" s="13" t="str">
        <f>IFERROR(IF(AM$4="Yes",INDEX(List!$F$2:$CB$208,MATCH('Selection Pane Data'!$C77,List!$F$2:$F$208,0),MATCH('Selection Pane Data'!AM$3,List!$F$2:$CB$2,0)),""),"")</f>
        <v/>
      </c>
      <c r="AN77" s="13" t="str">
        <f>IFERROR(IF(AN$4="Yes",INDEX(List!$F$2:$CB$208,MATCH('Selection Pane Data'!$C77,List!$F$2:$F$208,0),MATCH('Selection Pane Data'!AN$3,List!$F$2:$CB$2,0)),""),"")</f>
        <v/>
      </c>
      <c r="AO77" s="13" t="str">
        <f>IFERROR(IF(AO$4="Yes",INDEX(List!$F$2:$CB$208,MATCH('Selection Pane Data'!$C77,List!$F$2:$F$208,0),MATCH('Selection Pane Data'!AO$3,List!$F$2:$CB$2,0)),""),"")</f>
        <v/>
      </c>
      <c r="AP77" s="13" t="str">
        <f>IFERROR(IF(AP$4="Yes",INDEX(List!$F$2:$CB$208,MATCH('Selection Pane Data'!$C77,List!$F$2:$F$208,0),MATCH('Selection Pane Data'!AP$3,List!$F$2:$CB$2,0)),""),"")</f>
        <v/>
      </c>
      <c r="AQ77" s="13" t="str">
        <f>IFERROR(IF(AQ$4="Yes",INDEX(List!$F$2:$CB$208,MATCH('Selection Pane Data'!$C77,List!$F$2:$F$208,0),MATCH('Selection Pane Data'!AQ$3,List!$F$2:$CB$2,0)),""),"")</f>
        <v/>
      </c>
      <c r="AR77" s="13" t="str">
        <f>IFERROR(IF(AR$4="Yes",INDEX(List!$F$2:$CB$208,MATCH('Selection Pane Data'!$C77,List!$F$2:$F$208,0),MATCH('Selection Pane Data'!AR$3,List!$F$2:$CB$2,0)),""),"")</f>
        <v/>
      </c>
      <c r="AS77" s="13" t="str">
        <f>IFERROR(IF(AS$4="Yes",INDEX(List!$F$2:$CB$208,MATCH('Selection Pane Data'!$C77,List!$F$2:$F$208,0),MATCH('Selection Pane Data'!AS$3,List!$F$2:$CB$2,0)),""),"")</f>
        <v/>
      </c>
      <c r="AT77" s="13" t="str">
        <f>IFERROR(IF(AT$4="Yes",INDEX(List!$F$2:$CB$208,MATCH('Selection Pane Data'!$C77,List!$F$2:$F$208,0),MATCH('Selection Pane Data'!AT$3,List!$F$2:$CB$2,0)),""),"")</f>
        <v/>
      </c>
      <c r="AU77" s="13" t="str">
        <f>IFERROR(IF(AU$4="Yes",INDEX(List!$F$2:$CB$208,MATCH('Selection Pane Data'!$C77,List!$F$2:$F$208,0),MATCH('Selection Pane Data'!AU$3,List!$F$2:$CB$2,0)),""),"")</f>
        <v/>
      </c>
      <c r="AV77" s="13" t="str">
        <f>IFERROR(IF(AV$4="Yes",INDEX(List!$F$2:$CB$208,MATCH('Selection Pane Data'!$C77,List!$F$2:$F$208,0),MATCH('Selection Pane Data'!AV$3,List!$F$2:$CB$2,0)),""),"")</f>
        <v/>
      </c>
      <c r="AW77" s="13" t="str">
        <f>IFERROR(IF(AW$4="Yes",INDEX(List!$F$2:$CB$208,MATCH('Selection Pane Data'!$C77,List!$F$2:$F$208,0),MATCH('Selection Pane Data'!AW$3,List!$F$2:$CB$2,0)),""),"")</f>
        <v/>
      </c>
      <c r="AX77" s="13" t="str">
        <f>IFERROR(IF(AX$4="Yes",INDEX(List!$F$2:$CB$208,MATCH('Selection Pane Data'!$C77,List!$F$2:$F$208,0),MATCH('Selection Pane Data'!AX$3,List!$F$2:$CB$2,0)),""),"")</f>
        <v/>
      </c>
      <c r="AY77" s="13" t="str">
        <f>IFERROR(IF(AY$4="Yes",INDEX(List!$F$2:$CB$208,MATCH('Selection Pane Data'!$C77,List!$F$2:$F$208,0),MATCH('Selection Pane Data'!AY$3,List!$F$2:$CB$2,0)),""),"")</f>
        <v/>
      </c>
      <c r="AZ77" s="13" t="str">
        <f>IFERROR(IF(AZ$4="Yes",INDEX(List!$F$2:$CB$208,MATCH('Selection Pane Data'!$C77,List!$F$2:$F$208,0),MATCH('Selection Pane Data'!AZ$3,List!$F$2:$CB$2,0)),""),"")</f>
        <v/>
      </c>
      <c r="BA77" s="13" t="str">
        <f>IFERROR(IF(BA$4="Yes",INDEX(List!$F$2:$CB$208,MATCH('Selection Pane Data'!$C77,List!$F$2:$F$208,0),MATCH('Selection Pane Data'!BA$3,List!$F$2:$CB$2,0)),""),"")</f>
        <v/>
      </c>
      <c r="BB77" s="13" t="str">
        <f>IFERROR(IF(BB$4="Yes",INDEX(List!$F$2:$CB$208,MATCH('Selection Pane Data'!$C77,List!$F$2:$F$208,0),MATCH('Selection Pane Data'!BB$3,List!$F$2:$CB$2,0)),""),"")</f>
        <v/>
      </c>
      <c r="BC77" s="13" t="str">
        <f>IFERROR(IF(BC$4="Yes",INDEX(List!$F$2:$CB$208,MATCH('Selection Pane Data'!$C77,List!$F$2:$F$208,0),MATCH('Selection Pane Data'!BC$3,List!$F$2:$CB$2,0)),""),"")</f>
        <v/>
      </c>
      <c r="BD77" s="13" t="str">
        <f>IFERROR(IF(BD$4="Yes",INDEX(List!$F$2:$CB$208,MATCH('Selection Pane Data'!$C77,List!$F$2:$F$208,0),MATCH('Selection Pane Data'!BD$3,List!$F$2:$CB$2,0)),""),"")</f>
        <v/>
      </c>
      <c r="BE77" s="13" t="str">
        <f>IFERROR(IF(BE$4="Yes",INDEX(List!$F$2:$CB$208,MATCH('Selection Pane Data'!$C77,List!$F$2:$F$208,0),MATCH('Selection Pane Data'!BE$3,List!$F$2:$CB$2,0)),""),"")</f>
        <v/>
      </c>
      <c r="BF77" s="13" t="str">
        <f>IFERROR(IF(BF$4="Yes",INDEX(List!$F$2:$CB$208,MATCH('Selection Pane Data'!$C77,List!$F$2:$F$208,0),MATCH('Selection Pane Data'!BF$3,List!$F$2:$CB$2,0)),""),"")</f>
        <v/>
      </c>
      <c r="BG77" s="13" t="str">
        <f>IFERROR(IF(BG$4="Yes",INDEX(List!$F$2:$CB$208,MATCH('Selection Pane Data'!$C77,List!$F$2:$F$208,0),MATCH('Selection Pane Data'!BG$3,List!$F$2:$CB$2,0)),""),"")</f>
        <v/>
      </c>
      <c r="BH77" s="13" t="str">
        <f>IFERROR(IF(BH$4="Yes",INDEX(List!$F$2:$CB$208,MATCH('Selection Pane Data'!$C77,List!$F$2:$F$208,0),MATCH('Selection Pane Data'!BH$3,List!$F$2:$CB$2,0)),""),"")</f>
        <v/>
      </c>
      <c r="BI77" s="13" t="str">
        <f>IFERROR(IF(BI$4="Yes",INDEX(List!$F$2:$CB$208,MATCH('Selection Pane Data'!$C77,List!$F$2:$F$208,0),MATCH('Selection Pane Data'!BI$3,List!$F$2:$CB$2,0)),""),"")</f>
        <v/>
      </c>
      <c r="BJ77" s="13" t="str">
        <f>IFERROR(IF(BJ$4="Yes",INDEX(List!$F$2:$CB$208,MATCH('Selection Pane Data'!$C77,List!$F$2:$F$208,0),MATCH('Selection Pane Data'!BJ$3,List!$F$2:$CB$2,0)),""),"")</f>
        <v/>
      </c>
      <c r="BK77" s="13" t="str">
        <f>IFERROR(IF(BK$4="Yes",INDEX(List!$F$2:$CB$208,MATCH('Selection Pane Data'!$C77,List!$F$2:$F$208,0),MATCH('Selection Pane Data'!BK$3,List!$F$2:$CB$2,0)),""),"")</f>
        <v/>
      </c>
      <c r="BL77" s="13" t="str">
        <f>IFERROR(IF(BL$4="Yes",INDEX(List!$F$2:$CB$208,MATCH('Selection Pane Data'!$C77,List!$F$2:$F$208,0),MATCH('Selection Pane Data'!BL$3,List!$F$2:$CB$2,0)),""),"")</f>
        <v/>
      </c>
      <c r="BM77" s="13" t="str">
        <f>IFERROR(IF(BM$4="Yes",INDEX(List!$F$2:$CB$208,MATCH('Selection Pane Data'!$C77,List!$F$2:$F$208,0),MATCH('Selection Pane Data'!BM$3,List!$F$2:$CB$2,0)),""),"")</f>
        <v/>
      </c>
      <c r="BN77" s="13" t="str">
        <f>IFERROR(IF(BN$4="Yes",INDEX(List!$F$2:$CB$208,MATCH('Selection Pane Data'!$C77,List!$F$2:$F$208,0),MATCH('Selection Pane Data'!BN$3,List!$F$2:$CB$2,0)),""),"")</f>
        <v/>
      </c>
      <c r="BO77" s="13" t="str">
        <f>IFERROR(IF(BO$4="Yes",INDEX(List!$F$2:$CB$208,MATCH('Selection Pane Data'!$C77,List!$F$2:$F$208,0),MATCH('Selection Pane Data'!BO$3,List!$F$2:$CB$2,0)),""),"")</f>
        <v/>
      </c>
      <c r="BP77" s="13" t="str">
        <f>IFERROR(IF(BP$4="Yes",INDEX(List!$F$2:$CB$208,MATCH('Selection Pane Data'!$C77,List!$F$2:$F$208,0),MATCH('Selection Pane Data'!BP$3,List!$F$2:$CB$2,0)),""),"")</f>
        <v/>
      </c>
      <c r="BQ77" s="13" t="str">
        <f>IFERROR(IF(BQ$4="Yes",INDEX(List!$F$2:$CB$208,MATCH('Selection Pane Data'!$C77,List!$F$2:$F$208,0),MATCH('Selection Pane Data'!BQ$3,List!$F$2:$CB$2,0)),""),"")</f>
        <v/>
      </c>
      <c r="BR77" s="13" t="str">
        <f>IFERROR(IF(BR$4="Yes",INDEX(List!$F$2:$CB$208,MATCH('Selection Pane Data'!$C77,List!$F$2:$F$208,0),MATCH('Selection Pane Data'!BR$3,List!$F$2:$CB$2,0)),""),"")</f>
        <v/>
      </c>
      <c r="BS77" s="13" t="str">
        <f>IFERROR(IF(BS$4="Yes",INDEX(List!$F$2:$CB$208,MATCH('Selection Pane Data'!$C77,List!$F$2:$F$208,0),MATCH('Selection Pane Data'!BS$3,List!$F$2:$CB$2,0)),""),"")</f>
        <v/>
      </c>
      <c r="BT77" s="13" t="str">
        <f>IFERROR(IF(BT$4="Yes",INDEX(List!$F$2:$CB$208,MATCH('Selection Pane Data'!$C77,List!$F$2:$F$208,0),MATCH('Selection Pane Data'!BT$3,List!$F$2:$CB$2,0)),""),"")</f>
        <v/>
      </c>
      <c r="BU77" s="13" t="str">
        <f>IFERROR(IF(BU$4="Yes",INDEX(List!$F$2:$CB$208,MATCH('Selection Pane Data'!$C77,List!$F$2:$F$208,0),MATCH('Selection Pane Data'!BU$3,List!$F$2:$CB$2,0)),""),"")</f>
        <v/>
      </c>
      <c r="BV77" s="13" t="str">
        <f>IFERROR(IF(BV$4="Yes",INDEX(List!$F$2:$CB$208,MATCH('Selection Pane Data'!$C77,List!$F$2:$F$208,0),MATCH('Selection Pane Data'!BV$3,List!$F$2:$CB$2,0)),""),"")</f>
        <v/>
      </c>
      <c r="BW77" s="13" t="str">
        <f>IFERROR(IF(BW$4="Yes",INDEX(List!$F$2:$CB$208,MATCH('Selection Pane Data'!$C77,List!$F$2:$F$208,0),MATCH('Selection Pane Data'!BW$3,List!$F$2:$CB$2,0)),""),"")</f>
        <v/>
      </c>
      <c r="BX77" s="13" t="str">
        <f>IFERROR(IF(BX$4="Yes",INDEX(List!$F$2:$CB$208,MATCH('Selection Pane Data'!$C77,List!$F$2:$F$208,0),MATCH('Selection Pane Data'!BX$3,List!$F$2:$CB$2,0)),""),"")</f>
        <v/>
      </c>
      <c r="BY77" s="13" t="str">
        <f>IFERROR(IF(BY$4="Yes",INDEX(List!$F$2:$CB$208,MATCH('Selection Pane Data'!$C77,List!$F$2:$F$208,0),MATCH('Selection Pane Data'!BY$3,List!$F$2:$CB$2,0)),""),"")</f>
        <v/>
      </c>
      <c r="BZ77" s="13" t="str">
        <f>IFERROR(IF(BZ$4="Yes",INDEX(List!$F$2:$CB$208,MATCH('Selection Pane Data'!$C77,List!$F$2:$F$208,0),MATCH('Selection Pane Data'!BZ$3,List!$F$2:$CB$2,0)),""),"")</f>
        <v/>
      </c>
      <c r="CA77" s="13" t="str">
        <f>IFERROR(IF(CA$4="Yes",INDEX(List!$F$2:$CB$208,MATCH('Selection Pane Data'!$C77,List!$F$2:$F$208,0),MATCH('Selection Pane Data'!CA$3,List!$F$2:$CB$2,0)),""),"")</f>
        <v/>
      </c>
      <c r="CC77" s="29">
        <f t="shared" si="4"/>
        <v>0</v>
      </c>
      <c r="CD77" s="29">
        <f t="shared" si="5"/>
        <v>0</v>
      </c>
      <c r="CE77" s="29"/>
      <c r="CF77" s="29">
        <f>COUNTIF(List!I75:CB75,'Selection Pane Data'!CF$3)</f>
        <v>1</v>
      </c>
      <c r="CG77" s="29">
        <f>COUNTIF(List!J75:CC75,'Selection Pane Data'!CG$3)</f>
        <v>0</v>
      </c>
      <c r="CH77" s="29"/>
      <c r="CI77" s="29" t="str">
        <f t="shared" si="6"/>
        <v>Error</v>
      </c>
      <c r="CJ77" s="29" t="str">
        <f t="shared" si="7"/>
        <v>Good</v>
      </c>
    </row>
    <row r="78" spans="2:88" x14ac:dyDescent="0.45">
      <c r="B78" s="21"/>
      <c r="C78" s="120" t="s">
        <v>177</v>
      </c>
      <c r="D78" s="31">
        <f>List!G76</f>
        <v>0</v>
      </c>
      <c r="E78" s="31">
        <f>List!H76</f>
        <v>0</v>
      </c>
      <c r="F78" t="str">
        <f>INDEX('CMMC Levels'!$A$1:$F$188,MATCH('Selection Pane Data'!$C78,'CMMC Levels'!$A$1:$A$188,0),MATCH(Placemat!$F$4,'CMMC Levels'!$A$1:$F$1,0))</f>
        <v>N/A</v>
      </c>
      <c r="G78" s="75" t="str">
        <f>IF(F78="X",IF(COUNTIF(List!I76:CB76,"P")+COUNTIF(List!I76:CB76,"S")=0,"U",IF(COUNTIF('Selection Pane Data'!H78:CA78,"P")&gt;0,"P",IF(COUNTIF('Selection Pane Data'!H78:CA78,"S")&gt;0,"S","N"))),"NA")</f>
        <v>NA</v>
      </c>
      <c r="H78" s="13" t="str">
        <f>IFERROR(IF(H$4="Yes",INDEX(List!$F$2:$CB$208,MATCH('Selection Pane Data'!$C78,List!$F$2:$F$208,0),MATCH('Selection Pane Data'!H$3,List!$F$2:$CB$2,0)),""),"")</f>
        <v/>
      </c>
      <c r="I78" s="13" t="str">
        <f>IFERROR(IF(I$4="Yes",INDEX(List!$F$2:$CB$208,MATCH('Selection Pane Data'!$C78,List!$F$2:$F$208,0),MATCH('Selection Pane Data'!I$3,List!$F$2:$CB$2,0)),""),"")</f>
        <v/>
      </c>
      <c r="J78" s="13" t="str">
        <f>IFERROR(IF(J$4="Yes",INDEX(List!$F$2:$CB$208,MATCH('Selection Pane Data'!$C78,List!$F$2:$F$208,0),MATCH('Selection Pane Data'!J$3,List!$F$2:$CB$2,0)),""),"")</f>
        <v/>
      </c>
      <c r="K78" s="13" t="str">
        <f>IFERROR(IF(K$4="Yes",INDEX(List!$F$2:$CB$208,MATCH('Selection Pane Data'!$C78,List!$F$2:$F$208,0),MATCH('Selection Pane Data'!K$3,List!$F$2:$CB$2,0)),""),"")</f>
        <v/>
      </c>
      <c r="L78" s="13" t="str">
        <f>IFERROR(IF(L$4="Yes",INDEX(List!$F$2:$CB$208,MATCH('Selection Pane Data'!$C78,List!$F$2:$F$208,0),MATCH('Selection Pane Data'!L$3,List!$F$2:$CB$2,0)),""),"")</f>
        <v/>
      </c>
      <c r="M78" s="13" t="str">
        <f>IFERROR(IF(M$4="Yes",INDEX(List!$F$2:$CB$208,MATCH('Selection Pane Data'!$C78,List!$F$2:$F$208,0),MATCH('Selection Pane Data'!M$3,List!$F$2:$CB$2,0)),""),"")</f>
        <v/>
      </c>
      <c r="N78" s="13" t="str">
        <f>IFERROR(IF(N$4="Yes",INDEX(List!$F$2:$CB$208,MATCH('Selection Pane Data'!$C78,List!$F$2:$F$208,0),MATCH('Selection Pane Data'!N$3,List!$F$2:$CB$2,0)),""),"")</f>
        <v/>
      </c>
      <c r="O78" s="13" t="str">
        <f>IFERROR(IF(O$4="Yes",INDEX(List!$F$2:$CB$208,MATCH('Selection Pane Data'!$C78,List!$F$2:$F$208,0),MATCH('Selection Pane Data'!O$3,List!$F$2:$CB$2,0)),""),"")</f>
        <v/>
      </c>
      <c r="P78" s="13" t="str">
        <f>IFERROR(IF(P$4="Yes",INDEX(List!$F$2:$CB$208,MATCH('Selection Pane Data'!$C78,List!$F$2:$F$208,0),MATCH('Selection Pane Data'!P$3,List!$F$2:$CB$2,0)),""),"")</f>
        <v/>
      </c>
      <c r="Q78" s="13" t="str">
        <f>IFERROR(IF(Q$4="Yes",INDEX(List!$F$2:$CB$208,MATCH('Selection Pane Data'!$C78,List!$F$2:$F$208,0),MATCH('Selection Pane Data'!Q$3,List!$F$2:$CB$2,0)),""),"")</f>
        <v/>
      </c>
      <c r="R78" s="13" t="str">
        <f>IFERROR(IF(R$4="Yes",INDEX(List!$F$2:$CB$208,MATCH('Selection Pane Data'!$C78,List!$F$2:$F$208,0),MATCH('Selection Pane Data'!R$3,List!$F$2:$CB$2,0)),""),"")</f>
        <v/>
      </c>
      <c r="S78" s="13" t="str">
        <f>IFERROR(IF(S$4="Yes",INDEX(List!$F$2:$CB$208,MATCH('Selection Pane Data'!$C78,List!$F$2:$F$208,0),MATCH('Selection Pane Data'!S$3,List!$F$2:$CB$2,0)),""),"")</f>
        <v/>
      </c>
      <c r="T78" s="13" t="str">
        <f>IFERROR(IF(T$4="Yes",INDEX(List!$F$2:$CB$208,MATCH('Selection Pane Data'!$C78,List!$F$2:$F$208,0),MATCH('Selection Pane Data'!T$3,List!$F$2:$CB$2,0)),""),"")</f>
        <v/>
      </c>
      <c r="U78" s="13" t="str">
        <f>IFERROR(IF(U$4="Yes",INDEX(List!$F$2:$CB$208,MATCH('Selection Pane Data'!$C78,List!$F$2:$F$208,0),MATCH('Selection Pane Data'!U$3,List!$F$2:$CB$2,0)),""),"")</f>
        <v/>
      </c>
      <c r="V78" s="13" t="str">
        <f>IFERROR(IF(V$4="Yes",INDEX(List!$F$2:$CB$208,MATCH('Selection Pane Data'!$C78,List!$F$2:$F$208,0),MATCH('Selection Pane Data'!V$3,List!$F$2:$CB$2,0)),""),"")</f>
        <v/>
      </c>
      <c r="W78" s="13" t="str">
        <f>IFERROR(IF(W$4="Yes",INDEX(List!$F$2:$CB$208,MATCH('Selection Pane Data'!$C78,List!$F$2:$F$208,0),MATCH('Selection Pane Data'!W$3,List!$F$2:$CB$2,0)),""),"")</f>
        <v/>
      </c>
      <c r="X78" s="13" t="str">
        <f>IFERROR(IF(X$4="Yes",INDEX(List!$F$2:$CB$208,MATCH('Selection Pane Data'!$C78,List!$F$2:$F$208,0),MATCH('Selection Pane Data'!X$3,List!$F$2:$CB$2,0)),""),"")</f>
        <v/>
      </c>
      <c r="Y78" s="13" t="str">
        <f>IFERROR(IF(Y$4="Yes",INDEX(List!$F$2:$CB$208,MATCH('Selection Pane Data'!$C78,List!$F$2:$F$208,0),MATCH('Selection Pane Data'!Y$3,List!$F$2:$CB$2,0)),""),"")</f>
        <v/>
      </c>
      <c r="Z78" s="13" t="str">
        <f>IFERROR(IF(Z$4="Yes",INDEX(List!$F$2:$CB$208,MATCH('Selection Pane Data'!$C78,List!$F$2:$F$208,0),MATCH('Selection Pane Data'!Z$3,List!$F$2:$CB$2,0)),""),"")</f>
        <v/>
      </c>
      <c r="AA78" s="13" t="str">
        <f>IFERROR(IF(AA$4="Yes",INDEX(List!$F$2:$CB$208,MATCH('Selection Pane Data'!$C78,List!$F$2:$F$208,0),MATCH('Selection Pane Data'!AA$3,List!$F$2:$CB$2,0)),""),"")</f>
        <v/>
      </c>
      <c r="AB78" s="13" t="str">
        <f>IFERROR(IF(AB$4="Yes",INDEX(List!$F$2:$CB$208,MATCH('Selection Pane Data'!$C78,List!$F$2:$F$208,0),MATCH('Selection Pane Data'!AB$3,List!$F$2:$CB$2,0)),""),"")</f>
        <v/>
      </c>
      <c r="AC78" s="13" t="str">
        <f>IFERROR(IF(AC$4="Yes",INDEX(List!$F$2:$CB$208,MATCH('Selection Pane Data'!$C78,List!$F$2:$F$208,0),MATCH('Selection Pane Data'!AC$3,List!$F$2:$CB$2,0)),""),"")</f>
        <v/>
      </c>
      <c r="AD78" s="13" t="str">
        <f>IFERROR(IF(AD$4="Yes",INDEX(List!$F$2:$CB$208,MATCH('Selection Pane Data'!$C78,List!$F$2:$F$208,0),MATCH('Selection Pane Data'!AD$3,List!$F$2:$CB$2,0)),""),"")</f>
        <v/>
      </c>
      <c r="AE78" s="13" t="str">
        <f>IFERROR(IF(AE$4="Yes",INDEX(List!$F$2:$CB$208,MATCH('Selection Pane Data'!$C78,List!$F$2:$F$208,0),MATCH('Selection Pane Data'!AE$3,List!$F$2:$CB$2,0)),""),"")</f>
        <v/>
      </c>
      <c r="AF78" s="13" t="str">
        <f>IFERROR(IF(AF$4="Yes",INDEX(List!$F$2:$CB$208,MATCH('Selection Pane Data'!$C78,List!$F$2:$F$208,0),MATCH('Selection Pane Data'!AF$3,List!$F$2:$CB$2,0)),""),"")</f>
        <v/>
      </c>
      <c r="AG78" s="13" t="str">
        <f>IFERROR(IF(AG$4="Yes",INDEX(List!$F$2:$CB$208,MATCH('Selection Pane Data'!$C78,List!$F$2:$F$208,0),MATCH('Selection Pane Data'!AG$3,List!$F$2:$CB$2,0)),""),"")</f>
        <v/>
      </c>
      <c r="AH78" s="13" t="str">
        <f>IFERROR(IF(AH$4="Yes",INDEX(List!$F$2:$CB$208,MATCH('Selection Pane Data'!$C78,List!$F$2:$F$208,0),MATCH('Selection Pane Data'!AH$3,List!$F$2:$CB$2,0)),""),"")</f>
        <v/>
      </c>
      <c r="AI78" s="13" t="str">
        <f>IFERROR(IF(AI$4="Yes",INDEX(List!$F$2:$CB$208,MATCH('Selection Pane Data'!$C78,List!$F$2:$F$208,0),MATCH('Selection Pane Data'!AI$3,List!$F$2:$CB$2,0)),""),"")</f>
        <v/>
      </c>
      <c r="AJ78" s="13" t="str">
        <f>IFERROR(IF(AJ$4="Yes",INDEX(List!$F$2:$CB$208,MATCH('Selection Pane Data'!$C78,List!$F$2:$F$208,0),MATCH('Selection Pane Data'!AJ$3,List!$F$2:$CB$2,0)),""),"")</f>
        <v/>
      </c>
      <c r="AK78" s="13" t="str">
        <f>IFERROR(IF(AK$4="Yes",INDEX(List!$F$2:$CB$208,MATCH('Selection Pane Data'!$C78,List!$F$2:$F$208,0),MATCH('Selection Pane Data'!AK$3,List!$F$2:$CB$2,0)),""),"")</f>
        <v/>
      </c>
      <c r="AL78" s="13" t="str">
        <f>IFERROR(IF(AL$4="Yes",INDEX(List!$F$2:$CB$208,MATCH('Selection Pane Data'!$C78,List!$F$2:$F$208,0),MATCH('Selection Pane Data'!AL$3,List!$F$2:$CB$2,0)),""),"")</f>
        <v/>
      </c>
      <c r="AM78" s="13" t="str">
        <f>IFERROR(IF(AM$4="Yes",INDEX(List!$F$2:$CB$208,MATCH('Selection Pane Data'!$C78,List!$F$2:$F$208,0),MATCH('Selection Pane Data'!AM$3,List!$F$2:$CB$2,0)),""),"")</f>
        <v/>
      </c>
      <c r="AN78" s="13" t="str">
        <f>IFERROR(IF(AN$4="Yes",INDEX(List!$F$2:$CB$208,MATCH('Selection Pane Data'!$C78,List!$F$2:$F$208,0),MATCH('Selection Pane Data'!AN$3,List!$F$2:$CB$2,0)),""),"")</f>
        <v/>
      </c>
      <c r="AO78" s="13" t="str">
        <f>IFERROR(IF(AO$4="Yes",INDEX(List!$F$2:$CB$208,MATCH('Selection Pane Data'!$C78,List!$F$2:$F$208,0),MATCH('Selection Pane Data'!AO$3,List!$F$2:$CB$2,0)),""),"")</f>
        <v/>
      </c>
      <c r="AP78" s="13" t="str">
        <f>IFERROR(IF(AP$4="Yes",INDEX(List!$F$2:$CB$208,MATCH('Selection Pane Data'!$C78,List!$F$2:$F$208,0),MATCH('Selection Pane Data'!AP$3,List!$F$2:$CB$2,0)),""),"")</f>
        <v/>
      </c>
      <c r="AQ78" s="13" t="str">
        <f>IFERROR(IF(AQ$4="Yes",INDEX(List!$F$2:$CB$208,MATCH('Selection Pane Data'!$C78,List!$F$2:$F$208,0),MATCH('Selection Pane Data'!AQ$3,List!$F$2:$CB$2,0)),""),"")</f>
        <v/>
      </c>
      <c r="AR78" s="13" t="str">
        <f>IFERROR(IF(AR$4="Yes",INDEX(List!$F$2:$CB$208,MATCH('Selection Pane Data'!$C78,List!$F$2:$F$208,0),MATCH('Selection Pane Data'!AR$3,List!$F$2:$CB$2,0)),""),"")</f>
        <v/>
      </c>
      <c r="AS78" s="13" t="str">
        <f>IFERROR(IF(AS$4="Yes",INDEX(List!$F$2:$CB$208,MATCH('Selection Pane Data'!$C78,List!$F$2:$F$208,0),MATCH('Selection Pane Data'!AS$3,List!$F$2:$CB$2,0)),""),"")</f>
        <v/>
      </c>
      <c r="AT78" s="13" t="str">
        <f>IFERROR(IF(AT$4="Yes",INDEX(List!$F$2:$CB$208,MATCH('Selection Pane Data'!$C78,List!$F$2:$F$208,0),MATCH('Selection Pane Data'!AT$3,List!$F$2:$CB$2,0)),""),"")</f>
        <v/>
      </c>
      <c r="AU78" s="13" t="str">
        <f>IFERROR(IF(AU$4="Yes",INDEX(List!$F$2:$CB$208,MATCH('Selection Pane Data'!$C78,List!$F$2:$F$208,0),MATCH('Selection Pane Data'!AU$3,List!$F$2:$CB$2,0)),""),"")</f>
        <v/>
      </c>
      <c r="AV78" s="13" t="str">
        <f>IFERROR(IF(AV$4="Yes",INDEX(List!$F$2:$CB$208,MATCH('Selection Pane Data'!$C78,List!$F$2:$F$208,0),MATCH('Selection Pane Data'!AV$3,List!$F$2:$CB$2,0)),""),"")</f>
        <v/>
      </c>
      <c r="AW78" s="13" t="str">
        <f>IFERROR(IF(AW$4="Yes",INDEX(List!$F$2:$CB$208,MATCH('Selection Pane Data'!$C78,List!$F$2:$F$208,0),MATCH('Selection Pane Data'!AW$3,List!$F$2:$CB$2,0)),""),"")</f>
        <v/>
      </c>
      <c r="AX78" s="13" t="str">
        <f>IFERROR(IF(AX$4="Yes",INDEX(List!$F$2:$CB$208,MATCH('Selection Pane Data'!$C78,List!$F$2:$F$208,0),MATCH('Selection Pane Data'!AX$3,List!$F$2:$CB$2,0)),""),"")</f>
        <v/>
      </c>
      <c r="AY78" s="13" t="str">
        <f>IFERROR(IF(AY$4="Yes",INDEX(List!$F$2:$CB$208,MATCH('Selection Pane Data'!$C78,List!$F$2:$F$208,0),MATCH('Selection Pane Data'!AY$3,List!$F$2:$CB$2,0)),""),"")</f>
        <v/>
      </c>
      <c r="AZ78" s="13" t="str">
        <f>IFERROR(IF(AZ$4="Yes",INDEX(List!$F$2:$CB$208,MATCH('Selection Pane Data'!$C78,List!$F$2:$F$208,0),MATCH('Selection Pane Data'!AZ$3,List!$F$2:$CB$2,0)),""),"")</f>
        <v/>
      </c>
      <c r="BA78" s="13" t="str">
        <f>IFERROR(IF(BA$4="Yes",INDEX(List!$F$2:$CB$208,MATCH('Selection Pane Data'!$C78,List!$F$2:$F$208,0),MATCH('Selection Pane Data'!BA$3,List!$F$2:$CB$2,0)),""),"")</f>
        <v/>
      </c>
      <c r="BB78" s="13" t="str">
        <f>IFERROR(IF(BB$4="Yes",INDEX(List!$F$2:$CB$208,MATCH('Selection Pane Data'!$C78,List!$F$2:$F$208,0),MATCH('Selection Pane Data'!BB$3,List!$F$2:$CB$2,0)),""),"")</f>
        <v/>
      </c>
      <c r="BC78" s="13" t="str">
        <f>IFERROR(IF(BC$4="Yes",INDEX(List!$F$2:$CB$208,MATCH('Selection Pane Data'!$C78,List!$F$2:$F$208,0),MATCH('Selection Pane Data'!BC$3,List!$F$2:$CB$2,0)),""),"")</f>
        <v/>
      </c>
      <c r="BD78" s="13" t="str">
        <f>IFERROR(IF(BD$4="Yes",INDEX(List!$F$2:$CB$208,MATCH('Selection Pane Data'!$C78,List!$F$2:$F$208,0),MATCH('Selection Pane Data'!BD$3,List!$F$2:$CB$2,0)),""),"")</f>
        <v/>
      </c>
      <c r="BE78" s="13" t="str">
        <f>IFERROR(IF(BE$4="Yes",INDEX(List!$F$2:$CB$208,MATCH('Selection Pane Data'!$C78,List!$F$2:$F$208,0),MATCH('Selection Pane Data'!BE$3,List!$F$2:$CB$2,0)),""),"")</f>
        <v/>
      </c>
      <c r="BF78" s="13" t="str">
        <f>IFERROR(IF(BF$4="Yes",INDEX(List!$F$2:$CB$208,MATCH('Selection Pane Data'!$C78,List!$F$2:$F$208,0),MATCH('Selection Pane Data'!BF$3,List!$F$2:$CB$2,0)),""),"")</f>
        <v/>
      </c>
      <c r="BG78" s="13" t="str">
        <f>IFERROR(IF(BG$4="Yes",INDEX(List!$F$2:$CB$208,MATCH('Selection Pane Data'!$C78,List!$F$2:$F$208,0),MATCH('Selection Pane Data'!BG$3,List!$F$2:$CB$2,0)),""),"")</f>
        <v/>
      </c>
      <c r="BH78" s="13" t="str">
        <f>IFERROR(IF(BH$4="Yes",INDEX(List!$F$2:$CB$208,MATCH('Selection Pane Data'!$C78,List!$F$2:$F$208,0),MATCH('Selection Pane Data'!BH$3,List!$F$2:$CB$2,0)),""),"")</f>
        <v/>
      </c>
      <c r="BI78" s="13" t="str">
        <f>IFERROR(IF(BI$4="Yes",INDEX(List!$F$2:$CB$208,MATCH('Selection Pane Data'!$C78,List!$F$2:$F$208,0),MATCH('Selection Pane Data'!BI$3,List!$F$2:$CB$2,0)),""),"")</f>
        <v/>
      </c>
      <c r="BJ78" s="13" t="str">
        <f>IFERROR(IF(BJ$4="Yes",INDEX(List!$F$2:$CB$208,MATCH('Selection Pane Data'!$C78,List!$F$2:$F$208,0),MATCH('Selection Pane Data'!BJ$3,List!$F$2:$CB$2,0)),""),"")</f>
        <v/>
      </c>
      <c r="BK78" s="13" t="str">
        <f>IFERROR(IF(BK$4="Yes",INDEX(List!$F$2:$CB$208,MATCH('Selection Pane Data'!$C78,List!$F$2:$F$208,0),MATCH('Selection Pane Data'!BK$3,List!$F$2:$CB$2,0)),""),"")</f>
        <v/>
      </c>
      <c r="BL78" s="13" t="str">
        <f>IFERROR(IF(BL$4="Yes",INDEX(List!$F$2:$CB$208,MATCH('Selection Pane Data'!$C78,List!$F$2:$F$208,0),MATCH('Selection Pane Data'!BL$3,List!$F$2:$CB$2,0)),""),"")</f>
        <v/>
      </c>
      <c r="BM78" s="13" t="str">
        <f>IFERROR(IF(BM$4="Yes",INDEX(List!$F$2:$CB$208,MATCH('Selection Pane Data'!$C78,List!$F$2:$F$208,0),MATCH('Selection Pane Data'!BM$3,List!$F$2:$CB$2,0)),""),"")</f>
        <v/>
      </c>
      <c r="BN78" s="13" t="str">
        <f>IFERROR(IF(BN$4="Yes",INDEX(List!$F$2:$CB$208,MATCH('Selection Pane Data'!$C78,List!$F$2:$F$208,0),MATCH('Selection Pane Data'!BN$3,List!$F$2:$CB$2,0)),""),"")</f>
        <v/>
      </c>
      <c r="BO78" s="13" t="str">
        <f>IFERROR(IF(BO$4="Yes",INDEX(List!$F$2:$CB$208,MATCH('Selection Pane Data'!$C78,List!$F$2:$F$208,0),MATCH('Selection Pane Data'!BO$3,List!$F$2:$CB$2,0)),""),"")</f>
        <v/>
      </c>
      <c r="BP78" s="13" t="str">
        <f>IFERROR(IF(BP$4="Yes",INDEX(List!$F$2:$CB$208,MATCH('Selection Pane Data'!$C78,List!$F$2:$F$208,0),MATCH('Selection Pane Data'!BP$3,List!$F$2:$CB$2,0)),""),"")</f>
        <v/>
      </c>
      <c r="BQ78" s="13" t="str">
        <f>IFERROR(IF(BQ$4="Yes",INDEX(List!$F$2:$CB$208,MATCH('Selection Pane Data'!$C78,List!$F$2:$F$208,0),MATCH('Selection Pane Data'!BQ$3,List!$F$2:$CB$2,0)),""),"")</f>
        <v/>
      </c>
      <c r="BR78" s="13" t="str">
        <f>IFERROR(IF(BR$4="Yes",INDEX(List!$F$2:$CB$208,MATCH('Selection Pane Data'!$C78,List!$F$2:$F$208,0),MATCH('Selection Pane Data'!BR$3,List!$F$2:$CB$2,0)),""),"")</f>
        <v/>
      </c>
      <c r="BS78" s="13" t="str">
        <f>IFERROR(IF(BS$4="Yes",INDEX(List!$F$2:$CB$208,MATCH('Selection Pane Data'!$C78,List!$F$2:$F$208,0),MATCH('Selection Pane Data'!BS$3,List!$F$2:$CB$2,0)),""),"")</f>
        <v/>
      </c>
      <c r="BT78" s="13" t="str">
        <f>IFERROR(IF(BT$4="Yes",INDEX(List!$F$2:$CB$208,MATCH('Selection Pane Data'!$C78,List!$F$2:$F$208,0),MATCH('Selection Pane Data'!BT$3,List!$F$2:$CB$2,0)),""),"")</f>
        <v/>
      </c>
      <c r="BU78" s="13" t="str">
        <f>IFERROR(IF(BU$4="Yes",INDEX(List!$F$2:$CB$208,MATCH('Selection Pane Data'!$C78,List!$F$2:$F$208,0),MATCH('Selection Pane Data'!BU$3,List!$F$2:$CB$2,0)),""),"")</f>
        <v/>
      </c>
      <c r="BV78" s="13" t="str">
        <f>IFERROR(IF(BV$4="Yes",INDEX(List!$F$2:$CB$208,MATCH('Selection Pane Data'!$C78,List!$F$2:$F$208,0),MATCH('Selection Pane Data'!BV$3,List!$F$2:$CB$2,0)),""),"")</f>
        <v/>
      </c>
      <c r="BW78" s="13" t="str">
        <f>IFERROR(IF(BW$4="Yes",INDEX(List!$F$2:$CB$208,MATCH('Selection Pane Data'!$C78,List!$F$2:$F$208,0),MATCH('Selection Pane Data'!BW$3,List!$F$2:$CB$2,0)),""),"")</f>
        <v/>
      </c>
      <c r="BX78" s="13" t="str">
        <f>IFERROR(IF(BX$4="Yes",INDEX(List!$F$2:$CB$208,MATCH('Selection Pane Data'!$C78,List!$F$2:$F$208,0),MATCH('Selection Pane Data'!BX$3,List!$F$2:$CB$2,0)),""),"")</f>
        <v/>
      </c>
      <c r="BY78" s="13" t="str">
        <f>IFERROR(IF(BY$4="Yes",INDEX(List!$F$2:$CB$208,MATCH('Selection Pane Data'!$C78,List!$F$2:$F$208,0),MATCH('Selection Pane Data'!BY$3,List!$F$2:$CB$2,0)),""),"")</f>
        <v/>
      </c>
      <c r="BZ78" s="13" t="str">
        <f>IFERROR(IF(BZ$4="Yes",INDEX(List!$F$2:$CB$208,MATCH('Selection Pane Data'!$C78,List!$F$2:$F$208,0),MATCH('Selection Pane Data'!BZ$3,List!$F$2:$CB$2,0)),""),"")</f>
        <v/>
      </c>
      <c r="CA78" s="13" t="str">
        <f>IFERROR(IF(CA$4="Yes",INDEX(List!$F$2:$CB$208,MATCH('Selection Pane Data'!$C78,List!$F$2:$F$208,0),MATCH('Selection Pane Data'!CA$3,List!$F$2:$CB$2,0)),""),"")</f>
        <v/>
      </c>
      <c r="CC78" s="29">
        <f t="shared" si="4"/>
        <v>0</v>
      </c>
      <c r="CD78" s="29">
        <f t="shared" si="5"/>
        <v>0</v>
      </c>
      <c r="CE78" s="29"/>
      <c r="CF78" s="29">
        <f>COUNTIF(List!I76:CB76,'Selection Pane Data'!CF$3)</f>
        <v>4</v>
      </c>
      <c r="CG78" s="29">
        <f>COUNTIF(List!J76:CC76,'Selection Pane Data'!CG$3)</f>
        <v>4</v>
      </c>
      <c r="CH78" s="29"/>
      <c r="CI78" s="29" t="str">
        <f t="shared" si="6"/>
        <v>Error</v>
      </c>
      <c r="CJ78" s="29" t="str">
        <f t="shared" si="7"/>
        <v>Error</v>
      </c>
    </row>
    <row r="79" spans="2:88" x14ac:dyDescent="0.45">
      <c r="B79" s="21"/>
      <c r="C79" s="120" t="s">
        <v>182</v>
      </c>
      <c r="D79" s="31">
        <f>List!G77</f>
        <v>0</v>
      </c>
      <c r="E79" s="31">
        <f>List!H77</f>
        <v>0</v>
      </c>
      <c r="F79" t="str">
        <f>INDEX('CMMC Levels'!$A$1:$F$188,MATCH('Selection Pane Data'!$C79,'CMMC Levels'!$A$1:$A$188,0),MATCH(Placemat!$F$4,'CMMC Levels'!$A$1:$F$1,0))</f>
        <v>N/A</v>
      </c>
      <c r="G79" s="75" t="str">
        <f>IF(F79="X",IF(COUNTIF(List!I77:CB77,"P")+COUNTIF(List!I77:CB77,"S")=0,"U",IF(COUNTIF('Selection Pane Data'!H79:CA79,"P")&gt;0,"P",IF(COUNTIF('Selection Pane Data'!H79:CA79,"S")&gt;0,"S","N"))),"NA")</f>
        <v>NA</v>
      </c>
      <c r="H79" s="13" t="str">
        <f>IFERROR(IF(H$4="Yes",INDEX(List!$F$2:$CB$208,MATCH('Selection Pane Data'!$C79,List!$F$2:$F$208,0),MATCH('Selection Pane Data'!H$3,List!$F$2:$CB$2,0)),""),"")</f>
        <v/>
      </c>
      <c r="I79" s="13" t="str">
        <f>IFERROR(IF(I$4="Yes",INDEX(List!$F$2:$CB$208,MATCH('Selection Pane Data'!$C79,List!$F$2:$F$208,0),MATCH('Selection Pane Data'!I$3,List!$F$2:$CB$2,0)),""),"")</f>
        <v/>
      </c>
      <c r="J79" s="13" t="str">
        <f>IFERROR(IF(J$4="Yes",INDEX(List!$F$2:$CB$208,MATCH('Selection Pane Data'!$C79,List!$F$2:$F$208,0),MATCH('Selection Pane Data'!J$3,List!$F$2:$CB$2,0)),""),"")</f>
        <v/>
      </c>
      <c r="K79" s="13" t="str">
        <f>IFERROR(IF(K$4="Yes",INDEX(List!$F$2:$CB$208,MATCH('Selection Pane Data'!$C79,List!$F$2:$F$208,0),MATCH('Selection Pane Data'!K$3,List!$F$2:$CB$2,0)),""),"")</f>
        <v/>
      </c>
      <c r="L79" s="13" t="str">
        <f>IFERROR(IF(L$4="Yes",INDEX(List!$F$2:$CB$208,MATCH('Selection Pane Data'!$C79,List!$F$2:$F$208,0),MATCH('Selection Pane Data'!L$3,List!$F$2:$CB$2,0)),""),"")</f>
        <v/>
      </c>
      <c r="M79" s="13" t="str">
        <f>IFERROR(IF(M$4="Yes",INDEX(List!$F$2:$CB$208,MATCH('Selection Pane Data'!$C79,List!$F$2:$F$208,0),MATCH('Selection Pane Data'!M$3,List!$F$2:$CB$2,0)),""),"")</f>
        <v/>
      </c>
      <c r="N79" s="13" t="str">
        <f>IFERROR(IF(N$4="Yes",INDEX(List!$F$2:$CB$208,MATCH('Selection Pane Data'!$C79,List!$F$2:$F$208,0),MATCH('Selection Pane Data'!N$3,List!$F$2:$CB$2,0)),""),"")</f>
        <v/>
      </c>
      <c r="O79" s="13" t="str">
        <f>IFERROR(IF(O$4="Yes",INDEX(List!$F$2:$CB$208,MATCH('Selection Pane Data'!$C79,List!$F$2:$F$208,0),MATCH('Selection Pane Data'!O$3,List!$F$2:$CB$2,0)),""),"")</f>
        <v/>
      </c>
      <c r="P79" s="13" t="str">
        <f>IFERROR(IF(P$4="Yes",INDEX(List!$F$2:$CB$208,MATCH('Selection Pane Data'!$C79,List!$F$2:$F$208,0),MATCH('Selection Pane Data'!P$3,List!$F$2:$CB$2,0)),""),"")</f>
        <v/>
      </c>
      <c r="Q79" s="13" t="str">
        <f>IFERROR(IF(Q$4="Yes",INDEX(List!$F$2:$CB$208,MATCH('Selection Pane Data'!$C79,List!$F$2:$F$208,0),MATCH('Selection Pane Data'!Q$3,List!$F$2:$CB$2,0)),""),"")</f>
        <v/>
      </c>
      <c r="R79" s="13" t="str">
        <f>IFERROR(IF(R$4="Yes",INDEX(List!$F$2:$CB$208,MATCH('Selection Pane Data'!$C79,List!$F$2:$F$208,0),MATCH('Selection Pane Data'!R$3,List!$F$2:$CB$2,0)),""),"")</f>
        <v/>
      </c>
      <c r="S79" s="13" t="str">
        <f>IFERROR(IF(S$4="Yes",INDEX(List!$F$2:$CB$208,MATCH('Selection Pane Data'!$C79,List!$F$2:$F$208,0),MATCH('Selection Pane Data'!S$3,List!$F$2:$CB$2,0)),""),"")</f>
        <v/>
      </c>
      <c r="T79" s="13" t="str">
        <f>IFERROR(IF(T$4="Yes",INDEX(List!$F$2:$CB$208,MATCH('Selection Pane Data'!$C79,List!$F$2:$F$208,0),MATCH('Selection Pane Data'!T$3,List!$F$2:$CB$2,0)),""),"")</f>
        <v/>
      </c>
      <c r="U79" s="13" t="str">
        <f>IFERROR(IF(U$4="Yes",INDEX(List!$F$2:$CB$208,MATCH('Selection Pane Data'!$C79,List!$F$2:$F$208,0),MATCH('Selection Pane Data'!U$3,List!$F$2:$CB$2,0)),""),"")</f>
        <v/>
      </c>
      <c r="V79" s="13" t="str">
        <f>IFERROR(IF(V$4="Yes",INDEX(List!$F$2:$CB$208,MATCH('Selection Pane Data'!$C79,List!$F$2:$F$208,0),MATCH('Selection Pane Data'!V$3,List!$F$2:$CB$2,0)),""),"")</f>
        <v/>
      </c>
      <c r="W79" s="13" t="str">
        <f>IFERROR(IF(W$4="Yes",INDEX(List!$F$2:$CB$208,MATCH('Selection Pane Data'!$C79,List!$F$2:$F$208,0),MATCH('Selection Pane Data'!W$3,List!$F$2:$CB$2,0)),""),"")</f>
        <v/>
      </c>
      <c r="X79" s="13" t="str">
        <f>IFERROR(IF(X$4="Yes",INDEX(List!$F$2:$CB$208,MATCH('Selection Pane Data'!$C79,List!$F$2:$F$208,0),MATCH('Selection Pane Data'!X$3,List!$F$2:$CB$2,0)),""),"")</f>
        <v/>
      </c>
      <c r="Y79" s="13" t="str">
        <f>IFERROR(IF(Y$4="Yes",INDEX(List!$F$2:$CB$208,MATCH('Selection Pane Data'!$C79,List!$F$2:$F$208,0),MATCH('Selection Pane Data'!Y$3,List!$F$2:$CB$2,0)),""),"")</f>
        <v/>
      </c>
      <c r="Z79" s="13" t="str">
        <f>IFERROR(IF(Z$4="Yes",INDEX(List!$F$2:$CB$208,MATCH('Selection Pane Data'!$C79,List!$F$2:$F$208,0),MATCH('Selection Pane Data'!Z$3,List!$F$2:$CB$2,0)),""),"")</f>
        <v/>
      </c>
      <c r="AA79" s="13" t="str">
        <f>IFERROR(IF(AA$4="Yes",INDEX(List!$F$2:$CB$208,MATCH('Selection Pane Data'!$C79,List!$F$2:$F$208,0),MATCH('Selection Pane Data'!AA$3,List!$F$2:$CB$2,0)),""),"")</f>
        <v/>
      </c>
      <c r="AB79" s="13" t="str">
        <f>IFERROR(IF(AB$4="Yes",INDEX(List!$F$2:$CB$208,MATCH('Selection Pane Data'!$C79,List!$F$2:$F$208,0),MATCH('Selection Pane Data'!AB$3,List!$F$2:$CB$2,0)),""),"")</f>
        <v/>
      </c>
      <c r="AC79" s="13" t="str">
        <f>IFERROR(IF(AC$4="Yes",INDEX(List!$F$2:$CB$208,MATCH('Selection Pane Data'!$C79,List!$F$2:$F$208,0),MATCH('Selection Pane Data'!AC$3,List!$F$2:$CB$2,0)),""),"")</f>
        <v/>
      </c>
      <c r="AD79" s="13" t="str">
        <f>IFERROR(IF(AD$4="Yes",INDEX(List!$F$2:$CB$208,MATCH('Selection Pane Data'!$C79,List!$F$2:$F$208,0),MATCH('Selection Pane Data'!AD$3,List!$F$2:$CB$2,0)),""),"")</f>
        <v/>
      </c>
      <c r="AE79" s="13" t="str">
        <f>IFERROR(IF(AE$4="Yes",INDEX(List!$F$2:$CB$208,MATCH('Selection Pane Data'!$C79,List!$F$2:$F$208,0),MATCH('Selection Pane Data'!AE$3,List!$F$2:$CB$2,0)),""),"")</f>
        <v/>
      </c>
      <c r="AF79" s="13" t="str">
        <f>IFERROR(IF(AF$4="Yes",INDEX(List!$F$2:$CB$208,MATCH('Selection Pane Data'!$C79,List!$F$2:$F$208,0),MATCH('Selection Pane Data'!AF$3,List!$F$2:$CB$2,0)),""),"")</f>
        <v/>
      </c>
      <c r="AG79" s="13" t="str">
        <f>IFERROR(IF(AG$4="Yes",INDEX(List!$F$2:$CB$208,MATCH('Selection Pane Data'!$C79,List!$F$2:$F$208,0),MATCH('Selection Pane Data'!AG$3,List!$F$2:$CB$2,0)),""),"")</f>
        <v/>
      </c>
      <c r="AH79" s="13" t="str">
        <f>IFERROR(IF(AH$4="Yes",INDEX(List!$F$2:$CB$208,MATCH('Selection Pane Data'!$C79,List!$F$2:$F$208,0),MATCH('Selection Pane Data'!AH$3,List!$F$2:$CB$2,0)),""),"")</f>
        <v/>
      </c>
      <c r="AI79" s="13" t="str">
        <f>IFERROR(IF(AI$4="Yes",INDEX(List!$F$2:$CB$208,MATCH('Selection Pane Data'!$C79,List!$F$2:$F$208,0),MATCH('Selection Pane Data'!AI$3,List!$F$2:$CB$2,0)),""),"")</f>
        <v/>
      </c>
      <c r="AJ79" s="13" t="str">
        <f>IFERROR(IF(AJ$4="Yes",INDEX(List!$F$2:$CB$208,MATCH('Selection Pane Data'!$C79,List!$F$2:$F$208,0),MATCH('Selection Pane Data'!AJ$3,List!$F$2:$CB$2,0)),""),"")</f>
        <v/>
      </c>
      <c r="AK79" s="13" t="str">
        <f>IFERROR(IF(AK$4="Yes",INDEX(List!$F$2:$CB$208,MATCH('Selection Pane Data'!$C79,List!$F$2:$F$208,0),MATCH('Selection Pane Data'!AK$3,List!$F$2:$CB$2,0)),""),"")</f>
        <v/>
      </c>
      <c r="AL79" s="13" t="str">
        <f>IFERROR(IF(AL$4="Yes",INDEX(List!$F$2:$CB$208,MATCH('Selection Pane Data'!$C79,List!$F$2:$F$208,0),MATCH('Selection Pane Data'!AL$3,List!$F$2:$CB$2,0)),""),"")</f>
        <v/>
      </c>
      <c r="AM79" s="13" t="str">
        <f>IFERROR(IF(AM$4="Yes",INDEX(List!$F$2:$CB$208,MATCH('Selection Pane Data'!$C79,List!$F$2:$F$208,0),MATCH('Selection Pane Data'!AM$3,List!$F$2:$CB$2,0)),""),"")</f>
        <v/>
      </c>
      <c r="AN79" s="13" t="str">
        <f>IFERROR(IF(AN$4="Yes",INDEX(List!$F$2:$CB$208,MATCH('Selection Pane Data'!$C79,List!$F$2:$F$208,0),MATCH('Selection Pane Data'!AN$3,List!$F$2:$CB$2,0)),""),"")</f>
        <v/>
      </c>
      <c r="AO79" s="13" t="str">
        <f>IFERROR(IF(AO$4="Yes",INDEX(List!$F$2:$CB$208,MATCH('Selection Pane Data'!$C79,List!$F$2:$F$208,0),MATCH('Selection Pane Data'!AO$3,List!$F$2:$CB$2,0)),""),"")</f>
        <v/>
      </c>
      <c r="AP79" s="13" t="str">
        <f>IFERROR(IF(AP$4="Yes",INDEX(List!$F$2:$CB$208,MATCH('Selection Pane Data'!$C79,List!$F$2:$F$208,0),MATCH('Selection Pane Data'!AP$3,List!$F$2:$CB$2,0)),""),"")</f>
        <v/>
      </c>
      <c r="AQ79" s="13" t="str">
        <f>IFERROR(IF(AQ$4="Yes",INDEX(List!$F$2:$CB$208,MATCH('Selection Pane Data'!$C79,List!$F$2:$F$208,0),MATCH('Selection Pane Data'!AQ$3,List!$F$2:$CB$2,0)),""),"")</f>
        <v/>
      </c>
      <c r="AR79" s="13" t="str">
        <f>IFERROR(IF(AR$4="Yes",INDEX(List!$F$2:$CB$208,MATCH('Selection Pane Data'!$C79,List!$F$2:$F$208,0),MATCH('Selection Pane Data'!AR$3,List!$F$2:$CB$2,0)),""),"")</f>
        <v/>
      </c>
      <c r="AS79" s="13" t="str">
        <f>IFERROR(IF(AS$4="Yes",INDEX(List!$F$2:$CB$208,MATCH('Selection Pane Data'!$C79,List!$F$2:$F$208,0),MATCH('Selection Pane Data'!AS$3,List!$F$2:$CB$2,0)),""),"")</f>
        <v/>
      </c>
      <c r="AT79" s="13" t="str">
        <f>IFERROR(IF(AT$4="Yes",INDEX(List!$F$2:$CB$208,MATCH('Selection Pane Data'!$C79,List!$F$2:$F$208,0),MATCH('Selection Pane Data'!AT$3,List!$F$2:$CB$2,0)),""),"")</f>
        <v/>
      </c>
      <c r="AU79" s="13" t="str">
        <f>IFERROR(IF(AU$4="Yes",INDEX(List!$F$2:$CB$208,MATCH('Selection Pane Data'!$C79,List!$F$2:$F$208,0),MATCH('Selection Pane Data'!AU$3,List!$F$2:$CB$2,0)),""),"")</f>
        <v/>
      </c>
      <c r="AV79" s="13" t="str">
        <f>IFERROR(IF(AV$4="Yes",INDEX(List!$F$2:$CB$208,MATCH('Selection Pane Data'!$C79,List!$F$2:$F$208,0),MATCH('Selection Pane Data'!AV$3,List!$F$2:$CB$2,0)),""),"")</f>
        <v/>
      </c>
      <c r="AW79" s="13" t="str">
        <f>IFERROR(IF(AW$4="Yes",INDEX(List!$F$2:$CB$208,MATCH('Selection Pane Data'!$C79,List!$F$2:$F$208,0),MATCH('Selection Pane Data'!AW$3,List!$F$2:$CB$2,0)),""),"")</f>
        <v/>
      </c>
      <c r="AX79" s="13" t="str">
        <f>IFERROR(IF(AX$4="Yes",INDEX(List!$F$2:$CB$208,MATCH('Selection Pane Data'!$C79,List!$F$2:$F$208,0),MATCH('Selection Pane Data'!AX$3,List!$F$2:$CB$2,0)),""),"")</f>
        <v/>
      </c>
      <c r="AY79" s="13" t="str">
        <f>IFERROR(IF(AY$4="Yes",INDEX(List!$F$2:$CB$208,MATCH('Selection Pane Data'!$C79,List!$F$2:$F$208,0),MATCH('Selection Pane Data'!AY$3,List!$F$2:$CB$2,0)),""),"")</f>
        <v/>
      </c>
      <c r="AZ79" s="13" t="str">
        <f>IFERROR(IF(AZ$4="Yes",INDEX(List!$F$2:$CB$208,MATCH('Selection Pane Data'!$C79,List!$F$2:$F$208,0),MATCH('Selection Pane Data'!AZ$3,List!$F$2:$CB$2,0)),""),"")</f>
        <v/>
      </c>
      <c r="BA79" s="13" t="str">
        <f>IFERROR(IF(BA$4="Yes",INDEX(List!$F$2:$CB$208,MATCH('Selection Pane Data'!$C79,List!$F$2:$F$208,0),MATCH('Selection Pane Data'!BA$3,List!$F$2:$CB$2,0)),""),"")</f>
        <v/>
      </c>
      <c r="BB79" s="13" t="str">
        <f>IFERROR(IF(BB$4="Yes",INDEX(List!$F$2:$CB$208,MATCH('Selection Pane Data'!$C79,List!$F$2:$F$208,0),MATCH('Selection Pane Data'!BB$3,List!$F$2:$CB$2,0)),""),"")</f>
        <v/>
      </c>
      <c r="BC79" s="13" t="str">
        <f>IFERROR(IF(BC$4="Yes",INDEX(List!$F$2:$CB$208,MATCH('Selection Pane Data'!$C79,List!$F$2:$F$208,0),MATCH('Selection Pane Data'!BC$3,List!$F$2:$CB$2,0)),""),"")</f>
        <v/>
      </c>
      <c r="BD79" s="13" t="str">
        <f>IFERROR(IF(BD$4="Yes",INDEX(List!$F$2:$CB$208,MATCH('Selection Pane Data'!$C79,List!$F$2:$F$208,0),MATCH('Selection Pane Data'!BD$3,List!$F$2:$CB$2,0)),""),"")</f>
        <v/>
      </c>
      <c r="BE79" s="13" t="str">
        <f>IFERROR(IF(BE$4="Yes",INDEX(List!$F$2:$CB$208,MATCH('Selection Pane Data'!$C79,List!$F$2:$F$208,0),MATCH('Selection Pane Data'!BE$3,List!$F$2:$CB$2,0)),""),"")</f>
        <v/>
      </c>
      <c r="BF79" s="13" t="str">
        <f>IFERROR(IF(BF$4="Yes",INDEX(List!$F$2:$CB$208,MATCH('Selection Pane Data'!$C79,List!$F$2:$F$208,0),MATCH('Selection Pane Data'!BF$3,List!$F$2:$CB$2,0)),""),"")</f>
        <v/>
      </c>
      <c r="BG79" s="13" t="str">
        <f>IFERROR(IF(BG$4="Yes",INDEX(List!$F$2:$CB$208,MATCH('Selection Pane Data'!$C79,List!$F$2:$F$208,0),MATCH('Selection Pane Data'!BG$3,List!$F$2:$CB$2,0)),""),"")</f>
        <v/>
      </c>
      <c r="BH79" s="13" t="str">
        <f>IFERROR(IF(BH$4="Yes",INDEX(List!$F$2:$CB$208,MATCH('Selection Pane Data'!$C79,List!$F$2:$F$208,0),MATCH('Selection Pane Data'!BH$3,List!$F$2:$CB$2,0)),""),"")</f>
        <v/>
      </c>
      <c r="BI79" s="13" t="str">
        <f>IFERROR(IF(BI$4="Yes",INDEX(List!$F$2:$CB$208,MATCH('Selection Pane Data'!$C79,List!$F$2:$F$208,0),MATCH('Selection Pane Data'!BI$3,List!$F$2:$CB$2,0)),""),"")</f>
        <v/>
      </c>
      <c r="BJ79" s="13" t="str">
        <f>IFERROR(IF(BJ$4="Yes",INDEX(List!$F$2:$CB$208,MATCH('Selection Pane Data'!$C79,List!$F$2:$F$208,0),MATCH('Selection Pane Data'!BJ$3,List!$F$2:$CB$2,0)),""),"")</f>
        <v/>
      </c>
      <c r="BK79" s="13" t="str">
        <f>IFERROR(IF(BK$4="Yes",INDEX(List!$F$2:$CB$208,MATCH('Selection Pane Data'!$C79,List!$F$2:$F$208,0),MATCH('Selection Pane Data'!BK$3,List!$F$2:$CB$2,0)),""),"")</f>
        <v/>
      </c>
      <c r="BL79" s="13" t="str">
        <f>IFERROR(IF(BL$4="Yes",INDEX(List!$F$2:$CB$208,MATCH('Selection Pane Data'!$C79,List!$F$2:$F$208,0),MATCH('Selection Pane Data'!BL$3,List!$F$2:$CB$2,0)),""),"")</f>
        <v/>
      </c>
      <c r="BM79" s="13" t="str">
        <f>IFERROR(IF(BM$4="Yes",INDEX(List!$F$2:$CB$208,MATCH('Selection Pane Data'!$C79,List!$F$2:$F$208,0),MATCH('Selection Pane Data'!BM$3,List!$F$2:$CB$2,0)),""),"")</f>
        <v/>
      </c>
      <c r="BN79" s="13" t="str">
        <f>IFERROR(IF(BN$4="Yes",INDEX(List!$F$2:$CB$208,MATCH('Selection Pane Data'!$C79,List!$F$2:$F$208,0),MATCH('Selection Pane Data'!BN$3,List!$F$2:$CB$2,0)),""),"")</f>
        <v/>
      </c>
      <c r="BO79" s="13" t="str">
        <f>IFERROR(IF(BO$4="Yes",INDEX(List!$F$2:$CB$208,MATCH('Selection Pane Data'!$C79,List!$F$2:$F$208,0),MATCH('Selection Pane Data'!BO$3,List!$F$2:$CB$2,0)),""),"")</f>
        <v/>
      </c>
      <c r="BP79" s="13" t="str">
        <f>IFERROR(IF(BP$4="Yes",INDEX(List!$F$2:$CB$208,MATCH('Selection Pane Data'!$C79,List!$F$2:$F$208,0),MATCH('Selection Pane Data'!BP$3,List!$F$2:$CB$2,0)),""),"")</f>
        <v/>
      </c>
      <c r="BQ79" s="13" t="str">
        <f>IFERROR(IF(BQ$4="Yes",INDEX(List!$F$2:$CB$208,MATCH('Selection Pane Data'!$C79,List!$F$2:$F$208,0),MATCH('Selection Pane Data'!BQ$3,List!$F$2:$CB$2,0)),""),"")</f>
        <v/>
      </c>
      <c r="BR79" s="13" t="str">
        <f>IFERROR(IF(BR$4="Yes",INDEX(List!$F$2:$CB$208,MATCH('Selection Pane Data'!$C79,List!$F$2:$F$208,0),MATCH('Selection Pane Data'!BR$3,List!$F$2:$CB$2,0)),""),"")</f>
        <v/>
      </c>
      <c r="BS79" s="13" t="str">
        <f>IFERROR(IF(BS$4="Yes",INDEX(List!$F$2:$CB$208,MATCH('Selection Pane Data'!$C79,List!$F$2:$F$208,0),MATCH('Selection Pane Data'!BS$3,List!$F$2:$CB$2,0)),""),"")</f>
        <v/>
      </c>
      <c r="BT79" s="13" t="str">
        <f>IFERROR(IF(BT$4="Yes",INDEX(List!$F$2:$CB$208,MATCH('Selection Pane Data'!$C79,List!$F$2:$F$208,0),MATCH('Selection Pane Data'!BT$3,List!$F$2:$CB$2,0)),""),"")</f>
        <v/>
      </c>
      <c r="BU79" s="13" t="str">
        <f>IFERROR(IF(BU$4="Yes",INDEX(List!$F$2:$CB$208,MATCH('Selection Pane Data'!$C79,List!$F$2:$F$208,0),MATCH('Selection Pane Data'!BU$3,List!$F$2:$CB$2,0)),""),"")</f>
        <v/>
      </c>
      <c r="BV79" s="13" t="str">
        <f>IFERROR(IF(BV$4="Yes",INDEX(List!$F$2:$CB$208,MATCH('Selection Pane Data'!$C79,List!$F$2:$F$208,0),MATCH('Selection Pane Data'!BV$3,List!$F$2:$CB$2,0)),""),"")</f>
        <v/>
      </c>
      <c r="BW79" s="13" t="str">
        <f>IFERROR(IF(BW$4="Yes",INDEX(List!$F$2:$CB$208,MATCH('Selection Pane Data'!$C79,List!$F$2:$F$208,0),MATCH('Selection Pane Data'!BW$3,List!$F$2:$CB$2,0)),""),"")</f>
        <v/>
      </c>
      <c r="BX79" s="13" t="str">
        <f>IFERROR(IF(BX$4="Yes",INDEX(List!$F$2:$CB$208,MATCH('Selection Pane Data'!$C79,List!$F$2:$F$208,0),MATCH('Selection Pane Data'!BX$3,List!$F$2:$CB$2,0)),""),"")</f>
        <v/>
      </c>
      <c r="BY79" s="13" t="str">
        <f>IFERROR(IF(BY$4="Yes",INDEX(List!$F$2:$CB$208,MATCH('Selection Pane Data'!$C79,List!$F$2:$F$208,0),MATCH('Selection Pane Data'!BY$3,List!$F$2:$CB$2,0)),""),"")</f>
        <v/>
      </c>
      <c r="BZ79" s="13" t="str">
        <f>IFERROR(IF(BZ$4="Yes",INDEX(List!$F$2:$CB$208,MATCH('Selection Pane Data'!$C79,List!$F$2:$F$208,0),MATCH('Selection Pane Data'!BZ$3,List!$F$2:$CB$2,0)),""),"")</f>
        <v/>
      </c>
      <c r="CA79" s="13" t="str">
        <f>IFERROR(IF(CA$4="Yes",INDEX(List!$F$2:$CB$208,MATCH('Selection Pane Data'!$C79,List!$F$2:$F$208,0),MATCH('Selection Pane Data'!CA$3,List!$F$2:$CB$2,0)),""),"")</f>
        <v/>
      </c>
      <c r="CC79" s="29">
        <f t="shared" si="4"/>
        <v>0</v>
      </c>
      <c r="CD79" s="29">
        <f t="shared" si="5"/>
        <v>0</v>
      </c>
      <c r="CE79" s="29"/>
      <c r="CF79" s="29">
        <f>COUNTIF(List!I77:CB77,'Selection Pane Data'!CF$3)</f>
        <v>1</v>
      </c>
      <c r="CG79" s="29">
        <f>COUNTIF(List!J77:CC77,'Selection Pane Data'!CG$3)</f>
        <v>0</v>
      </c>
      <c r="CH79" s="29"/>
      <c r="CI79" s="29" t="str">
        <f t="shared" si="6"/>
        <v>Error</v>
      </c>
      <c r="CJ79" s="29" t="str">
        <f t="shared" si="7"/>
        <v>Good</v>
      </c>
    </row>
    <row r="80" spans="2:88" x14ac:dyDescent="0.45">
      <c r="B80" s="21"/>
      <c r="C80" s="120" t="s">
        <v>187</v>
      </c>
      <c r="D80" s="31">
        <f>List!G78</f>
        <v>0</v>
      </c>
      <c r="E80" s="31">
        <f>List!H78</f>
        <v>0</v>
      </c>
      <c r="F80" t="str">
        <f>INDEX('CMMC Levels'!$A$1:$F$188,MATCH('Selection Pane Data'!$C80,'CMMC Levels'!$A$1:$A$188,0),MATCH(Placemat!$F$4,'CMMC Levels'!$A$1:$F$1,0))</f>
        <v>N/A</v>
      </c>
      <c r="G80" s="75" t="str">
        <f>IF(F80="X",IF(COUNTIF(List!I78:CB78,"P")+COUNTIF(List!I78:CB78,"S")=0,"U",IF(COUNTIF('Selection Pane Data'!H80:CA80,"P")&gt;0,"P",IF(COUNTIF('Selection Pane Data'!H80:CA80,"S")&gt;0,"S","N"))),"NA")</f>
        <v>NA</v>
      </c>
      <c r="H80" s="13" t="str">
        <f>IFERROR(IF(H$4="Yes",INDEX(List!$F$2:$CB$208,MATCH('Selection Pane Data'!$C80,List!$F$2:$F$208,0),MATCH('Selection Pane Data'!H$3,List!$F$2:$CB$2,0)),""),"")</f>
        <v/>
      </c>
      <c r="I80" s="13" t="str">
        <f>IFERROR(IF(I$4="Yes",INDEX(List!$F$2:$CB$208,MATCH('Selection Pane Data'!$C80,List!$F$2:$F$208,0),MATCH('Selection Pane Data'!I$3,List!$F$2:$CB$2,0)),""),"")</f>
        <v/>
      </c>
      <c r="J80" s="13" t="str">
        <f>IFERROR(IF(J$4="Yes",INDEX(List!$F$2:$CB$208,MATCH('Selection Pane Data'!$C80,List!$F$2:$F$208,0),MATCH('Selection Pane Data'!J$3,List!$F$2:$CB$2,0)),""),"")</f>
        <v/>
      </c>
      <c r="K80" s="13" t="str">
        <f>IFERROR(IF(K$4="Yes",INDEX(List!$F$2:$CB$208,MATCH('Selection Pane Data'!$C80,List!$F$2:$F$208,0),MATCH('Selection Pane Data'!K$3,List!$F$2:$CB$2,0)),""),"")</f>
        <v/>
      </c>
      <c r="L80" s="13" t="str">
        <f>IFERROR(IF(L$4="Yes",INDEX(List!$F$2:$CB$208,MATCH('Selection Pane Data'!$C80,List!$F$2:$F$208,0),MATCH('Selection Pane Data'!L$3,List!$F$2:$CB$2,0)),""),"")</f>
        <v/>
      </c>
      <c r="M80" s="13" t="str">
        <f>IFERROR(IF(M$4="Yes",INDEX(List!$F$2:$CB$208,MATCH('Selection Pane Data'!$C80,List!$F$2:$F$208,0),MATCH('Selection Pane Data'!M$3,List!$F$2:$CB$2,0)),""),"")</f>
        <v/>
      </c>
      <c r="N80" s="13" t="str">
        <f>IFERROR(IF(N$4="Yes",INDEX(List!$F$2:$CB$208,MATCH('Selection Pane Data'!$C80,List!$F$2:$F$208,0),MATCH('Selection Pane Data'!N$3,List!$F$2:$CB$2,0)),""),"")</f>
        <v/>
      </c>
      <c r="O80" s="13" t="str">
        <f>IFERROR(IF(O$4="Yes",INDEX(List!$F$2:$CB$208,MATCH('Selection Pane Data'!$C80,List!$F$2:$F$208,0),MATCH('Selection Pane Data'!O$3,List!$F$2:$CB$2,0)),""),"")</f>
        <v/>
      </c>
      <c r="P80" s="13" t="str">
        <f>IFERROR(IF(P$4="Yes",INDEX(List!$F$2:$CB$208,MATCH('Selection Pane Data'!$C80,List!$F$2:$F$208,0),MATCH('Selection Pane Data'!P$3,List!$F$2:$CB$2,0)),""),"")</f>
        <v/>
      </c>
      <c r="Q80" s="13" t="str">
        <f>IFERROR(IF(Q$4="Yes",INDEX(List!$F$2:$CB$208,MATCH('Selection Pane Data'!$C80,List!$F$2:$F$208,0),MATCH('Selection Pane Data'!Q$3,List!$F$2:$CB$2,0)),""),"")</f>
        <v/>
      </c>
      <c r="R80" s="13" t="str">
        <f>IFERROR(IF(R$4="Yes",INDEX(List!$F$2:$CB$208,MATCH('Selection Pane Data'!$C80,List!$F$2:$F$208,0),MATCH('Selection Pane Data'!R$3,List!$F$2:$CB$2,0)),""),"")</f>
        <v/>
      </c>
      <c r="S80" s="13" t="str">
        <f>IFERROR(IF(S$4="Yes",INDEX(List!$F$2:$CB$208,MATCH('Selection Pane Data'!$C80,List!$F$2:$F$208,0),MATCH('Selection Pane Data'!S$3,List!$F$2:$CB$2,0)),""),"")</f>
        <v/>
      </c>
      <c r="T80" s="13" t="str">
        <f>IFERROR(IF(T$4="Yes",INDEX(List!$F$2:$CB$208,MATCH('Selection Pane Data'!$C80,List!$F$2:$F$208,0),MATCH('Selection Pane Data'!T$3,List!$F$2:$CB$2,0)),""),"")</f>
        <v/>
      </c>
      <c r="U80" s="13" t="str">
        <f>IFERROR(IF(U$4="Yes",INDEX(List!$F$2:$CB$208,MATCH('Selection Pane Data'!$C80,List!$F$2:$F$208,0),MATCH('Selection Pane Data'!U$3,List!$F$2:$CB$2,0)),""),"")</f>
        <v/>
      </c>
      <c r="V80" s="13" t="str">
        <f>IFERROR(IF(V$4="Yes",INDEX(List!$F$2:$CB$208,MATCH('Selection Pane Data'!$C80,List!$F$2:$F$208,0),MATCH('Selection Pane Data'!V$3,List!$F$2:$CB$2,0)),""),"")</f>
        <v/>
      </c>
      <c r="W80" s="13" t="str">
        <f>IFERROR(IF(W$4="Yes",INDEX(List!$F$2:$CB$208,MATCH('Selection Pane Data'!$C80,List!$F$2:$F$208,0),MATCH('Selection Pane Data'!W$3,List!$F$2:$CB$2,0)),""),"")</f>
        <v/>
      </c>
      <c r="X80" s="13" t="str">
        <f>IFERROR(IF(X$4="Yes",INDEX(List!$F$2:$CB$208,MATCH('Selection Pane Data'!$C80,List!$F$2:$F$208,0),MATCH('Selection Pane Data'!X$3,List!$F$2:$CB$2,0)),""),"")</f>
        <v/>
      </c>
      <c r="Y80" s="13" t="str">
        <f>IFERROR(IF(Y$4="Yes",INDEX(List!$F$2:$CB$208,MATCH('Selection Pane Data'!$C80,List!$F$2:$F$208,0),MATCH('Selection Pane Data'!Y$3,List!$F$2:$CB$2,0)),""),"")</f>
        <v/>
      </c>
      <c r="Z80" s="13" t="str">
        <f>IFERROR(IF(Z$4="Yes",INDEX(List!$F$2:$CB$208,MATCH('Selection Pane Data'!$C80,List!$F$2:$F$208,0),MATCH('Selection Pane Data'!Z$3,List!$F$2:$CB$2,0)),""),"")</f>
        <v/>
      </c>
      <c r="AA80" s="13" t="str">
        <f>IFERROR(IF(AA$4="Yes",INDEX(List!$F$2:$CB$208,MATCH('Selection Pane Data'!$C80,List!$F$2:$F$208,0),MATCH('Selection Pane Data'!AA$3,List!$F$2:$CB$2,0)),""),"")</f>
        <v/>
      </c>
      <c r="AB80" s="13" t="str">
        <f>IFERROR(IF(AB$4="Yes",INDEX(List!$F$2:$CB$208,MATCH('Selection Pane Data'!$C80,List!$F$2:$F$208,0),MATCH('Selection Pane Data'!AB$3,List!$F$2:$CB$2,0)),""),"")</f>
        <v/>
      </c>
      <c r="AC80" s="13" t="str">
        <f>IFERROR(IF(AC$4="Yes",INDEX(List!$F$2:$CB$208,MATCH('Selection Pane Data'!$C80,List!$F$2:$F$208,0),MATCH('Selection Pane Data'!AC$3,List!$F$2:$CB$2,0)),""),"")</f>
        <v/>
      </c>
      <c r="AD80" s="13" t="str">
        <f>IFERROR(IF(AD$4="Yes",INDEX(List!$F$2:$CB$208,MATCH('Selection Pane Data'!$C80,List!$F$2:$F$208,0),MATCH('Selection Pane Data'!AD$3,List!$F$2:$CB$2,0)),""),"")</f>
        <v/>
      </c>
      <c r="AE80" s="13" t="str">
        <f>IFERROR(IF(AE$4="Yes",INDEX(List!$F$2:$CB$208,MATCH('Selection Pane Data'!$C80,List!$F$2:$F$208,0),MATCH('Selection Pane Data'!AE$3,List!$F$2:$CB$2,0)),""),"")</f>
        <v/>
      </c>
      <c r="AF80" s="13" t="str">
        <f>IFERROR(IF(AF$4="Yes",INDEX(List!$F$2:$CB$208,MATCH('Selection Pane Data'!$C80,List!$F$2:$F$208,0),MATCH('Selection Pane Data'!AF$3,List!$F$2:$CB$2,0)),""),"")</f>
        <v/>
      </c>
      <c r="AG80" s="13" t="str">
        <f>IFERROR(IF(AG$4="Yes",INDEX(List!$F$2:$CB$208,MATCH('Selection Pane Data'!$C80,List!$F$2:$F$208,0),MATCH('Selection Pane Data'!AG$3,List!$F$2:$CB$2,0)),""),"")</f>
        <v/>
      </c>
      <c r="AH80" s="13" t="str">
        <f>IFERROR(IF(AH$4="Yes",INDEX(List!$F$2:$CB$208,MATCH('Selection Pane Data'!$C80,List!$F$2:$F$208,0),MATCH('Selection Pane Data'!AH$3,List!$F$2:$CB$2,0)),""),"")</f>
        <v/>
      </c>
      <c r="AI80" s="13" t="str">
        <f>IFERROR(IF(AI$4="Yes",INDEX(List!$F$2:$CB$208,MATCH('Selection Pane Data'!$C80,List!$F$2:$F$208,0),MATCH('Selection Pane Data'!AI$3,List!$F$2:$CB$2,0)),""),"")</f>
        <v/>
      </c>
      <c r="AJ80" s="13" t="str">
        <f>IFERROR(IF(AJ$4="Yes",INDEX(List!$F$2:$CB$208,MATCH('Selection Pane Data'!$C80,List!$F$2:$F$208,0),MATCH('Selection Pane Data'!AJ$3,List!$F$2:$CB$2,0)),""),"")</f>
        <v/>
      </c>
      <c r="AK80" s="13" t="str">
        <f>IFERROR(IF(AK$4="Yes",INDEX(List!$F$2:$CB$208,MATCH('Selection Pane Data'!$C80,List!$F$2:$F$208,0),MATCH('Selection Pane Data'!AK$3,List!$F$2:$CB$2,0)),""),"")</f>
        <v/>
      </c>
      <c r="AL80" s="13" t="str">
        <f>IFERROR(IF(AL$4="Yes",INDEX(List!$F$2:$CB$208,MATCH('Selection Pane Data'!$C80,List!$F$2:$F$208,0),MATCH('Selection Pane Data'!AL$3,List!$F$2:$CB$2,0)),""),"")</f>
        <v/>
      </c>
      <c r="AM80" s="13" t="str">
        <f>IFERROR(IF(AM$4="Yes",INDEX(List!$F$2:$CB$208,MATCH('Selection Pane Data'!$C80,List!$F$2:$F$208,0),MATCH('Selection Pane Data'!AM$3,List!$F$2:$CB$2,0)),""),"")</f>
        <v/>
      </c>
      <c r="AN80" s="13" t="str">
        <f>IFERROR(IF(AN$4="Yes",INDEX(List!$F$2:$CB$208,MATCH('Selection Pane Data'!$C80,List!$F$2:$F$208,0),MATCH('Selection Pane Data'!AN$3,List!$F$2:$CB$2,0)),""),"")</f>
        <v/>
      </c>
      <c r="AO80" s="13" t="str">
        <f>IFERROR(IF(AO$4="Yes",INDEX(List!$F$2:$CB$208,MATCH('Selection Pane Data'!$C80,List!$F$2:$F$208,0),MATCH('Selection Pane Data'!AO$3,List!$F$2:$CB$2,0)),""),"")</f>
        <v/>
      </c>
      <c r="AP80" s="13" t="str">
        <f>IFERROR(IF(AP$4="Yes",INDEX(List!$F$2:$CB$208,MATCH('Selection Pane Data'!$C80,List!$F$2:$F$208,0),MATCH('Selection Pane Data'!AP$3,List!$F$2:$CB$2,0)),""),"")</f>
        <v/>
      </c>
      <c r="AQ80" s="13" t="str">
        <f>IFERROR(IF(AQ$4="Yes",INDEX(List!$F$2:$CB$208,MATCH('Selection Pane Data'!$C80,List!$F$2:$F$208,0),MATCH('Selection Pane Data'!AQ$3,List!$F$2:$CB$2,0)),""),"")</f>
        <v/>
      </c>
      <c r="AR80" s="13" t="str">
        <f>IFERROR(IF(AR$4="Yes",INDEX(List!$F$2:$CB$208,MATCH('Selection Pane Data'!$C80,List!$F$2:$F$208,0),MATCH('Selection Pane Data'!AR$3,List!$F$2:$CB$2,0)),""),"")</f>
        <v/>
      </c>
      <c r="AS80" s="13" t="str">
        <f>IFERROR(IF(AS$4="Yes",INDEX(List!$F$2:$CB$208,MATCH('Selection Pane Data'!$C80,List!$F$2:$F$208,0),MATCH('Selection Pane Data'!AS$3,List!$F$2:$CB$2,0)),""),"")</f>
        <v/>
      </c>
      <c r="AT80" s="13" t="str">
        <f>IFERROR(IF(AT$4="Yes",INDEX(List!$F$2:$CB$208,MATCH('Selection Pane Data'!$C80,List!$F$2:$F$208,0),MATCH('Selection Pane Data'!AT$3,List!$F$2:$CB$2,0)),""),"")</f>
        <v/>
      </c>
      <c r="AU80" s="13" t="str">
        <f>IFERROR(IF(AU$4="Yes",INDEX(List!$F$2:$CB$208,MATCH('Selection Pane Data'!$C80,List!$F$2:$F$208,0),MATCH('Selection Pane Data'!AU$3,List!$F$2:$CB$2,0)),""),"")</f>
        <v/>
      </c>
      <c r="AV80" s="13" t="str">
        <f>IFERROR(IF(AV$4="Yes",INDEX(List!$F$2:$CB$208,MATCH('Selection Pane Data'!$C80,List!$F$2:$F$208,0),MATCH('Selection Pane Data'!AV$3,List!$F$2:$CB$2,0)),""),"")</f>
        <v/>
      </c>
      <c r="AW80" s="13" t="str">
        <f>IFERROR(IF(AW$4="Yes",INDEX(List!$F$2:$CB$208,MATCH('Selection Pane Data'!$C80,List!$F$2:$F$208,0),MATCH('Selection Pane Data'!AW$3,List!$F$2:$CB$2,0)),""),"")</f>
        <v/>
      </c>
      <c r="AX80" s="13" t="str">
        <f>IFERROR(IF(AX$4="Yes",INDEX(List!$F$2:$CB$208,MATCH('Selection Pane Data'!$C80,List!$F$2:$F$208,0),MATCH('Selection Pane Data'!AX$3,List!$F$2:$CB$2,0)),""),"")</f>
        <v/>
      </c>
      <c r="AY80" s="13" t="str">
        <f>IFERROR(IF(AY$4="Yes",INDEX(List!$F$2:$CB$208,MATCH('Selection Pane Data'!$C80,List!$F$2:$F$208,0),MATCH('Selection Pane Data'!AY$3,List!$F$2:$CB$2,0)),""),"")</f>
        <v/>
      </c>
      <c r="AZ80" s="13" t="str">
        <f>IFERROR(IF(AZ$4="Yes",INDEX(List!$F$2:$CB$208,MATCH('Selection Pane Data'!$C80,List!$F$2:$F$208,0),MATCH('Selection Pane Data'!AZ$3,List!$F$2:$CB$2,0)),""),"")</f>
        <v/>
      </c>
      <c r="BA80" s="13" t="str">
        <f>IFERROR(IF(BA$4="Yes",INDEX(List!$F$2:$CB$208,MATCH('Selection Pane Data'!$C80,List!$F$2:$F$208,0),MATCH('Selection Pane Data'!BA$3,List!$F$2:$CB$2,0)),""),"")</f>
        <v/>
      </c>
      <c r="BB80" s="13" t="str">
        <f>IFERROR(IF(BB$4="Yes",INDEX(List!$F$2:$CB$208,MATCH('Selection Pane Data'!$C80,List!$F$2:$F$208,0),MATCH('Selection Pane Data'!BB$3,List!$F$2:$CB$2,0)),""),"")</f>
        <v/>
      </c>
      <c r="BC80" s="13" t="str">
        <f>IFERROR(IF(BC$4="Yes",INDEX(List!$F$2:$CB$208,MATCH('Selection Pane Data'!$C80,List!$F$2:$F$208,0),MATCH('Selection Pane Data'!BC$3,List!$F$2:$CB$2,0)),""),"")</f>
        <v/>
      </c>
      <c r="BD80" s="13" t="str">
        <f>IFERROR(IF(BD$4="Yes",INDEX(List!$F$2:$CB$208,MATCH('Selection Pane Data'!$C80,List!$F$2:$F$208,0),MATCH('Selection Pane Data'!BD$3,List!$F$2:$CB$2,0)),""),"")</f>
        <v/>
      </c>
      <c r="BE80" s="13" t="str">
        <f>IFERROR(IF(BE$4="Yes",INDEX(List!$F$2:$CB$208,MATCH('Selection Pane Data'!$C80,List!$F$2:$F$208,0),MATCH('Selection Pane Data'!BE$3,List!$F$2:$CB$2,0)),""),"")</f>
        <v/>
      </c>
      <c r="BF80" s="13" t="str">
        <f>IFERROR(IF(BF$4="Yes",INDEX(List!$F$2:$CB$208,MATCH('Selection Pane Data'!$C80,List!$F$2:$F$208,0),MATCH('Selection Pane Data'!BF$3,List!$F$2:$CB$2,0)),""),"")</f>
        <v/>
      </c>
      <c r="BG80" s="13" t="str">
        <f>IFERROR(IF(BG$4="Yes",INDEX(List!$F$2:$CB$208,MATCH('Selection Pane Data'!$C80,List!$F$2:$F$208,0),MATCH('Selection Pane Data'!BG$3,List!$F$2:$CB$2,0)),""),"")</f>
        <v/>
      </c>
      <c r="BH80" s="13" t="str">
        <f>IFERROR(IF(BH$4="Yes",INDEX(List!$F$2:$CB$208,MATCH('Selection Pane Data'!$C80,List!$F$2:$F$208,0),MATCH('Selection Pane Data'!BH$3,List!$F$2:$CB$2,0)),""),"")</f>
        <v/>
      </c>
      <c r="BI80" s="13" t="str">
        <f>IFERROR(IF(BI$4="Yes",INDEX(List!$F$2:$CB$208,MATCH('Selection Pane Data'!$C80,List!$F$2:$F$208,0),MATCH('Selection Pane Data'!BI$3,List!$F$2:$CB$2,0)),""),"")</f>
        <v/>
      </c>
      <c r="BJ80" s="13" t="str">
        <f>IFERROR(IF(BJ$4="Yes",INDEX(List!$F$2:$CB$208,MATCH('Selection Pane Data'!$C80,List!$F$2:$F$208,0),MATCH('Selection Pane Data'!BJ$3,List!$F$2:$CB$2,0)),""),"")</f>
        <v/>
      </c>
      <c r="BK80" s="13" t="str">
        <f>IFERROR(IF(BK$4="Yes",INDEX(List!$F$2:$CB$208,MATCH('Selection Pane Data'!$C80,List!$F$2:$F$208,0),MATCH('Selection Pane Data'!BK$3,List!$F$2:$CB$2,0)),""),"")</f>
        <v/>
      </c>
      <c r="BL80" s="13" t="str">
        <f>IFERROR(IF(BL$4="Yes",INDEX(List!$F$2:$CB$208,MATCH('Selection Pane Data'!$C80,List!$F$2:$F$208,0),MATCH('Selection Pane Data'!BL$3,List!$F$2:$CB$2,0)),""),"")</f>
        <v/>
      </c>
      <c r="BM80" s="13" t="str">
        <f>IFERROR(IF(BM$4="Yes",INDEX(List!$F$2:$CB$208,MATCH('Selection Pane Data'!$C80,List!$F$2:$F$208,0),MATCH('Selection Pane Data'!BM$3,List!$F$2:$CB$2,0)),""),"")</f>
        <v/>
      </c>
      <c r="BN80" s="13" t="str">
        <f>IFERROR(IF(BN$4="Yes",INDEX(List!$F$2:$CB$208,MATCH('Selection Pane Data'!$C80,List!$F$2:$F$208,0),MATCH('Selection Pane Data'!BN$3,List!$F$2:$CB$2,0)),""),"")</f>
        <v/>
      </c>
      <c r="BO80" s="13" t="str">
        <f>IFERROR(IF(BO$4="Yes",INDEX(List!$F$2:$CB$208,MATCH('Selection Pane Data'!$C80,List!$F$2:$F$208,0),MATCH('Selection Pane Data'!BO$3,List!$F$2:$CB$2,0)),""),"")</f>
        <v/>
      </c>
      <c r="BP80" s="13" t="str">
        <f>IFERROR(IF(BP$4="Yes",INDEX(List!$F$2:$CB$208,MATCH('Selection Pane Data'!$C80,List!$F$2:$F$208,0),MATCH('Selection Pane Data'!BP$3,List!$F$2:$CB$2,0)),""),"")</f>
        <v/>
      </c>
      <c r="BQ80" s="13" t="str">
        <f>IFERROR(IF(BQ$4="Yes",INDEX(List!$F$2:$CB$208,MATCH('Selection Pane Data'!$C80,List!$F$2:$F$208,0),MATCH('Selection Pane Data'!BQ$3,List!$F$2:$CB$2,0)),""),"")</f>
        <v/>
      </c>
      <c r="BR80" s="13" t="str">
        <f>IFERROR(IF(BR$4="Yes",INDEX(List!$F$2:$CB$208,MATCH('Selection Pane Data'!$C80,List!$F$2:$F$208,0),MATCH('Selection Pane Data'!BR$3,List!$F$2:$CB$2,0)),""),"")</f>
        <v/>
      </c>
      <c r="BS80" s="13" t="str">
        <f>IFERROR(IF(BS$4="Yes",INDEX(List!$F$2:$CB$208,MATCH('Selection Pane Data'!$C80,List!$F$2:$F$208,0),MATCH('Selection Pane Data'!BS$3,List!$F$2:$CB$2,0)),""),"")</f>
        <v/>
      </c>
      <c r="BT80" s="13" t="str">
        <f>IFERROR(IF(BT$4="Yes",INDEX(List!$F$2:$CB$208,MATCH('Selection Pane Data'!$C80,List!$F$2:$F$208,0),MATCH('Selection Pane Data'!BT$3,List!$F$2:$CB$2,0)),""),"")</f>
        <v/>
      </c>
      <c r="BU80" s="13" t="str">
        <f>IFERROR(IF(BU$4="Yes",INDEX(List!$F$2:$CB$208,MATCH('Selection Pane Data'!$C80,List!$F$2:$F$208,0),MATCH('Selection Pane Data'!BU$3,List!$F$2:$CB$2,0)),""),"")</f>
        <v/>
      </c>
      <c r="BV80" s="13" t="str">
        <f>IFERROR(IF(BV$4="Yes",INDEX(List!$F$2:$CB$208,MATCH('Selection Pane Data'!$C80,List!$F$2:$F$208,0),MATCH('Selection Pane Data'!BV$3,List!$F$2:$CB$2,0)),""),"")</f>
        <v/>
      </c>
      <c r="BW80" s="13" t="str">
        <f>IFERROR(IF(BW$4="Yes",INDEX(List!$F$2:$CB$208,MATCH('Selection Pane Data'!$C80,List!$F$2:$F$208,0),MATCH('Selection Pane Data'!BW$3,List!$F$2:$CB$2,0)),""),"")</f>
        <v/>
      </c>
      <c r="BX80" s="13" t="str">
        <f>IFERROR(IF(BX$4="Yes",INDEX(List!$F$2:$CB$208,MATCH('Selection Pane Data'!$C80,List!$F$2:$F$208,0),MATCH('Selection Pane Data'!BX$3,List!$F$2:$CB$2,0)),""),"")</f>
        <v/>
      </c>
      <c r="BY80" s="13" t="str">
        <f>IFERROR(IF(BY$4="Yes",INDEX(List!$F$2:$CB$208,MATCH('Selection Pane Data'!$C80,List!$F$2:$F$208,0),MATCH('Selection Pane Data'!BY$3,List!$F$2:$CB$2,0)),""),"")</f>
        <v/>
      </c>
      <c r="BZ80" s="13" t="str">
        <f>IFERROR(IF(BZ$4="Yes",INDEX(List!$F$2:$CB$208,MATCH('Selection Pane Data'!$C80,List!$F$2:$F$208,0),MATCH('Selection Pane Data'!BZ$3,List!$F$2:$CB$2,0)),""),"")</f>
        <v/>
      </c>
      <c r="CA80" s="13" t="str">
        <f>IFERROR(IF(CA$4="Yes",INDEX(List!$F$2:$CB$208,MATCH('Selection Pane Data'!$C80,List!$F$2:$F$208,0),MATCH('Selection Pane Data'!CA$3,List!$F$2:$CB$2,0)),""),"")</f>
        <v/>
      </c>
      <c r="CC80" s="29">
        <f t="shared" si="4"/>
        <v>0</v>
      </c>
      <c r="CD80" s="29">
        <f t="shared" si="5"/>
        <v>0</v>
      </c>
      <c r="CE80" s="29"/>
      <c r="CF80" s="29">
        <f>COUNTIF(List!I78:CB78,'Selection Pane Data'!CF$3)</f>
        <v>2</v>
      </c>
      <c r="CG80" s="29">
        <f>COUNTIF(List!J78:CC78,'Selection Pane Data'!CG$3)</f>
        <v>4</v>
      </c>
      <c r="CH80" s="29"/>
      <c r="CI80" s="29" t="str">
        <f t="shared" si="6"/>
        <v>Error</v>
      </c>
      <c r="CJ80" s="29" t="str">
        <f t="shared" si="7"/>
        <v>Error</v>
      </c>
    </row>
    <row r="81" spans="2:88" x14ac:dyDescent="0.45">
      <c r="B81" s="21" t="s">
        <v>388</v>
      </c>
      <c r="C81" s="120" t="s">
        <v>55</v>
      </c>
      <c r="D81" s="31" t="str">
        <f>List!G79</f>
        <v>Customer Responsibility</v>
      </c>
      <c r="E81" s="31" t="str">
        <f>List!H79</f>
        <v>Microsoft Coverage</v>
      </c>
      <c r="F81" t="str">
        <f>INDEX('CMMC Levels'!$A$1:$F$188,MATCH('Selection Pane Data'!$C81,'CMMC Levels'!$A$1:$A$188,0),MATCH(Placemat!$F$4,'CMMC Levels'!$A$1:$F$1,0))</f>
        <v>X</v>
      </c>
      <c r="G81" s="75" t="str">
        <f>IF(F81="X",IF(COUNTIF(List!I79:CB79,"P")+COUNTIF(List!I79:CB79,"S")=0,"U",IF(COUNTIF('Selection Pane Data'!H81:CA81,"P")&gt;0,"P",IF(COUNTIF('Selection Pane Data'!H81:CA81,"S")&gt;0,"S","N"))),"NA")</f>
        <v>N</v>
      </c>
      <c r="H81" s="13" t="str">
        <f>IFERROR(IF(H$4="Yes",INDEX(List!$F$2:$CB$208,MATCH('Selection Pane Data'!$C81,List!$F$2:$F$208,0),MATCH('Selection Pane Data'!H$3,List!$F$2:$CB$2,0)),""),"")</f>
        <v/>
      </c>
      <c r="I81" s="13" t="str">
        <f>IFERROR(IF(I$4="Yes",INDEX(List!$F$2:$CB$208,MATCH('Selection Pane Data'!$C81,List!$F$2:$F$208,0),MATCH('Selection Pane Data'!I$3,List!$F$2:$CB$2,0)),""),"")</f>
        <v/>
      </c>
      <c r="J81" s="13">
        <f>IFERROR(IF(J$4="Yes",INDEX(List!$F$2:$CB$208,MATCH('Selection Pane Data'!$C81,List!$F$2:$F$208,0),MATCH('Selection Pane Data'!J$3,List!$F$2:$CB$2,0)),""),"")</f>
        <v>0</v>
      </c>
      <c r="K81" s="13" t="str">
        <f>IFERROR(IF(K$4="Yes",INDEX(List!$F$2:$CB$208,MATCH('Selection Pane Data'!$C81,List!$F$2:$F$208,0),MATCH('Selection Pane Data'!K$3,List!$F$2:$CB$2,0)),""),"")</f>
        <v/>
      </c>
      <c r="L81" s="13" t="str">
        <f>IFERROR(IF(L$4="Yes",INDEX(List!$F$2:$CB$208,MATCH('Selection Pane Data'!$C81,List!$F$2:$F$208,0),MATCH('Selection Pane Data'!L$3,List!$F$2:$CB$2,0)),""),"")</f>
        <v/>
      </c>
      <c r="M81" s="13" t="str">
        <f>IFERROR(IF(M$4="Yes",INDEX(List!$F$2:$CB$208,MATCH('Selection Pane Data'!$C81,List!$F$2:$F$208,0),MATCH('Selection Pane Data'!M$3,List!$F$2:$CB$2,0)),""),"")</f>
        <v/>
      </c>
      <c r="N81" s="13" t="str">
        <f>IFERROR(IF(N$4="Yes",INDEX(List!$F$2:$CB$208,MATCH('Selection Pane Data'!$C81,List!$F$2:$F$208,0),MATCH('Selection Pane Data'!N$3,List!$F$2:$CB$2,0)),""),"")</f>
        <v/>
      </c>
      <c r="O81" s="13" t="str">
        <f>IFERROR(IF(O$4="Yes",INDEX(List!$F$2:$CB$208,MATCH('Selection Pane Data'!$C81,List!$F$2:$F$208,0),MATCH('Selection Pane Data'!O$3,List!$F$2:$CB$2,0)),""),"")</f>
        <v/>
      </c>
      <c r="P81" s="13" t="str">
        <f>IFERROR(IF(P$4="Yes",INDEX(List!$F$2:$CB$208,MATCH('Selection Pane Data'!$C81,List!$F$2:$F$208,0),MATCH('Selection Pane Data'!P$3,List!$F$2:$CB$2,0)),""),"")</f>
        <v/>
      </c>
      <c r="Q81" s="13" t="str">
        <f>IFERROR(IF(Q$4="Yes",INDEX(List!$F$2:$CB$208,MATCH('Selection Pane Data'!$C81,List!$F$2:$F$208,0),MATCH('Selection Pane Data'!Q$3,List!$F$2:$CB$2,0)),""),"")</f>
        <v/>
      </c>
      <c r="R81" s="13" t="str">
        <f>IFERROR(IF(R$4="Yes",INDEX(List!$F$2:$CB$208,MATCH('Selection Pane Data'!$C81,List!$F$2:$F$208,0),MATCH('Selection Pane Data'!R$3,List!$F$2:$CB$2,0)),""),"")</f>
        <v/>
      </c>
      <c r="S81" s="13" t="str">
        <f>IFERROR(IF(S$4="Yes",INDEX(List!$F$2:$CB$208,MATCH('Selection Pane Data'!$C81,List!$F$2:$F$208,0),MATCH('Selection Pane Data'!S$3,List!$F$2:$CB$2,0)),""),"")</f>
        <v/>
      </c>
      <c r="T81" s="13" t="str">
        <f>IFERROR(IF(T$4="Yes",INDEX(List!$F$2:$CB$208,MATCH('Selection Pane Data'!$C81,List!$F$2:$F$208,0),MATCH('Selection Pane Data'!T$3,List!$F$2:$CB$2,0)),""),"")</f>
        <v/>
      </c>
      <c r="U81" s="13" t="str">
        <f>IFERROR(IF(U$4="Yes",INDEX(List!$F$2:$CB$208,MATCH('Selection Pane Data'!$C81,List!$F$2:$F$208,0),MATCH('Selection Pane Data'!U$3,List!$F$2:$CB$2,0)),""),"")</f>
        <v/>
      </c>
      <c r="V81" s="13" t="str">
        <f>IFERROR(IF(V$4="Yes",INDEX(List!$F$2:$CB$208,MATCH('Selection Pane Data'!$C81,List!$F$2:$F$208,0),MATCH('Selection Pane Data'!V$3,List!$F$2:$CB$2,0)),""),"")</f>
        <v/>
      </c>
      <c r="W81" s="13" t="str">
        <f>IFERROR(IF(W$4="Yes",INDEX(List!$F$2:$CB$208,MATCH('Selection Pane Data'!$C81,List!$F$2:$F$208,0),MATCH('Selection Pane Data'!W$3,List!$F$2:$CB$2,0)),""),"")</f>
        <v/>
      </c>
      <c r="X81" s="13" t="str">
        <f>IFERROR(IF(X$4="Yes",INDEX(List!$F$2:$CB$208,MATCH('Selection Pane Data'!$C81,List!$F$2:$F$208,0),MATCH('Selection Pane Data'!X$3,List!$F$2:$CB$2,0)),""),"")</f>
        <v/>
      </c>
      <c r="Y81" s="13" t="str">
        <f>IFERROR(IF(Y$4="Yes",INDEX(List!$F$2:$CB$208,MATCH('Selection Pane Data'!$C81,List!$F$2:$F$208,0),MATCH('Selection Pane Data'!Y$3,List!$F$2:$CB$2,0)),""),"")</f>
        <v/>
      </c>
      <c r="Z81" s="13" t="str">
        <f>IFERROR(IF(Z$4="Yes",INDEX(List!$F$2:$CB$208,MATCH('Selection Pane Data'!$C81,List!$F$2:$F$208,0),MATCH('Selection Pane Data'!Z$3,List!$F$2:$CB$2,0)),""),"")</f>
        <v/>
      </c>
      <c r="AA81" s="13" t="str">
        <f>IFERROR(IF(AA$4="Yes",INDEX(List!$F$2:$CB$208,MATCH('Selection Pane Data'!$C81,List!$F$2:$F$208,0),MATCH('Selection Pane Data'!AA$3,List!$F$2:$CB$2,0)),""),"")</f>
        <v/>
      </c>
      <c r="AB81" s="13">
        <f>IFERROR(IF(AB$4="Yes",INDEX(List!$F$2:$CB$208,MATCH('Selection Pane Data'!$C81,List!$F$2:$F$208,0),MATCH('Selection Pane Data'!AB$3,List!$F$2:$CB$2,0)),""),"")</f>
        <v>0</v>
      </c>
      <c r="AC81" s="13" t="str">
        <f>IFERROR(IF(AC$4="Yes",INDEX(List!$F$2:$CB$208,MATCH('Selection Pane Data'!$C81,List!$F$2:$F$208,0),MATCH('Selection Pane Data'!AC$3,List!$F$2:$CB$2,0)),""),"")</f>
        <v/>
      </c>
      <c r="AD81" s="13" t="str">
        <f>IFERROR(IF(AD$4="Yes",INDEX(List!$F$2:$CB$208,MATCH('Selection Pane Data'!$C81,List!$F$2:$F$208,0),MATCH('Selection Pane Data'!AD$3,List!$F$2:$CB$2,0)),""),"")</f>
        <v/>
      </c>
      <c r="AE81" s="13" t="str">
        <f>IFERROR(IF(AE$4="Yes",INDEX(List!$F$2:$CB$208,MATCH('Selection Pane Data'!$C81,List!$F$2:$F$208,0),MATCH('Selection Pane Data'!AE$3,List!$F$2:$CB$2,0)),""),"")</f>
        <v/>
      </c>
      <c r="AF81" s="13" t="str">
        <f>IFERROR(IF(AF$4="Yes",INDEX(List!$F$2:$CB$208,MATCH('Selection Pane Data'!$C81,List!$F$2:$F$208,0),MATCH('Selection Pane Data'!AF$3,List!$F$2:$CB$2,0)),""),"")</f>
        <v/>
      </c>
      <c r="AG81" s="13" t="str">
        <f>IFERROR(IF(AG$4="Yes",INDEX(List!$F$2:$CB$208,MATCH('Selection Pane Data'!$C81,List!$F$2:$F$208,0),MATCH('Selection Pane Data'!AG$3,List!$F$2:$CB$2,0)),""),"")</f>
        <v/>
      </c>
      <c r="AH81" s="13" t="str">
        <f>IFERROR(IF(AH$4="Yes",INDEX(List!$F$2:$CB$208,MATCH('Selection Pane Data'!$C81,List!$F$2:$F$208,0),MATCH('Selection Pane Data'!AH$3,List!$F$2:$CB$2,0)),""),"")</f>
        <v/>
      </c>
      <c r="AI81" s="13" t="str">
        <f>IFERROR(IF(AI$4="Yes",INDEX(List!$F$2:$CB$208,MATCH('Selection Pane Data'!$C81,List!$F$2:$F$208,0),MATCH('Selection Pane Data'!AI$3,List!$F$2:$CB$2,0)),""),"")</f>
        <v/>
      </c>
      <c r="AJ81" s="13" t="str">
        <f>IFERROR(IF(AJ$4="Yes",INDEX(List!$F$2:$CB$208,MATCH('Selection Pane Data'!$C81,List!$F$2:$F$208,0),MATCH('Selection Pane Data'!AJ$3,List!$F$2:$CB$2,0)),""),"")</f>
        <v/>
      </c>
      <c r="AK81" s="13" t="str">
        <f>IFERROR(IF(AK$4="Yes",INDEX(List!$F$2:$CB$208,MATCH('Selection Pane Data'!$C81,List!$F$2:$F$208,0),MATCH('Selection Pane Data'!AK$3,List!$F$2:$CB$2,0)),""),"")</f>
        <v/>
      </c>
      <c r="AL81" s="13" t="str">
        <f>IFERROR(IF(AL$4="Yes",INDEX(List!$F$2:$CB$208,MATCH('Selection Pane Data'!$C81,List!$F$2:$F$208,0),MATCH('Selection Pane Data'!AL$3,List!$F$2:$CB$2,0)),""),"")</f>
        <v/>
      </c>
      <c r="AM81" s="13" t="str">
        <f>IFERROR(IF(AM$4="Yes",INDEX(List!$F$2:$CB$208,MATCH('Selection Pane Data'!$C81,List!$F$2:$F$208,0),MATCH('Selection Pane Data'!AM$3,List!$F$2:$CB$2,0)),""),"")</f>
        <v/>
      </c>
      <c r="AN81" s="13" t="str">
        <f>IFERROR(IF(AN$4="Yes",INDEX(List!$F$2:$CB$208,MATCH('Selection Pane Data'!$C81,List!$F$2:$F$208,0),MATCH('Selection Pane Data'!AN$3,List!$F$2:$CB$2,0)),""),"")</f>
        <v/>
      </c>
      <c r="AO81" s="13" t="str">
        <f>IFERROR(IF(AO$4="Yes",INDEX(List!$F$2:$CB$208,MATCH('Selection Pane Data'!$C81,List!$F$2:$F$208,0),MATCH('Selection Pane Data'!AO$3,List!$F$2:$CB$2,0)),""),"")</f>
        <v/>
      </c>
      <c r="AP81" s="13" t="str">
        <f>IFERROR(IF(AP$4="Yes",INDEX(List!$F$2:$CB$208,MATCH('Selection Pane Data'!$C81,List!$F$2:$F$208,0),MATCH('Selection Pane Data'!AP$3,List!$F$2:$CB$2,0)),""),"")</f>
        <v/>
      </c>
      <c r="AQ81" s="13" t="str">
        <f>IFERROR(IF(AQ$4="Yes",INDEX(List!$F$2:$CB$208,MATCH('Selection Pane Data'!$C81,List!$F$2:$F$208,0),MATCH('Selection Pane Data'!AQ$3,List!$F$2:$CB$2,0)),""),"")</f>
        <v/>
      </c>
      <c r="AR81" s="13" t="str">
        <f>IFERROR(IF(AR$4="Yes",INDEX(List!$F$2:$CB$208,MATCH('Selection Pane Data'!$C81,List!$F$2:$F$208,0),MATCH('Selection Pane Data'!AR$3,List!$F$2:$CB$2,0)),""),"")</f>
        <v/>
      </c>
      <c r="AS81" s="13" t="str">
        <f>IFERROR(IF(AS$4="Yes",INDEX(List!$F$2:$CB$208,MATCH('Selection Pane Data'!$C81,List!$F$2:$F$208,0),MATCH('Selection Pane Data'!AS$3,List!$F$2:$CB$2,0)),""),"")</f>
        <v/>
      </c>
      <c r="AT81" s="13" t="str">
        <f>IFERROR(IF(AT$4="Yes",INDEX(List!$F$2:$CB$208,MATCH('Selection Pane Data'!$C81,List!$F$2:$F$208,0),MATCH('Selection Pane Data'!AT$3,List!$F$2:$CB$2,0)),""),"")</f>
        <v/>
      </c>
      <c r="AU81" s="13" t="str">
        <f>IFERROR(IF(AU$4="Yes",INDEX(List!$F$2:$CB$208,MATCH('Selection Pane Data'!$C81,List!$F$2:$F$208,0),MATCH('Selection Pane Data'!AU$3,List!$F$2:$CB$2,0)),""),"")</f>
        <v/>
      </c>
      <c r="AV81" s="13" t="str">
        <f>IFERROR(IF(AV$4="Yes",INDEX(List!$F$2:$CB$208,MATCH('Selection Pane Data'!$C81,List!$F$2:$F$208,0),MATCH('Selection Pane Data'!AV$3,List!$F$2:$CB$2,0)),""),"")</f>
        <v/>
      </c>
      <c r="AW81" s="13" t="str">
        <f>IFERROR(IF(AW$4="Yes",INDEX(List!$F$2:$CB$208,MATCH('Selection Pane Data'!$C81,List!$F$2:$F$208,0),MATCH('Selection Pane Data'!AW$3,List!$F$2:$CB$2,0)),""),"")</f>
        <v/>
      </c>
      <c r="AX81" s="13" t="str">
        <f>IFERROR(IF(AX$4="Yes",INDEX(List!$F$2:$CB$208,MATCH('Selection Pane Data'!$C81,List!$F$2:$F$208,0),MATCH('Selection Pane Data'!AX$3,List!$F$2:$CB$2,0)),""),"")</f>
        <v/>
      </c>
      <c r="AY81" s="13" t="str">
        <f>IFERROR(IF(AY$4="Yes",INDEX(List!$F$2:$CB$208,MATCH('Selection Pane Data'!$C81,List!$F$2:$F$208,0),MATCH('Selection Pane Data'!AY$3,List!$F$2:$CB$2,0)),""),"")</f>
        <v/>
      </c>
      <c r="AZ81" s="13" t="str">
        <f>IFERROR(IF(AZ$4="Yes",INDEX(List!$F$2:$CB$208,MATCH('Selection Pane Data'!$C81,List!$F$2:$F$208,0),MATCH('Selection Pane Data'!AZ$3,List!$F$2:$CB$2,0)),""),"")</f>
        <v/>
      </c>
      <c r="BA81" s="13" t="str">
        <f>IFERROR(IF(BA$4="Yes",INDEX(List!$F$2:$CB$208,MATCH('Selection Pane Data'!$C81,List!$F$2:$F$208,0),MATCH('Selection Pane Data'!BA$3,List!$F$2:$CB$2,0)),""),"")</f>
        <v/>
      </c>
      <c r="BB81" s="13" t="str">
        <f>IFERROR(IF(BB$4="Yes",INDEX(List!$F$2:$CB$208,MATCH('Selection Pane Data'!$C81,List!$F$2:$F$208,0),MATCH('Selection Pane Data'!BB$3,List!$F$2:$CB$2,0)),""),"")</f>
        <v/>
      </c>
      <c r="BC81" s="13" t="str">
        <f>IFERROR(IF(BC$4="Yes",INDEX(List!$F$2:$CB$208,MATCH('Selection Pane Data'!$C81,List!$F$2:$F$208,0),MATCH('Selection Pane Data'!BC$3,List!$F$2:$CB$2,0)),""),"")</f>
        <v/>
      </c>
      <c r="BD81" s="13" t="str">
        <f>IFERROR(IF(BD$4="Yes",INDEX(List!$F$2:$CB$208,MATCH('Selection Pane Data'!$C81,List!$F$2:$F$208,0),MATCH('Selection Pane Data'!BD$3,List!$F$2:$CB$2,0)),""),"")</f>
        <v/>
      </c>
      <c r="BE81" s="13" t="str">
        <f>IFERROR(IF(BE$4="Yes",INDEX(List!$F$2:$CB$208,MATCH('Selection Pane Data'!$C81,List!$F$2:$F$208,0),MATCH('Selection Pane Data'!BE$3,List!$F$2:$CB$2,0)),""),"")</f>
        <v/>
      </c>
      <c r="BF81" s="13" t="str">
        <f>IFERROR(IF(BF$4="Yes",INDEX(List!$F$2:$CB$208,MATCH('Selection Pane Data'!$C81,List!$F$2:$F$208,0),MATCH('Selection Pane Data'!BF$3,List!$F$2:$CB$2,0)),""),"")</f>
        <v/>
      </c>
      <c r="BG81" s="13" t="str">
        <f>IFERROR(IF(BG$4="Yes",INDEX(List!$F$2:$CB$208,MATCH('Selection Pane Data'!$C81,List!$F$2:$F$208,0),MATCH('Selection Pane Data'!BG$3,List!$F$2:$CB$2,0)),""),"")</f>
        <v/>
      </c>
      <c r="BH81" s="13" t="str">
        <f>IFERROR(IF(BH$4="Yes",INDEX(List!$F$2:$CB$208,MATCH('Selection Pane Data'!$C81,List!$F$2:$F$208,0),MATCH('Selection Pane Data'!BH$3,List!$F$2:$CB$2,0)),""),"")</f>
        <v/>
      </c>
      <c r="BI81" s="13" t="str">
        <f>IFERROR(IF(BI$4="Yes",INDEX(List!$F$2:$CB$208,MATCH('Selection Pane Data'!$C81,List!$F$2:$F$208,0),MATCH('Selection Pane Data'!BI$3,List!$F$2:$CB$2,0)),""),"")</f>
        <v/>
      </c>
      <c r="BJ81" s="13" t="str">
        <f>IFERROR(IF(BJ$4="Yes",INDEX(List!$F$2:$CB$208,MATCH('Selection Pane Data'!$C81,List!$F$2:$F$208,0),MATCH('Selection Pane Data'!BJ$3,List!$F$2:$CB$2,0)),""),"")</f>
        <v/>
      </c>
      <c r="BK81" s="13" t="str">
        <f>IFERROR(IF(BK$4="Yes",INDEX(List!$F$2:$CB$208,MATCH('Selection Pane Data'!$C81,List!$F$2:$F$208,0),MATCH('Selection Pane Data'!BK$3,List!$F$2:$CB$2,0)),""),"")</f>
        <v/>
      </c>
      <c r="BL81" s="13" t="str">
        <f>IFERROR(IF(BL$4="Yes",INDEX(List!$F$2:$CB$208,MATCH('Selection Pane Data'!$C81,List!$F$2:$F$208,0),MATCH('Selection Pane Data'!BL$3,List!$F$2:$CB$2,0)),""),"")</f>
        <v/>
      </c>
      <c r="BM81" s="13" t="str">
        <f>IFERROR(IF(BM$4="Yes",INDEX(List!$F$2:$CB$208,MATCH('Selection Pane Data'!$C81,List!$F$2:$F$208,0),MATCH('Selection Pane Data'!BM$3,List!$F$2:$CB$2,0)),""),"")</f>
        <v/>
      </c>
      <c r="BN81" s="13" t="str">
        <f>IFERROR(IF(BN$4="Yes",INDEX(List!$F$2:$CB$208,MATCH('Selection Pane Data'!$C81,List!$F$2:$F$208,0),MATCH('Selection Pane Data'!BN$3,List!$F$2:$CB$2,0)),""),"")</f>
        <v/>
      </c>
      <c r="BO81" s="13" t="str">
        <f>IFERROR(IF(BO$4="Yes",INDEX(List!$F$2:$CB$208,MATCH('Selection Pane Data'!$C81,List!$F$2:$F$208,0),MATCH('Selection Pane Data'!BO$3,List!$F$2:$CB$2,0)),""),"")</f>
        <v/>
      </c>
      <c r="BP81" s="13" t="str">
        <f>IFERROR(IF(BP$4="Yes",INDEX(List!$F$2:$CB$208,MATCH('Selection Pane Data'!$C81,List!$F$2:$F$208,0),MATCH('Selection Pane Data'!BP$3,List!$F$2:$CB$2,0)),""),"")</f>
        <v/>
      </c>
      <c r="BQ81" s="13" t="str">
        <f>IFERROR(IF(BQ$4="Yes",INDEX(List!$F$2:$CB$208,MATCH('Selection Pane Data'!$C81,List!$F$2:$F$208,0),MATCH('Selection Pane Data'!BQ$3,List!$F$2:$CB$2,0)),""),"")</f>
        <v/>
      </c>
      <c r="BR81" s="13" t="str">
        <f>IFERROR(IF(BR$4="Yes",INDEX(List!$F$2:$CB$208,MATCH('Selection Pane Data'!$C81,List!$F$2:$F$208,0),MATCH('Selection Pane Data'!BR$3,List!$F$2:$CB$2,0)),""),"")</f>
        <v/>
      </c>
      <c r="BS81" s="13" t="str">
        <f>IFERROR(IF(BS$4="Yes",INDEX(List!$F$2:$CB$208,MATCH('Selection Pane Data'!$C81,List!$F$2:$F$208,0),MATCH('Selection Pane Data'!BS$3,List!$F$2:$CB$2,0)),""),"")</f>
        <v/>
      </c>
      <c r="BT81" s="13" t="str">
        <f>IFERROR(IF(BT$4="Yes",INDEX(List!$F$2:$CB$208,MATCH('Selection Pane Data'!$C81,List!$F$2:$F$208,0),MATCH('Selection Pane Data'!BT$3,List!$F$2:$CB$2,0)),""),"")</f>
        <v/>
      </c>
      <c r="BU81" s="13" t="str">
        <f>IFERROR(IF(BU$4="Yes",INDEX(List!$F$2:$CB$208,MATCH('Selection Pane Data'!$C81,List!$F$2:$F$208,0),MATCH('Selection Pane Data'!BU$3,List!$F$2:$CB$2,0)),""),"")</f>
        <v/>
      </c>
      <c r="BV81" s="13" t="str">
        <f>IFERROR(IF(BV$4="Yes",INDEX(List!$F$2:$CB$208,MATCH('Selection Pane Data'!$C81,List!$F$2:$F$208,0),MATCH('Selection Pane Data'!BV$3,List!$F$2:$CB$2,0)),""),"")</f>
        <v/>
      </c>
      <c r="BW81" s="13" t="str">
        <f>IFERROR(IF(BW$4="Yes",INDEX(List!$F$2:$CB$208,MATCH('Selection Pane Data'!$C81,List!$F$2:$F$208,0),MATCH('Selection Pane Data'!BW$3,List!$F$2:$CB$2,0)),""),"")</f>
        <v/>
      </c>
      <c r="BX81" s="13" t="str">
        <f>IFERROR(IF(BX$4="Yes",INDEX(List!$F$2:$CB$208,MATCH('Selection Pane Data'!$C81,List!$F$2:$F$208,0),MATCH('Selection Pane Data'!BX$3,List!$F$2:$CB$2,0)),""),"")</f>
        <v/>
      </c>
      <c r="BY81" s="13" t="str">
        <f>IFERROR(IF(BY$4="Yes",INDEX(List!$F$2:$CB$208,MATCH('Selection Pane Data'!$C81,List!$F$2:$F$208,0),MATCH('Selection Pane Data'!BY$3,List!$F$2:$CB$2,0)),""),"")</f>
        <v/>
      </c>
      <c r="BZ81" s="13" t="str">
        <f>IFERROR(IF(BZ$4="Yes",INDEX(List!$F$2:$CB$208,MATCH('Selection Pane Data'!$C81,List!$F$2:$F$208,0),MATCH('Selection Pane Data'!BZ$3,List!$F$2:$CB$2,0)),""),"")</f>
        <v/>
      </c>
      <c r="CA81" s="13" t="str">
        <f>IFERROR(IF(CA$4="Yes",INDEX(List!$F$2:$CB$208,MATCH('Selection Pane Data'!$C81,List!$F$2:$F$208,0),MATCH('Selection Pane Data'!CA$3,List!$F$2:$CB$2,0)),""),"")</f>
        <v/>
      </c>
      <c r="CC81" s="29">
        <f t="shared" si="4"/>
        <v>0</v>
      </c>
      <c r="CD81" s="29">
        <f t="shared" si="5"/>
        <v>0</v>
      </c>
      <c r="CE81" s="29"/>
      <c r="CF81" s="29">
        <f>COUNTIF(List!I79:CB79,'Selection Pane Data'!CF$3)</f>
        <v>2</v>
      </c>
      <c r="CG81" s="29">
        <f>COUNTIF(List!J79:CC79,'Selection Pane Data'!CG$3)</f>
        <v>8</v>
      </c>
      <c r="CH81" s="29"/>
      <c r="CI81" s="29" t="str">
        <f t="shared" si="6"/>
        <v>Error</v>
      </c>
      <c r="CJ81" s="29" t="str">
        <f t="shared" si="7"/>
        <v>Error</v>
      </c>
    </row>
    <row r="82" spans="2:88" x14ac:dyDescent="0.45">
      <c r="B82" s="21" t="s">
        <v>393</v>
      </c>
      <c r="C82" s="120" t="s">
        <v>70</v>
      </c>
      <c r="D82" s="31" t="str">
        <f>List!G80</f>
        <v>Shared Coverage</v>
      </c>
      <c r="E82" s="31" t="str">
        <f>List!H80</f>
        <v>Microsoft Coverage</v>
      </c>
      <c r="F82" t="str">
        <f>INDEX('CMMC Levels'!$A$1:$F$188,MATCH('Selection Pane Data'!$C82,'CMMC Levels'!$A$1:$A$188,0),MATCH(Placemat!$F$4,'CMMC Levels'!$A$1:$F$1,0))</f>
        <v>X</v>
      </c>
      <c r="G82" s="75" t="str">
        <f>IF(F82="X",IF(COUNTIF(List!I80:CB80,"P")+COUNTIF(List!I80:CB80,"S")=0,"U",IF(COUNTIF('Selection Pane Data'!H82:CA82,"P")&gt;0,"P",IF(COUNTIF('Selection Pane Data'!H82:CA82,"S")&gt;0,"S","N"))),"NA")</f>
        <v>N</v>
      </c>
      <c r="H82" s="13" t="str">
        <f>IFERROR(IF(H$4="Yes",INDEX(List!$F$2:$CB$208,MATCH('Selection Pane Data'!$C82,List!$F$2:$F$208,0),MATCH('Selection Pane Data'!H$3,List!$F$2:$CB$2,0)),""),"")</f>
        <v/>
      </c>
      <c r="I82" s="13" t="str">
        <f>IFERROR(IF(I$4="Yes",INDEX(List!$F$2:$CB$208,MATCH('Selection Pane Data'!$C82,List!$F$2:$F$208,0),MATCH('Selection Pane Data'!I$3,List!$F$2:$CB$2,0)),""),"")</f>
        <v/>
      </c>
      <c r="J82" s="13">
        <f>IFERROR(IF(J$4="Yes",INDEX(List!$F$2:$CB$208,MATCH('Selection Pane Data'!$C82,List!$F$2:$F$208,0),MATCH('Selection Pane Data'!J$3,List!$F$2:$CB$2,0)),""),"")</f>
        <v>0</v>
      </c>
      <c r="K82" s="13" t="str">
        <f>IFERROR(IF(K$4="Yes",INDEX(List!$F$2:$CB$208,MATCH('Selection Pane Data'!$C82,List!$F$2:$F$208,0),MATCH('Selection Pane Data'!K$3,List!$F$2:$CB$2,0)),""),"")</f>
        <v/>
      </c>
      <c r="L82" s="13" t="str">
        <f>IFERROR(IF(L$4="Yes",INDEX(List!$F$2:$CB$208,MATCH('Selection Pane Data'!$C82,List!$F$2:$F$208,0),MATCH('Selection Pane Data'!L$3,List!$F$2:$CB$2,0)),""),"")</f>
        <v/>
      </c>
      <c r="M82" s="13" t="str">
        <f>IFERROR(IF(M$4="Yes",INDEX(List!$F$2:$CB$208,MATCH('Selection Pane Data'!$C82,List!$F$2:$F$208,0),MATCH('Selection Pane Data'!M$3,List!$F$2:$CB$2,0)),""),"")</f>
        <v/>
      </c>
      <c r="N82" s="13" t="str">
        <f>IFERROR(IF(N$4="Yes",INDEX(List!$F$2:$CB$208,MATCH('Selection Pane Data'!$C82,List!$F$2:$F$208,0),MATCH('Selection Pane Data'!N$3,List!$F$2:$CB$2,0)),""),"")</f>
        <v/>
      </c>
      <c r="O82" s="13" t="str">
        <f>IFERROR(IF(O$4="Yes",INDEX(List!$F$2:$CB$208,MATCH('Selection Pane Data'!$C82,List!$F$2:$F$208,0),MATCH('Selection Pane Data'!O$3,List!$F$2:$CB$2,0)),""),"")</f>
        <v/>
      </c>
      <c r="P82" s="13" t="str">
        <f>IFERROR(IF(P$4="Yes",INDEX(List!$F$2:$CB$208,MATCH('Selection Pane Data'!$C82,List!$F$2:$F$208,0),MATCH('Selection Pane Data'!P$3,List!$F$2:$CB$2,0)),""),"")</f>
        <v/>
      </c>
      <c r="Q82" s="13" t="str">
        <f>IFERROR(IF(Q$4="Yes",INDEX(List!$F$2:$CB$208,MATCH('Selection Pane Data'!$C82,List!$F$2:$F$208,0),MATCH('Selection Pane Data'!Q$3,List!$F$2:$CB$2,0)),""),"")</f>
        <v/>
      </c>
      <c r="R82" s="13" t="str">
        <f>IFERROR(IF(R$4="Yes",INDEX(List!$F$2:$CB$208,MATCH('Selection Pane Data'!$C82,List!$F$2:$F$208,0),MATCH('Selection Pane Data'!R$3,List!$F$2:$CB$2,0)),""),"")</f>
        <v/>
      </c>
      <c r="S82" s="13" t="str">
        <f>IFERROR(IF(S$4="Yes",INDEX(List!$F$2:$CB$208,MATCH('Selection Pane Data'!$C82,List!$F$2:$F$208,0),MATCH('Selection Pane Data'!S$3,List!$F$2:$CB$2,0)),""),"")</f>
        <v/>
      </c>
      <c r="T82" s="13" t="str">
        <f>IFERROR(IF(T$4="Yes",INDEX(List!$F$2:$CB$208,MATCH('Selection Pane Data'!$C82,List!$F$2:$F$208,0),MATCH('Selection Pane Data'!T$3,List!$F$2:$CB$2,0)),""),"")</f>
        <v/>
      </c>
      <c r="U82" s="13" t="str">
        <f>IFERROR(IF(U$4="Yes",INDEX(List!$F$2:$CB$208,MATCH('Selection Pane Data'!$C82,List!$F$2:$F$208,0),MATCH('Selection Pane Data'!U$3,List!$F$2:$CB$2,0)),""),"")</f>
        <v/>
      </c>
      <c r="V82" s="13" t="str">
        <f>IFERROR(IF(V$4="Yes",INDEX(List!$F$2:$CB$208,MATCH('Selection Pane Data'!$C82,List!$F$2:$F$208,0),MATCH('Selection Pane Data'!V$3,List!$F$2:$CB$2,0)),""),"")</f>
        <v/>
      </c>
      <c r="W82" s="13" t="str">
        <f>IFERROR(IF(W$4="Yes",INDEX(List!$F$2:$CB$208,MATCH('Selection Pane Data'!$C82,List!$F$2:$F$208,0),MATCH('Selection Pane Data'!W$3,List!$F$2:$CB$2,0)),""),"")</f>
        <v/>
      </c>
      <c r="X82" s="13" t="str">
        <f>IFERROR(IF(X$4="Yes",INDEX(List!$F$2:$CB$208,MATCH('Selection Pane Data'!$C82,List!$F$2:$F$208,0),MATCH('Selection Pane Data'!X$3,List!$F$2:$CB$2,0)),""),"")</f>
        <v/>
      </c>
      <c r="Y82" s="13" t="str">
        <f>IFERROR(IF(Y$4="Yes",INDEX(List!$F$2:$CB$208,MATCH('Selection Pane Data'!$C82,List!$F$2:$F$208,0),MATCH('Selection Pane Data'!Y$3,List!$F$2:$CB$2,0)),""),"")</f>
        <v/>
      </c>
      <c r="Z82" s="13" t="str">
        <f>IFERROR(IF(Z$4="Yes",INDEX(List!$F$2:$CB$208,MATCH('Selection Pane Data'!$C82,List!$F$2:$F$208,0),MATCH('Selection Pane Data'!Z$3,List!$F$2:$CB$2,0)),""),"")</f>
        <v/>
      </c>
      <c r="AA82" s="13" t="str">
        <f>IFERROR(IF(AA$4="Yes",INDEX(List!$F$2:$CB$208,MATCH('Selection Pane Data'!$C82,List!$F$2:$F$208,0),MATCH('Selection Pane Data'!AA$3,List!$F$2:$CB$2,0)),""),"")</f>
        <v/>
      </c>
      <c r="AB82" s="13">
        <f>IFERROR(IF(AB$4="Yes",INDEX(List!$F$2:$CB$208,MATCH('Selection Pane Data'!$C82,List!$F$2:$F$208,0),MATCH('Selection Pane Data'!AB$3,List!$F$2:$CB$2,0)),""),"")</f>
        <v>0</v>
      </c>
      <c r="AC82" s="13" t="str">
        <f>IFERROR(IF(AC$4="Yes",INDEX(List!$F$2:$CB$208,MATCH('Selection Pane Data'!$C82,List!$F$2:$F$208,0),MATCH('Selection Pane Data'!AC$3,List!$F$2:$CB$2,0)),""),"")</f>
        <v/>
      </c>
      <c r="AD82" s="13" t="str">
        <f>IFERROR(IF(AD$4="Yes",INDEX(List!$F$2:$CB$208,MATCH('Selection Pane Data'!$C82,List!$F$2:$F$208,0),MATCH('Selection Pane Data'!AD$3,List!$F$2:$CB$2,0)),""),"")</f>
        <v/>
      </c>
      <c r="AE82" s="13" t="str">
        <f>IFERROR(IF(AE$4="Yes",INDEX(List!$F$2:$CB$208,MATCH('Selection Pane Data'!$C82,List!$F$2:$F$208,0),MATCH('Selection Pane Data'!AE$3,List!$F$2:$CB$2,0)),""),"")</f>
        <v/>
      </c>
      <c r="AF82" s="13" t="str">
        <f>IFERROR(IF(AF$4="Yes",INDEX(List!$F$2:$CB$208,MATCH('Selection Pane Data'!$C82,List!$F$2:$F$208,0),MATCH('Selection Pane Data'!AF$3,List!$F$2:$CB$2,0)),""),"")</f>
        <v/>
      </c>
      <c r="AG82" s="13" t="str">
        <f>IFERROR(IF(AG$4="Yes",INDEX(List!$F$2:$CB$208,MATCH('Selection Pane Data'!$C82,List!$F$2:$F$208,0),MATCH('Selection Pane Data'!AG$3,List!$F$2:$CB$2,0)),""),"")</f>
        <v/>
      </c>
      <c r="AH82" s="13" t="str">
        <f>IFERROR(IF(AH$4="Yes",INDEX(List!$F$2:$CB$208,MATCH('Selection Pane Data'!$C82,List!$F$2:$F$208,0),MATCH('Selection Pane Data'!AH$3,List!$F$2:$CB$2,0)),""),"")</f>
        <v/>
      </c>
      <c r="AI82" s="13" t="str">
        <f>IFERROR(IF(AI$4="Yes",INDEX(List!$F$2:$CB$208,MATCH('Selection Pane Data'!$C82,List!$F$2:$F$208,0),MATCH('Selection Pane Data'!AI$3,List!$F$2:$CB$2,0)),""),"")</f>
        <v/>
      </c>
      <c r="AJ82" s="13" t="str">
        <f>IFERROR(IF(AJ$4="Yes",INDEX(List!$F$2:$CB$208,MATCH('Selection Pane Data'!$C82,List!$F$2:$F$208,0),MATCH('Selection Pane Data'!AJ$3,List!$F$2:$CB$2,0)),""),"")</f>
        <v/>
      </c>
      <c r="AK82" s="13" t="str">
        <f>IFERROR(IF(AK$4="Yes",INDEX(List!$F$2:$CB$208,MATCH('Selection Pane Data'!$C82,List!$F$2:$F$208,0),MATCH('Selection Pane Data'!AK$3,List!$F$2:$CB$2,0)),""),"")</f>
        <v/>
      </c>
      <c r="AL82" s="13" t="str">
        <f>IFERROR(IF(AL$4="Yes",INDEX(List!$F$2:$CB$208,MATCH('Selection Pane Data'!$C82,List!$F$2:$F$208,0),MATCH('Selection Pane Data'!AL$3,List!$F$2:$CB$2,0)),""),"")</f>
        <v/>
      </c>
      <c r="AM82" s="13" t="str">
        <f>IFERROR(IF(AM$4="Yes",INDEX(List!$F$2:$CB$208,MATCH('Selection Pane Data'!$C82,List!$F$2:$F$208,0),MATCH('Selection Pane Data'!AM$3,List!$F$2:$CB$2,0)),""),"")</f>
        <v/>
      </c>
      <c r="AN82" s="13" t="str">
        <f>IFERROR(IF(AN$4="Yes",INDEX(List!$F$2:$CB$208,MATCH('Selection Pane Data'!$C82,List!$F$2:$F$208,0),MATCH('Selection Pane Data'!AN$3,List!$F$2:$CB$2,0)),""),"")</f>
        <v/>
      </c>
      <c r="AO82" s="13" t="str">
        <f>IFERROR(IF(AO$4="Yes",INDEX(List!$F$2:$CB$208,MATCH('Selection Pane Data'!$C82,List!$F$2:$F$208,0),MATCH('Selection Pane Data'!AO$3,List!$F$2:$CB$2,0)),""),"")</f>
        <v/>
      </c>
      <c r="AP82" s="13" t="str">
        <f>IFERROR(IF(AP$4="Yes",INDEX(List!$F$2:$CB$208,MATCH('Selection Pane Data'!$C82,List!$F$2:$F$208,0),MATCH('Selection Pane Data'!AP$3,List!$F$2:$CB$2,0)),""),"")</f>
        <v/>
      </c>
      <c r="AQ82" s="13" t="str">
        <f>IFERROR(IF(AQ$4="Yes",INDEX(List!$F$2:$CB$208,MATCH('Selection Pane Data'!$C82,List!$F$2:$F$208,0),MATCH('Selection Pane Data'!AQ$3,List!$F$2:$CB$2,0)),""),"")</f>
        <v/>
      </c>
      <c r="AR82" s="13" t="str">
        <f>IFERROR(IF(AR$4="Yes",INDEX(List!$F$2:$CB$208,MATCH('Selection Pane Data'!$C82,List!$F$2:$F$208,0),MATCH('Selection Pane Data'!AR$3,List!$F$2:$CB$2,0)),""),"")</f>
        <v/>
      </c>
      <c r="AS82" s="13" t="str">
        <f>IFERROR(IF(AS$4="Yes",INDEX(List!$F$2:$CB$208,MATCH('Selection Pane Data'!$C82,List!$F$2:$F$208,0),MATCH('Selection Pane Data'!AS$3,List!$F$2:$CB$2,0)),""),"")</f>
        <v/>
      </c>
      <c r="AT82" s="13" t="str">
        <f>IFERROR(IF(AT$4="Yes",INDEX(List!$F$2:$CB$208,MATCH('Selection Pane Data'!$C82,List!$F$2:$F$208,0),MATCH('Selection Pane Data'!AT$3,List!$F$2:$CB$2,0)),""),"")</f>
        <v/>
      </c>
      <c r="AU82" s="13" t="str">
        <f>IFERROR(IF(AU$4="Yes",INDEX(List!$F$2:$CB$208,MATCH('Selection Pane Data'!$C82,List!$F$2:$F$208,0),MATCH('Selection Pane Data'!AU$3,List!$F$2:$CB$2,0)),""),"")</f>
        <v/>
      </c>
      <c r="AV82" s="13" t="str">
        <f>IFERROR(IF(AV$4="Yes",INDEX(List!$F$2:$CB$208,MATCH('Selection Pane Data'!$C82,List!$F$2:$F$208,0),MATCH('Selection Pane Data'!AV$3,List!$F$2:$CB$2,0)),""),"")</f>
        <v/>
      </c>
      <c r="AW82" s="13" t="str">
        <f>IFERROR(IF(AW$4="Yes",INDEX(List!$F$2:$CB$208,MATCH('Selection Pane Data'!$C82,List!$F$2:$F$208,0),MATCH('Selection Pane Data'!AW$3,List!$F$2:$CB$2,0)),""),"")</f>
        <v/>
      </c>
      <c r="AX82" s="13" t="str">
        <f>IFERROR(IF(AX$4="Yes",INDEX(List!$F$2:$CB$208,MATCH('Selection Pane Data'!$C82,List!$F$2:$F$208,0),MATCH('Selection Pane Data'!AX$3,List!$F$2:$CB$2,0)),""),"")</f>
        <v/>
      </c>
      <c r="AY82" s="13" t="str">
        <f>IFERROR(IF(AY$4="Yes",INDEX(List!$F$2:$CB$208,MATCH('Selection Pane Data'!$C82,List!$F$2:$F$208,0),MATCH('Selection Pane Data'!AY$3,List!$F$2:$CB$2,0)),""),"")</f>
        <v/>
      </c>
      <c r="AZ82" s="13" t="str">
        <f>IFERROR(IF(AZ$4="Yes",INDEX(List!$F$2:$CB$208,MATCH('Selection Pane Data'!$C82,List!$F$2:$F$208,0),MATCH('Selection Pane Data'!AZ$3,List!$F$2:$CB$2,0)),""),"")</f>
        <v/>
      </c>
      <c r="BA82" s="13" t="str">
        <f>IFERROR(IF(BA$4="Yes",INDEX(List!$F$2:$CB$208,MATCH('Selection Pane Data'!$C82,List!$F$2:$F$208,0),MATCH('Selection Pane Data'!BA$3,List!$F$2:$CB$2,0)),""),"")</f>
        <v/>
      </c>
      <c r="BB82" s="13" t="str">
        <f>IFERROR(IF(BB$4="Yes",INDEX(List!$F$2:$CB$208,MATCH('Selection Pane Data'!$C82,List!$F$2:$F$208,0),MATCH('Selection Pane Data'!BB$3,List!$F$2:$CB$2,0)),""),"")</f>
        <v/>
      </c>
      <c r="BC82" s="13" t="str">
        <f>IFERROR(IF(BC$4="Yes",INDEX(List!$F$2:$CB$208,MATCH('Selection Pane Data'!$C82,List!$F$2:$F$208,0),MATCH('Selection Pane Data'!BC$3,List!$F$2:$CB$2,0)),""),"")</f>
        <v/>
      </c>
      <c r="BD82" s="13" t="str">
        <f>IFERROR(IF(BD$4="Yes",INDEX(List!$F$2:$CB$208,MATCH('Selection Pane Data'!$C82,List!$F$2:$F$208,0),MATCH('Selection Pane Data'!BD$3,List!$F$2:$CB$2,0)),""),"")</f>
        <v/>
      </c>
      <c r="BE82" s="13" t="str">
        <f>IFERROR(IF(BE$4="Yes",INDEX(List!$F$2:$CB$208,MATCH('Selection Pane Data'!$C82,List!$F$2:$F$208,0),MATCH('Selection Pane Data'!BE$3,List!$F$2:$CB$2,0)),""),"")</f>
        <v/>
      </c>
      <c r="BF82" s="13" t="str">
        <f>IFERROR(IF(BF$4="Yes",INDEX(List!$F$2:$CB$208,MATCH('Selection Pane Data'!$C82,List!$F$2:$F$208,0),MATCH('Selection Pane Data'!BF$3,List!$F$2:$CB$2,0)),""),"")</f>
        <v/>
      </c>
      <c r="BG82" s="13" t="str">
        <f>IFERROR(IF(BG$4="Yes",INDEX(List!$F$2:$CB$208,MATCH('Selection Pane Data'!$C82,List!$F$2:$F$208,0),MATCH('Selection Pane Data'!BG$3,List!$F$2:$CB$2,0)),""),"")</f>
        <v/>
      </c>
      <c r="BH82" s="13" t="str">
        <f>IFERROR(IF(BH$4="Yes",INDEX(List!$F$2:$CB$208,MATCH('Selection Pane Data'!$C82,List!$F$2:$F$208,0),MATCH('Selection Pane Data'!BH$3,List!$F$2:$CB$2,0)),""),"")</f>
        <v/>
      </c>
      <c r="BI82" s="13" t="str">
        <f>IFERROR(IF(BI$4="Yes",INDEX(List!$F$2:$CB$208,MATCH('Selection Pane Data'!$C82,List!$F$2:$F$208,0),MATCH('Selection Pane Data'!BI$3,List!$F$2:$CB$2,0)),""),"")</f>
        <v/>
      </c>
      <c r="BJ82" s="13" t="str">
        <f>IFERROR(IF(BJ$4="Yes",INDEX(List!$F$2:$CB$208,MATCH('Selection Pane Data'!$C82,List!$F$2:$F$208,0),MATCH('Selection Pane Data'!BJ$3,List!$F$2:$CB$2,0)),""),"")</f>
        <v/>
      </c>
      <c r="BK82" s="13" t="str">
        <f>IFERROR(IF(BK$4="Yes",INDEX(List!$F$2:$CB$208,MATCH('Selection Pane Data'!$C82,List!$F$2:$F$208,0),MATCH('Selection Pane Data'!BK$3,List!$F$2:$CB$2,0)),""),"")</f>
        <v/>
      </c>
      <c r="BL82" s="13" t="str">
        <f>IFERROR(IF(BL$4="Yes",INDEX(List!$F$2:$CB$208,MATCH('Selection Pane Data'!$C82,List!$F$2:$F$208,0),MATCH('Selection Pane Data'!BL$3,List!$F$2:$CB$2,0)),""),"")</f>
        <v/>
      </c>
      <c r="BM82" s="13" t="str">
        <f>IFERROR(IF(BM$4="Yes",INDEX(List!$F$2:$CB$208,MATCH('Selection Pane Data'!$C82,List!$F$2:$F$208,0),MATCH('Selection Pane Data'!BM$3,List!$F$2:$CB$2,0)),""),"")</f>
        <v/>
      </c>
      <c r="BN82" s="13" t="str">
        <f>IFERROR(IF(BN$4="Yes",INDEX(List!$F$2:$CB$208,MATCH('Selection Pane Data'!$C82,List!$F$2:$F$208,0),MATCH('Selection Pane Data'!BN$3,List!$F$2:$CB$2,0)),""),"")</f>
        <v/>
      </c>
      <c r="BO82" s="13" t="str">
        <f>IFERROR(IF(BO$4="Yes",INDEX(List!$F$2:$CB$208,MATCH('Selection Pane Data'!$C82,List!$F$2:$F$208,0),MATCH('Selection Pane Data'!BO$3,List!$F$2:$CB$2,0)),""),"")</f>
        <v/>
      </c>
      <c r="BP82" s="13" t="str">
        <f>IFERROR(IF(BP$4="Yes",INDEX(List!$F$2:$CB$208,MATCH('Selection Pane Data'!$C82,List!$F$2:$F$208,0),MATCH('Selection Pane Data'!BP$3,List!$F$2:$CB$2,0)),""),"")</f>
        <v/>
      </c>
      <c r="BQ82" s="13" t="str">
        <f>IFERROR(IF(BQ$4="Yes",INDEX(List!$F$2:$CB$208,MATCH('Selection Pane Data'!$C82,List!$F$2:$F$208,0),MATCH('Selection Pane Data'!BQ$3,List!$F$2:$CB$2,0)),""),"")</f>
        <v/>
      </c>
      <c r="BR82" s="13" t="str">
        <f>IFERROR(IF(BR$4="Yes",INDEX(List!$F$2:$CB$208,MATCH('Selection Pane Data'!$C82,List!$F$2:$F$208,0),MATCH('Selection Pane Data'!BR$3,List!$F$2:$CB$2,0)),""),"")</f>
        <v/>
      </c>
      <c r="BS82" s="13" t="str">
        <f>IFERROR(IF(BS$4="Yes",INDEX(List!$F$2:$CB$208,MATCH('Selection Pane Data'!$C82,List!$F$2:$F$208,0),MATCH('Selection Pane Data'!BS$3,List!$F$2:$CB$2,0)),""),"")</f>
        <v/>
      </c>
      <c r="BT82" s="13" t="str">
        <f>IFERROR(IF(BT$4="Yes",INDEX(List!$F$2:$CB$208,MATCH('Selection Pane Data'!$C82,List!$F$2:$F$208,0),MATCH('Selection Pane Data'!BT$3,List!$F$2:$CB$2,0)),""),"")</f>
        <v/>
      </c>
      <c r="BU82" s="13" t="str">
        <f>IFERROR(IF(BU$4="Yes",INDEX(List!$F$2:$CB$208,MATCH('Selection Pane Data'!$C82,List!$F$2:$F$208,0),MATCH('Selection Pane Data'!BU$3,List!$F$2:$CB$2,0)),""),"")</f>
        <v/>
      </c>
      <c r="BV82" s="13" t="str">
        <f>IFERROR(IF(BV$4="Yes",INDEX(List!$F$2:$CB$208,MATCH('Selection Pane Data'!$C82,List!$F$2:$F$208,0),MATCH('Selection Pane Data'!BV$3,List!$F$2:$CB$2,0)),""),"")</f>
        <v/>
      </c>
      <c r="BW82" s="13" t="str">
        <f>IFERROR(IF(BW$4="Yes",INDEX(List!$F$2:$CB$208,MATCH('Selection Pane Data'!$C82,List!$F$2:$F$208,0),MATCH('Selection Pane Data'!BW$3,List!$F$2:$CB$2,0)),""),"")</f>
        <v/>
      </c>
      <c r="BX82" s="13" t="str">
        <f>IFERROR(IF(BX$4="Yes",INDEX(List!$F$2:$CB$208,MATCH('Selection Pane Data'!$C82,List!$F$2:$F$208,0),MATCH('Selection Pane Data'!BX$3,List!$F$2:$CB$2,0)),""),"")</f>
        <v/>
      </c>
      <c r="BY82" s="13" t="str">
        <f>IFERROR(IF(BY$4="Yes",INDEX(List!$F$2:$CB$208,MATCH('Selection Pane Data'!$C82,List!$F$2:$F$208,0),MATCH('Selection Pane Data'!BY$3,List!$F$2:$CB$2,0)),""),"")</f>
        <v/>
      </c>
      <c r="BZ82" s="13" t="str">
        <f>IFERROR(IF(BZ$4="Yes",INDEX(List!$F$2:$CB$208,MATCH('Selection Pane Data'!$C82,List!$F$2:$F$208,0),MATCH('Selection Pane Data'!BZ$3,List!$F$2:$CB$2,0)),""),"")</f>
        <v/>
      </c>
      <c r="CA82" s="13" t="str">
        <f>IFERROR(IF(CA$4="Yes",INDEX(List!$F$2:$CB$208,MATCH('Selection Pane Data'!$C82,List!$F$2:$F$208,0),MATCH('Selection Pane Data'!CA$3,List!$F$2:$CB$2,0)),""),"")</f>
        <v/>
      </c>
      <c r="CC82" s="29">
        <f t="shared" si="4"/>
        <v>0</v>
      </c>
      <c r="CD82" s="29">
        <f t="shared" si="5"/>
        <v>0</v>
      </c>
      <c r="CE82" s="29"/>
      <c r="CF82" s="29">
        <f>COUNTIF(List!I80:CB80,'Selection Pane Data'!CF$3)</f>
        <v>3</v>
      </c>
      <c r="CG82" s="29">
        <f>COUNTIF(List!J80:CC80,'Selection Pane Data'!CG$3)</f>
        <v>5</v>
      </c>
      <c r="CH82" s="29"/>
      <c r="CI82" s="29" t="str">
        <f t="shared" si="6"/>
        <v>Error</v>
      </c>
      <c r="CJ82" s="29" t="str">
        <f t="shared" si="7"/>
        <v>Error</v>
      </c>
    </row>
    <row r="83" spans="2:88" x14ac:dyDescent="0.45">
      <c r="B83" s="21" t="s">
        <v>394</v>
      </c>
      <c r="C83" s="120" t="s">
        <v>85</v>
      </c>
      <c r="D83" s="31" t="str">
        <f>List!G81</f>
        <v>Customer Responsibility</v>
      </c>
      <c r="E83" s="31" t="str">
        <f>List!H81</f>
        <v>Microsoft Coverage</v>
      </c>
      <c r="F83" t="str">
        <f>INDEX('CMMC Levels'!$A$1:$F$188,MATCH('Selection Pane Data'!$C83,'CMMC Levels'!$A$1:$A$188,0),MATCH(Placemat!$F$4,'CMMC Levels'!$A$1:$F$1,0))</f>
        <v>X</v>
      </c>
      <c r="G83" s="75" t="str">
        <f>IF(F83="X",IF(COUNTIF(List!I81:CB81,"P")+COUNTIF(List!I81:CB81,"S")=0,"U",IF(COUNTIF('Selection Pane Data'!H83:CA83,"P")&gt;0,"P",IF(COUNTIF('Selection Pane Data'!H83:CA83,"S")&gt;0,"S","N"))),"NA")</f>
        <v>N</v>
      </c>
      <c r="H83" s="13" t="str">
        <f>IFERROR(IF(H$4="Yes",INDEX(List!$F$2:$CB$208,MATCH('Selection Pane Data'!$C83,List!$F$2:$F$208,0),MATCH('Selection Pane Data'!H$3,List!$F$2:$CB$2,0)),""),"")</f>
        <v/>
      </c>
      <c r="I83" s="13" t="str">
        <f>IFERROR(IF(I$4="Yes",INDEX(List!$F$2:$CB$208,MATCH('Selection Pane Data'!$C83,List!$F$2:$F$208,0),MATCH('Selection Pane Data'!I$3,List!$F$2:$CB$2,0)),""),"")</f>
        <v/>
      </c>
      <c r="J83" s="13">
        <f>IFERROR(IF(J$4="Yes",INDEX(List!$F$2:$CB$208,MATCH('Selection Pane Data'!$C83,List!$F$2:$F$208,0),MATCH('Selection Pane Data'!J$3,List!$F$2:$CB$2,0)),""),"")</f>
        <v>0</v>
      </c>
      <c r="K83" s="13" t="str">
        <f>IFERROR(IF(K$4="Yes",INDEX(List!$F$2:$CB$208,MATCH('Selection Pane Data'!$C83,List!$F$2:$F$208,0),MATCH('Selection Pane Data'!K$3,List!$F$2:$CB$2,0)),""),"")</f>
        <v/>
      </c>
      <c r="L83" s="13" t="str">
        <f>IFERROR(IF(L$4="Yes",INDEX(List!$F$2:$CB$208,MATCH('Selection Pane Data'!$C83,List!$F$2:$F$208,0),MATCH('Selection Pane Data'!L$3,List!$F$2:$CB$2,0)),""),"")</f>
        <v/>
      </c>
      <c r="M83" s="13" t="str">
        <f>IFERROR(IF(M$4="Yes",INDEX(List!$F$2:$CB$208,MATCH('Selection Pane Data'!$C83,List!$F$2:$F$208,0),MATCH('Selection Pane Data'!M$3,List!$F$2:$CB$2,0)),""),"")</f>
        <v/>
      </c>
      <c r="N83" s="13" t="str">
        <f>IFERROR(IF(N$4="Yes",INDEX(List!$F$2:$CB$208,MATCH('Selection Pane Data'!$C83,List!$F$2:$F$208,0),MATCH('Selection Pane Data'!N$3,List!$F$2:$CB$2,0)),""),"")</f>
        <v/>
      </c>
      <c r="O83" s="13" t="str">
        <f>IFERROR(IF(O$4="Yes",INDEX(List!$F$2:$CB$208,MATCH('Selection Pane Data'!$C83,List!$F$2:$F$208,0),MATCH('Selection Pane Data'!O$3,List!$F$2:$CB$2,0)),""),"")</f>
        <v/>
      </c>
      <c r="P83" s="13" t="str">
        <f>IFERROR(IF(P$4="Yes",INDEX(List!$F$2:$CB$208,MATCH('Selection Pane Data'!$C83,List!$F$2:$F$208,0),MATCH('Selection Pane Data'!P$3,List!$F$2:$CB$2,0)),""),"")</f>
        <v/>
      </c>
      <c r="Q83" s="13" t="str">
        <f>IFERROR(IF(Q$4="Yes",INDEX(List!$F$2:$CB$208,MATCH('Selection Pane Data'!$C83,List!$F$2:$F$208,0),MATCH('Selection Pane Data'!Q$3,List!$F$2:$CB$2,0)),""),"")</f>
        <v/>
      </c>
      <c r="R83" s="13" t="str">
        <f>IFERROR(IF(R$4="Yes",INDEX(List!$F$2:$CB$208,MATCH('Selection Pane Data'!$C83,List!$F$2:$F$208,0),MATCH('Selection Pane Data'!R$3,List!$F$2:$CB$2,0)),""),"")</f>
        <v/>
      </c>
      <c r="S83" s="13" t="str">
        <f>IFERROR(IF(S$4="Yes",INDEX(List!$F$2:$CB$208,MATCH('Selection Pane Data'!$C83,List!$F$2:$F$208,0),MATCH('Selection Pane Data'!S$3,List!$F$2:$CB$2,0)),""),"")</f>
        <v/>
      </c>
      <c r="T83" s="13" t="str">
        <f>IFERROR(IF(T$4="Yes",INDEX(List!$F$2:$CB$208,MATCH('Selection Pane Data'!$C83,List!$F$2:$F$208,0),MATCH('Selection Pane Data'!T$3,List!$F$2:$CB$2,0)),""),"")</f>
        <v/>
      </c>
      <c r="U83" s="13" t="str">
        <f>IFERROR(IF(U$4="Yes",INDEX(List!$F$2:$CB$208,MATCH('Selection Pane Data'!$C83,List!$F$2:$F$208,0),MATCH('Selection Pane Data'!U$3,List!$F$2:$CB$2,0)),""),"")</f>
        <v/>
      </c>
      <c r="V83" s="13" t="str">
        <f>IFERROR(IF(V$4="Yes",INDEX(List!$F$2:$CB$208,MATCH('Selection Pane Data'!$C83,List!$F$2:$F$208,0),MATCH('Selection Pane Data'!V$3,List!$F$2:$CB$2,0)),""),"")</f>
        <v/>
      </c>
      <c r="W83" s="13" t="str">
        <f>IFERROR(IF(W$4="Yes",INDEX(List!$F$2:$CB$208,MATCH('Selection Pane Data'!$C83,List!$F$2:$F$208,0),MATCH('Selection Pane Data'!W$3,List!$F$2:$CB$2,0)),""),"")</f>
        <v/>
      </c>
      <c r="X83" s="13" t="str">
        <f>IFERROR(IF(X$4="Yes",INDEX(List!$F$2:$CB$208,MATCH('Selection Pane Data'!$C83,List!$F$2:$F$208,0),MATCH('Selection Pane Data'!X$3,List!$F$2:$CB$2,0)),""),"")</f>
        <v/>
      </c>
      <c r="Y83" s="13" t="str">
        <f>IFERROR(IF(Y$4="Yes",INDEX(List!$F$2:$CB$208,MATCH('Selection Pane Data'!$C83,List!$F$2:$F$208,0),MATCH('Selection Pane Data'!Y$3,List!$F$2:$CB$2,0)),""),"")</f>
        <v/>
      </c>
      <c r="Z83" s="13" t="str">
        <f>IFERROR(IF(Z$4="Yes",INDEX(List!$F$2:$CB$208,MATCH('Selection Pane Data'!$C83,List!$F$2:$F$208,0),MATCH('Selection Pane Data'!Z$3,List!$F$2:$CB$2,0)),""),"")</f>
        <v/>
      </c>
      <c r="AA83" s="13" t="str">
        <f>IFERROR(IF(AA$4="Yes",INDEX(List!$F$2:$CB$208,MATCH('Selection Pane Data'!$C83,List!$F$2:$F$208,0),MATCH('Selection Pane Data'!AA$3,List!$F$2:$CB$2,0)),""),"")</f>
        <v/>
      </c>
      <c r="AB83" s="13">
        <f>IFERROR(IF(AB$4="Yes",INDEX(List!$F$2:$CB$208,MATCH('Selection Pane Data'!$C83,List!$F$2:$F$208,0),MATCH('Selection Pane Data'!AB$3,List!$F$2:$CB$2,0)),""),"")</f>
        <v>0</v>
      </c>
      <c r="AC83" s="13" t="str">
        <f>IFERROR(IF(AC$4="Yes",INDEX(List!$F$2:$CB$208,MATCH('Selection Pane Data'!$C83,List!$F$2:$F$208,0),MATCH('Selection Pane Data'!AC$3,List!$F$2:$CB$2,0)),""),"")</f>
        <v/>
      </c>
      <c r="AD83" s="13" t="str">
        <f>IFERROR(IF(AD$4="Yes",INDEX(List!$F$2:$CB$208,MATCH('Selection Pane Data'!$C83,List!$F$2:$F$208,0),MATCH('Selection Pane Data'!AD$3,List!$F$2:$CB$2,0)),""),"")</f>
        <v/>
      </c>
      <c r="AE83" s="13" t="str">
        <f>IFERROR(IF(AE$4="Yes",INDEX(List!$F$2:$CB$208,MATCH('Selection Pane Data'!$C83,List!$F$2:$F$208,0),MATCH('Selection Pane Data'!AE$3,List!$F$2:$CB$2,0)),""),"")</f>
        <v/>
      </c>
      <c r="AF83" s="13" t="str">
        <f>IFERROR(IF(AF$4="Yes",INDEX(List!$F$2:$CB$208,MATCH('Selection Pane Data'!$C83,List!$F$2:$F$208,0),MATCH('Selection Pane Data'!AF$3,List!$F$2:$CB$2,0)),""),"")</f>
        <v/>
      </c>
      <c r="AG83" s="13" t="str">
        <f>IFERROR(IF(AG$4="Yes",INDEX(List!$F$2:$CB$208,MATCH('Selection Pane Data'!$C83,List!$F$2:$F$208,0),MATCH('Selection Pane Data'!AG$3,List!$F$2:$CB$2,0)),""),"")</f>
        <v/>
      </c>
      <c r="AH83" s="13" t="str">
        <f>IFERROR(IF(AH$4="Yes",INDEX(List!$F$2:$CB$208,MATCH('Selection Pane Data'!$C83,List!$F$2:$F$208,0),MATCH('Selection Pane Data'!AH$3,List!$F$2:$CB$2,0)),""),"")</f>
        <v/>
      </c>
      <c r="AI83" s="13" t="str">
        <f>IFERROR(IF(AI$4="Yes",INDEX(List!$F$2:$CB$208,MATCH('Selection Pane Data'!$C83,List!$F$2:$F$208,0),MATCH('Selection Pane Data'!AI$3,List!$F$2:$CB$2,0)),""),"")</f>
        <v/>
      </c>
      <c r="AJ83" s="13" t="str">
        <f>IFERROR(IF(AJ$4="Yes",INDEX(List!$F$2:$CB$208,MATCH('Selection Pane Data'!$C83,List!$F$2:$F$208,0),MATCH('Selection Pane Data'!AJ$3,List!$F$2:$CB$2,0)),""),"")</f>
        <v/>
      </c>
      <c r="AK83" s="13" t="str">
        <f>IFERROR(IF(AK$4="Yes",INDEX(List!$F$2:$CB$208,MATCH('Selection Pane Data'!$C83,List!$F$2:$F$208,0),MATCH('Selection Pane Data'!AK$3,List!$F$2:$CB$2,0)),""),"")</f>
        <v/>
      </c>
      <c r="AL83" s="13" t="str">
        <f>IFERROR(IF(AL$4="Yes",INDEX(List!$F$2:$CB$208,MATCH('Selection Pane Data'!$C83,List!$F$2:$F$208,0),MATCH('Selection Pane Data'!AL$3,List!$F$2:$CB$2,0)),""),"")</f>
        <v/>
      </c>
      <c r="AM83" s="13" t="str">
        <f>IFERROR(IF(AM$4="Yes",INDEX(List!$F$2:$CB$208,MATCH('Selection Pane Data'!$C83,List!$F$2:$F$208,0),MATCH('Selection Pane Data'!AM$3,List!$F$2:$CB$2,0)),""),"")</f>
        <v/>
      </c>
      <c r="AN83" s="13" t="str">
        <f>IFERROR(IF(AN$4="Yes",INDEX(List!$F$2:$CB$208,MATCH('Selection Pane Data'!$C83,List!$F$2:$F$208,0),MATCH('Selection Pane Data'!AN$3,List!$F$2:$CB$2,0)),""),"")</f>
        <v/>
      </c>
      <c r="AO83" s="13" t="str">
        <f>IFERROR(IF(AO$4="Yes",INDEX(List!$F$2:$CB$208,MATCH('Selection Pane Data'!$C83,List!$F$2:$F$208,0),MATCH('Selection Pane Data'!AO$3,List!$F$2:$CB$2,0)),""),"")</f>
        <v/>
      </c>
      <c r="AP83" s="13" t="str">
        <f>IFERROR(IF(AP$4="Yes",INDEX(List!$F$2:$CB$208,MATCH('Selection Pane Data'!$C83,List!$F$2:$F$208,0),MATCH('Selection Pane Data'!AP$3,List!$F$2:$CB$2,0)),""),"")</f>
        <v/>
      </c>
      <c r="AQ83" s="13" t="str">
        <f>IFERROR(IF(AQ$4="Yes",INDEX(List!$F$2:$CB$208,MATCH('Selection Pane Data'!$C83,List!$F$2:$F$208,0),MATCH('Selection Pane Data'!AQ$3,List!$F$2:$CB$2,0)),""),"")</f>
        <v/>
      </c>
      <c r="AR83" s="13" t="str">
        <f>IFERROR(IF(AR$4="Yes",INDEX(List!$F$2:$CB$208,MATCH('Selection Pane Data'!$C83,List!$F$2:$F$208,0),MATCH('Selection Pane Data'!AR$3,List!$F$2:$CB$2,0)),""),"")</f>
        <v/>
      </c>
      <c r="AS83" s="13" t="str">
        <f>IFERROR(IF(AS$4="Yes",INDEX(List!$F$2:$CB$208,MATCH('Selection Pane Data'!$C83,List!$F$2:$F$208,0),MATCH('Selection Pane Data'!AS$3,List!$F$2:$CB$2,0)),""),"")</f>
        <v/>
      </c>
      <c r="AT83" s="13" t="str">
        <f>IFERROR(IF(AT$4="Yes",INDEX(List!$F$2:$CB$208,MATCH('Selection Pane Data'!$C83,List!$F$2:$F$208,0),MATCH('Selection Pane Data'!AT$3,List!$F$2:$CB$2,0)),""),"")</f>
        <v/>
      </c>
      <c r="AU83" s="13" t="str">
        <f>IFERROR(IF(AU$4="Yes",INDEX(List!$F$2:$CB$208,MATCH('Selection Pane Data'!$C83,List!$F$2:$F$208,0),MATCH('Selection Pane Data'!AU$3,List!$F$2:$CB$2,0)),""),"")</f>
        <v/>
      </c>
      <c r="AV83" s="13" t="str">
        <f>IFERROR(IF(AV$4="Yes",INDEX(List!$F$2:$CB$208,MATCH('Selection Pane Data'!$C83,List!$F$2:$F$208,0),MATCH('Selection Pane Data'!AV$3,List!$F$2:$CB$2,0)),""),"")</f>
        <v/>
      </c>
      <c r="AW83" s="13" t="str">
        <f>IFERROR(IF(AW$4="Yes",INDEX(List!$F$2:$CB$208,MATCH('Selection Pane Data'!$C83,List!$F$2:$F$208,0),MATCH('Selection Pane Data'!AW$3,List!$F$2:$CB$2,0)),""),"")</f>
        <v/>
      </c>
      <c r="AX83" s="13" t="str">
        <f>IFERROR(IF(AX$4="Yes",INDEX(List!$F$2:$CB$208,MATCH('Selection Pane Data'!$C83,List!$F$2:$F$208,0),MATCH('Selection Pane Data'!AX$3,List!$F$2:$CB$2,0)),""),"")</f>
        <v/>
      </c>
      <c r="AY83" s="13" t="str">
        <f>IFERROR(IF(AY$4="Yes",INDEX(List!$F$2:$CB$208,MATCH('Selection Pane Data'!$C83,List!$F$2:$F$208,0),MATCH('Selection Pane Data'!AY$3,List!$F$2:$CB$2,0)),""),"")</f>
        <v/>
      </c>
      <c r="AZ83" s="13" t="str">
        <f>IFERROR(IF(AZ$4="Yes",INDEX(List!$F$2:$CB$208,MATCH('Selection Pane Data'!$C83,List!$F$2:$F$208,0),MATCH('Selection Pane Data'!AZ$3,List!$F$2:$CB$2,0)),""),"")</f>
        <v/>
      </c>
      <c r="BA83" s="13" t="str">
        <f>IFERROR(IF(BA$4="Yes",INDEX(List!$F$2:$CB$208,MATCH('Selection Pane Data'!$C83,List!$F$2:$F$208,0),MATCH('Selection Pane Data'!BA$3,List!$F$2:$CB$2,0)),""),"")</f>
        <v/>
      </c>
      <c r="BB83" s="13" t="str">
        <f>IFERROR(IF(BB$4="Yes",INDEX(List!$F$2:$CB$208,MATCH('Selection Pane Data'!$C83,List!$F$2:$F$208,0),MATCH('Selection Pane Data'!BB$3,List!$F$2:$CB$2,0)),""),"")</f>
        <v/>
      </c>
      <c r="BC83" s="13" t="str">
        <f>IFERROR(IF(BC$4="Yes",INDEX(List!$F$2:$CB$208,MATCH('Selection Pane Data'!$C83,List!$F$2:$F$208,0),MATCH('Selection Pane Data'!BC$3,List!$F$2:$CB$2,0)),""),"")</f>
        <v/>
      </c>
      <c r="BD83" s="13" t="str">
        <f>IFERROR(IF(BD$4="Yes",INDEX(List!$F$2:$CB$208,MATCH('Selection Pane Data'!$C83,List!$F$2:$F$208,0),MATCH('Selection Pane Data'!BD$3,List!$F$2:$CB$2,0)),""),"")</f>
        <v/>
      </c>
      <c r="BE83" s="13" t="str">
        <f>IFERROR(IF(BE$4="Yes",INDEX(List!$F$2:$CB$208,MATCH('Selection Pane Data'!$C83,List!$F$2:$F$208,0),MATCH('Selection Pane Data'!BE$3,List!$F$2:$CB$2,0)),""),"")</f>
        <v/>
      </c>
      <c r="BF83" s="13" t="str">
        <f>IFERROR(IF(BF$4="Yes",INDEX(List!$F$2:$CB$208,MATCH('Selection Pane Data'!$C83,List!$F$2:$F$208,0),MATCH('Selection Pane Data'!BF$3,List!$F$2:$CB$2,0)),""),"")</f>
        <v/>
      </c>
      <c r="BG83" s="13" t="str">
        <f>IFERROR(IF(BG$4="Yes",INDEX(List!$F$2:$CB$208,MATCH('Selection Pane Data'!$C83,List!$F$2:$F$208,0),MATCH('Selection Pane Data'!BG$3,List!$F$2:$CB$2,0)),""),"")</f>
        <v/>
      </c>
      <c r="BH83" s="13" t="str">
        <f>IFERROR(IF(BH$4="Yes",INDEX(List!$F$2:$CB$208,MATCH('Selection Pane Data'!$C83,List!$F$2:$F$208,0),MATCH('Selection Pane Data'!BH$3,List!$F$2:$CB$2,0)),""),"")</f>
        <v/>
      </c>
      <c r="BI83" s="13" t="str">
        <f>IFERROR(IF(BI$4="Yes",INDEX(List!$F$2:$CB$208,MATCH('Selection Pane Data'!$C83,List!$F$2:$F$208,0),MATCH('Selection Pane Data'!BI$3,List!$F$2:$CB$2,0)),""),"")</f>
        <v/>
      </c>
      <c r="BJ83" s="13" t="str">
        <f>IFERROR(IF(BJ$4="Yes",INDEX(List!$F$2:$CB$208,MATCH('Selection Pane Data'!$C83,List!$F$2:$F$208,0),MATCH('Selection Pane Data'!BJ$3,List!$F$2:$CB$2,0)),""),"")</f>
        <v/>
      </c>
      <c r="BK83" s="13" t="str">
        <f>IFERROR(IF(BK$4="Yes",INDEX(List!$F$2:$CB$208,MATCH('Selection Pane Data'!$C83,List!$F$2:$F$208,0),MATCH('Selection Pane Data'!BK$3,List!$F$2:$CB$2,0)),""),"")</f>
        <v/>
      </c>
      <c r="BL83" s="13" t="str">
        <f>IFERROR(IF(BL$4="Yes",INDEX(List!$F$2:$CB$208,MATCH('Selection Pane Data'!$C83,List!$F$2:$F$208,0),MATCH('Selection Pane Data'!BL$3,List!$F$2:$CB$2,0)),""),"")</f>
        <v/>
      </c>
      <c r="BM83" s="13" t="str">
        <f>IFERROR(IF(BM$4="Yes",INDEX(List!$F$2:$CB$208,MATCH('Selection Pane Data'!$C83,List!$F$2:$F$208,0),MATCH('Selection Pane Data'!BM$3,List!$F$2:$CB$2,0)),""),"")</f>
        <v/>
      </c>
      <c r="BN83" s="13" t="str">
        <f>IFERROR(IF(BN$4="Yes",INDEX(List!$F$2:$CB$208,MATCH('Selection Pane Data'!$C83,List!$F$2:$F$208,0),MATCH('Selection Pane Data'!BN$3,List!$F$2:$CB$2,0)),""),"")</f>
        <v/>
      </c>
      <c r="BO83" s="13" t="str">
        <f>IFERROR(IF(BO$4="Yes",INDEX(List!$F$2:$CB$208,MATCH('Selection Pane Data'!$C83,List!$F$2:$F$208,0),MATCH('Selection Pane Data'!BO$3,List!$F$2:$CB$2,0)),""),"")</f>
        <v/>
      </c>
      <c r="BP83" s="13" t="str">
        <f>IFERROR(IF(BP$4="Yes",INDEX(List!$F$2:$CB$208,MATCH('Selection Pane Data'!$C83,List!$F$2:$F$208,0),MATCH('Selection Pane Data'!BP$3,List!$F$2:$CB$2,0)),""),"")</f>
        <v/>
      </c>
      <c r="BQ83" s="13" t="str">
        <f>IFERROR(IF(BQ$4="Yes",INDEX(List!$F$2:$CB$208,MATCH('Selection Pane Data'!$C83,List!$F$2:$F$208,0),MATCH('Selection Pane Data'!BQ$3,List!$F$2:$CB$2,0)),""),"")</f>
        <v/>
      </c>
      <c r="BR83" s="13" t="str">
        <f>IFERROR(IF(BR$4="Yes",INDEX(List!$F$2:$CB$208,MATCH('Selection Pane Data'!$C83,List!$F$2:$F$208,0),MATCH('Selection Pane Data'!BR$3,List!$F$2:$CB$2,0)),""),"")</f>
        <v/>
      </c>
      <c r="BS83" s="13" t="str">
        <f>IFERROR(IF(BS$4="Yes",INDEX(List!$F$2:$CB$208,MATCH('Selection Pane Data'!$C83,List!$F$2:$F$208,0),MATCH('Selection Pane Data'!BS$3,List!$F$2:$CB$2,0)),""),"")</f>
        <v/>
      </c>
      <c r="BT83" s="13" t="str">
        <f>IFERROR(IF(BT$4="Yes",INDEX(List!$F$2:$CB$208,MATCH('Selection Pane Data'!$C83,List!$F$2:$F$208,0),MATCH('Selection Pane Data'!BT$3,List!$F$2:$CB$2,0)),""),"")</f>
        <v/>
      </c>
      <c r="BU83" s="13" t="str">
        <f>IFERROR(IF(BU$4="Yes",INDEX(List!$F$2:$CB$208,MATCH('Selection Pane Data'!$C83,List!$F$2:$F$208,0),MATCH('Selection Pane Data'!BU$3,List!$F$2:$CB$2,0)),""),"")</f>
        <v/>
      </c>
      <c r="BV83" s="13" t="str">
        <f>IFERROR(IF(BV$4="Yes",INDEX(List!$F$2:$CB$208,MATCH('Selection Pane Data'!$C83,List!$F$2:$F$208,0),MATCH('Selection Pane Data'!BV$3,List!$F$2:$CB$2,0)),""),"")</f>
        <v/>
      </c>
      <c r="BW83" s="13" t="str">
        <f>IFERROR(IF(BW$4="Yes",INDEX(List!$F$2:$CB$208,MATCH('Selection Pane Data'!$C83,List!$F$2:$F$208,0),MATCH('Selection Pane Data'!BW$3,List!$F$2:$CB$2,0)),""),"")</f>
        <v/>
      </c>
      <c r="BX83" s="13" t="str">
        <f>IFERROR(IF(BX$4="Yes",INDEX(List!$F$2:$CB$208,MATCH('Selection Pane Data'!$C83,List!$F$2:$F$208,0),MATCH('Selection Pane Data'!BX$3,List!$F$2:$CB$2,0)),""),"")</f>
        <v/>
      </c>
      <c r="BY83" s="13" t="str">
        <f>IFERROR(IF(BY$4="Yes",INDEX(List!$F$2:$CB$208,MATCH('Selection Pane Data'!$C83,List!$F$2:$F$208,0),MATCH('Selection Pane Data'!BY$3,List!$F$2:$CB$2,0)),""),"")</f>
        <v/>
      </c>
      <c r="BZ83" s="13" t="str">
        <f>IFERROR(IF(BZ$4="Yes",INDEX(List!$F$2:$CB$208,MATCH('Selection Pane Data'!$C83,List!$F$2:$F$208,0),MATCH('Selection Pane Data'!BZ$3,List!$F$2:$CB$2,0)),""),"")</f>
        <v/>
      </c>
      <c r="CA83" s="13" t="str">
        <f>IFERROR(IF(CA$4="Yes",INDEX(List!$F$2:$CB$208,MATCH('Selection Pane Data'!$C83,List!$F$2:$F$208,0),MATCH('Selection Pane Data'!CA$3,List!$F$2:$CB$2,0)),""),"")</f>
        <v/>
      </c>
      <c r="CC83" s="29">
        <f t="shared" si="4"/>
        <v>0</v>
      </c>
      <c r="CD83" s="29">
        <f t="shared" si="5"/>
        <v>0</v>
      </c>
      <c r="CE83" s="29"/>
      <c r="CF83" s="29">
        <f>COUNTIF(List!I81:CB81,'Selection Pane Data'!CF$3)</f>
        <v>0</v>
      </c>
      <c r="CG83" s="29">
        <f>COUNTIF(List!J81:CC81,'Selection Pane Data'!CG$3)</f>
        <v>3</v>
      </c>
      <c r="CH83" s="29"/>
      <c r="CI83" s="29" t="str">
        <f t="shared" si="6"/>
        <v>Good</v>
      </c>
      <c r="CJ83" s="29" t="str">
        <f t="shared" si="7"/>
        <v>Error</v>
      </c>
    </row>
    <row r="84" spans="2:88" x14ac:dyDescent="0.45">
      <c r="B84" s="21"/>
      <c r="C84" s="120" t="s">
        <v>100</v>
      </c>
      <c r="D84" s="31">
        <f>List!G82</f>
        <v>0</v>
      </c>
      <c r="E84" s="31">
        <f>List!H82</f>
        <v>0</v>
      </c>
      <c r="F84" t="str">
        <f>INDEX('CMMC Levels'!$A$1:$F$188,MATCH('Selection Pane Data'!$C84,'CMMC Levels'!$A$1:$A$188,0),MATCH(Placemat!$F$4,'CMMC Levels'!$A$1:$F$1,0))</f>
        <v>N/A</v>
      </c>
      <c r="G84" s="75" t="str">
        <f>IF(F84="X",IF(COUNTIF(List!I82:CB82,"P")+COUNTIF(List!I82:CB82,"S")=0,"U",IF(COUNTIF('Selection Pane Data'!H84:CA84,"P")&gt;0,"P",IF(COUNTIF('Selection Pane Data'!H84:CA84,"S")&gt;0,"S","N"))),"NA")</f>
        <v>NA</v>
      </c>
      <c r="H84" s="13" t="str">
        <f>IFERROR(IF(H$4="Yes",INDEX(List!$F$2:$CB$208,MATCH('Selection Pane Data'!$C84,List!$F$2:$F$208,0),MATCH('Selection Pane Data'!H$3,List!$F$2:$CB$2,0)),""),"")</f>
        <v/>
      </c>
      <c r="I84" s="13" t="str">
        <f>IFERROR(IF(I$4="Yes",INDEX(List!$F$2:$CB$208,MATCH('Selection Pane Data'!$C84,List!$F$2:$F$208,0),MATCH('Selection Pane Data'!I$3,List!$F$2:$CB$2,0)),""),"")</f>
        <v/>
      </c>
      <c r="J84" s="13" t="str">
        <f>IFERROR(IF(J$4="Yes",INDEX(List!$F$2:$CB$208,MATCH('Selection Pane Data'!$C84,List!$F$2:$F$208,0),MATCH('Selection Pane Data'!J$3,List!$F$2:$CB$2,0)),""),"")</f>
        <v/>
      </c>
      <c r="K84" s="13" t="str">
        <f>IFERROR(IF(K$4="Yes",INDEX(List!$F$2:$CB$208,MATCH('Selection Pane Data'!$C84,List!$F$2:$F$208,0),MATCH('Selection Pane Data'!K$3,List!$F$2:$CB$2,0)),""),"")</f>
        <v/>
      </c>
      <c r="L84" s="13" t="str">
        <f>IFERROR(IF(L$4="Yes",INDEX(List!$F$2:$CB$208,MATCH('Selection Pane Data'!$C84,List!$F$2:$F$208,0),MATCH('Selection Pane Data'!L$3,List!$F$2:$CB$2,0)),""),"")</f>
        <v/>
      </c>
      <c r="M84" s="13" t="str">
        <f>IFERROR(IF(M$4="Yes",INDEX(List!$F$2:$CB$208,MATCH('Selection Pane Data'!$C84,List!$F$2:$F$208,0),MATCH('Selection Pane Data'!M$3,List!$F$2:$CB$2,0)),""),"")</f>
        <v/>
      </c>
      <c r="N84" s="13" t="str">
        <f>IFERROR(IF(N$4="Yes",INDEX(List!$F$2:$CB$208,MATCH('Selection Pane Data'!$C84,List!$F$2:$F$208,0),MATCH('Selection Pane Data'!N$3,List!$F$2:$CB$2,0)),""),"")</f>
        <v/>
      </c>
      <c r="O84" s="13" t="str">
        <f>IFERROR(IF(O$4="Yes",INDEX(List!$F$2:$CB$208,MATCH('Selection Pane Data'!$C84,List!$F$2:$F$208,0),MATCH('Selection Pane Data'!O$3,List!$F$2:$CB$2,0)),""),"")</f>
        <v/>
      </c>
      <c r="P84" s="13" t="str">
        <f>IFERROR(IF(P$4="Yes",INDEX(List!$F$2:$CB$208,MATCH('Selection Pane Data'!$C84,List!$F$2:$F$208,0),MATCH('Selection Pane Data'!P$3,List!$F$2:$CB$2,0)),""),"")</f>
        <v/>
      </c>
      <c r="Q84" s="13" t="str">
        <f>IFERROR(IF(Q$4="Yes",INDEX(List!$F$2:$CB$208,MATCH('Selection Pane Data'!$C84,List!$F$2:$F$208,0),MATCH('Selection Pane Data'!Q$3,List!$F$2:$CB$2,0)),""),"")</f>
        <v/>
      </c>
      <c r="R84" s="13" t="str">
        <f>IFERROR(IF(R$4="Yes",INDEX(List!$F$2:$CB$208,MATCH('Selection Pane Data'!$C84,List!$F$2:$F$208,0),MATCH('Selection Pane Data'!R$3,List!$F$2:$CB$2,0)),""),"")</f>
        <v/>
      </c>
      <c r="S84" s="13" t="str">
        <f>IFERROR(IF(S$4="Yes",INDEX(List!$F$2:$CB$208,MATCH('Selection Pane Data'!$C84,List!$F$2:$F$208,0),MATCH('Selection Pane Data'!S$3,List!$F$2:$CB$2,0)),""),"")</f>
        <v/>
      </c>
      <c r="T84" s="13" t="str">
        <f>IFERROR(IF(T$4="Yes",INDEX(List!$F$2:$CB$208,MATCH('Selection Pane Data'!$C84,List!$F$2:$F$208,0),MATCH('Selection Pane Data'!T$3,List!$F$2:$CB$2,0)),""),"")</f>
        <v/>
      </c>
      <c r="U84" s="13" t="str">
        <f>IFERROR(IF(U$4="Yes",INDEX(List!$F$2:$CB$208,MATCH('Selection Pane Data'!$C84,List!$F$2:$F$208,0),MATCH('Selection Pane Data'!U$3,List!$F$2:$CB$2,0)),""),"")</f>
        <v/>
      </c>
      <c r="V84" s="13" t="str">
        <f>IFERROR(IF(V$4="Yes",INDEX(List!$F$2:$CB$208,MATCH('Selection Pane Data'!$C84,List!$F$2:$F$208,0),MATCH('Selection Pane Data'!V$3,List!$F$2:$CB$2,0)),""),"")</f>
        <v/>
      </c>
      <c r="W84" s="13" t="str">
        <f>IFERROR(IF(W$4="Yes",INDEX(List!$F$2:$CB$208,MATCH('Selection Pane Data'!$C84,List!$F$2:$F$208,0),MATCH('Selection Pane Data'!W$3,List!$F$2:$CB$2,0)),""),"")</f>
        <v/>
      </c>
      <c r="X84" s="13" t="str">
        <f>IFERROR(IF(X$4="Yes",INDEX(List!$F$2:$CB$208,MATCH('Selection Pane Data'!$C84,List!$F$2:$F$208,0),MATCH('Selection Pane Data'!X$3,List!$F$2:$CB$2,0)),""),"")</f>
        <v/>
      </c>
      <c r="Y84" s="13" t="str">
        <f>IFERROR(IF(Y$4="Yes",INDEX(List!$F$2:$CB$208,MATCH('Selection Pane Data'!$C84,List!$F$2:$F$208,0),MATCH('Selection Pane Data'!Y$3,List!$F$2:$CB$2,0)),""),"")</f>
        <v/>
      </c>
      <c r="Z84" s="13" t="str">
        <f>IFERROR(IF(Z$4="Yes",INDEX(List!$F$2:$CB$208,MATCH('Selection Pane Data'!$C84,List!$F$2:$F$208,0),MATCH('Selection Pane Data'!Z$3,List!$F$2:$CB$2,0)),""),"")</f>
        <v/>
      </c>
      <c r="AA84" s="13" t="str">
        <f>IFERROR(IF(AA$4="Yes",INDEX(List!$F$2:$CB$208,MATCH('Selection Pane Data'!$C84,List!$F$2:$F$208,0),MATCH('Selection Pane Data'!AA$3,List!$F$2:$CB$2,0)),""),"")</f>
        <v/>
      </c>
      <c r="AB84" s="13" t="str">
        <f>IFERROR(IF(AB$4="Yes",INDEX(List!$F$2:$CB$208,MATCH('Selection Pane Data'!$C84,List!$F$2:$F$208,0),MATCH('Selection Pane Data'!AB$3,List!$F$2:$CB$2,0)),""),"")</f>
        <v/>
      </c>
      <c r="AC84" s="13" t="str">
        <f>IFERROR(IF(AC$4="Yes",INDEX(List!$F$2:$CB$208,MATCH('Selection Pane Data'!$C84,List!$F$2:$F$208,0),MATCH('Selection Pane Data'!AC$3,List!$F$2:$CB$2,0)),""),"")</f>
        <v/>
      </c>
      <c r="AD84" s="13" t="str">
        <f>IFERROR(IF(AD$4="Yes",INDEX(List!$F$2:$CB$208,MATCH('Selection Pane Data'!$C84,List!$F$2:$F$208,0),MATCH('Selection Pane Data'!AD$3,List!$F$2:$CB$2,0)),""),"")</f>
        <v/>
      </c>
      <c r="AE84" s="13" t="str">
        <f>IFERROR(IF(AE$4="Yes",INDEX(List!$F$2:$CB$208,MATCH('Selection Pane Data'!$C84,List!$F$2:$F$208,0),MATCH('Selection Pane Data'!AE$3,List!$F$2:$CB$2,0)),""),"")</f>
        <v/>
      </c>
      <c r="AF84" s="13" t="str">
        <f>IFERROR(IF(AF$4="Yes",INDEX(List!$F$2:$CB$208,MATCH('Selection Pane Data'!$C84,List!$F$2:$F$208,0),MATCH('Selection Pane Data'!AF$3,List!$F$2:$CB$2,0)),""),"")</f>
        <v/>
      </c>
      <c r="AG84" s="13" t="str">
        <f>IFERROR(IF(AG$4="Yes",INDEX(List!$F$2:$CB$208,MATCH('Selection Pane Data'!$C84,List!$F$2:$F$208,0),MATCH('Selection Pane Data'!AG$3,List!$F$2:$CB$2,0)),""),"")</f>
        <v/>
      </c>
      <c r="AH84" s="13" t="str">
        <f>IFERROR(IF(AH$4="Yes",INDEX(List!$F$2:$CB$208,MATCH('Selection Pane Data'!$C84,List!$F$2:$F$208,0),MATCH('Selection Pane Data'!AH$3,List!$F$2:$CB$2,0)),""),"")</f>
        <v/>
      </c>
      <c r="AI84" s="13" t="str">
        <f>IFERROR(IF(AI$4="Yes",INDEX(List!$F$2:$CB$208,MATCH('Selection Pane Data'!$C84,List!$F$2:$F$208,0),MATCH('Selection Pane Data'!AI$3,List!$F$2:$CB$2,0)),""),"")</f>
        <v/>
      </c>
      <c r="AJ84" s="13" t="str">
        <f>IFERROR(IF(AJ$4="Yes",INDEX(List!$F$2:$CB$208,MATCH('Selection Pane Data'!$C84,List!$F$2:$F$208,0),MATCH('Selection Pane Data'!AJ$3,List!$F$2:$CB$2,0)),""),"")</f>
        <v/>
      </c>
      <c r="AK84" s="13" t="str">
        <f>IFERROR(IF(AK$4="Yes",INDEX(List!$F$2:$CB$208,MATCH('Selection Pane Data'!$C84,List!$F$2:$F$208,0),MATCH('Selection Pane Data'!AK$3,List!$F$2:$CB$2,0)),""),"")</f>
        <v/>
      </c>
      <c r="AL84" s="13" t="str">
        <f>IFERROR(IF(AL$4="Yes",INDEX(List!$F$2:$CB$208,MATCH('Selection Pane Data'!$C84,List!$F$2:$F$208,0),MATCH('Selection Pane Data'!AL$3,List!$F$2:$CB$2,0)),""),"")</f>
        <v/>
      </c>
      <c r="AM84" s="13" t="str">
        <f>IFERROR(IF(AM$4="Yes",INDEX(List!$F$2:$CB$208,MATCH('Selection Pane Data'!$C84,List!$F$2:$F$208,0),MATCH('Selection Pane Data'!AM$3,List!$F$2:$CB$2,0)),""),"")</f>
        <v/>
      </c>
      <c r="AN84" s="13" t="str">
        <f>IFERROR(IF(AN$4="Yes",INDEX(List!$F$2:$CB$208,MATCH('Selection Pane Data'!$C84,List!$F$2:$F$208,0),MATCH('Selection Pane Data'!AN$3,List!$F$2:$CB$2,0)),""),"")</f>
        <v/>
      </c>
      <c r="AO84" s="13" t="str">
        <f>IFERROR(IF(AO$4="Yes",INDEX(List!$F$2:$CB$208,MATCH('Selection Pane Data'!$C84,List!$F$2:$F$208,0),MATCH('Selection Pane Data'!AO$3,List!$F$2:$CB$2,0)),""),"")</f>
        <v/>
      </c>
      <c r="AP84" s="13" t="str">
        <f>IFERROR(IF(AP$4="Yes",INDEX(List!$F$2:$CB$208,MATCH('Selection Pane Data'!$C84,List!$F$2:$F$208,0),MATCH('Selection Pane Data'!AP$3,List!$F$2:$CB$2,0)),""),"")</f>
        <v/>
      </c>
      <c r="AQ84" s="13" t="str">
        <f>IFERROR(IF(AQ$4="Yes",INDEX(List!$F$2:$CB$208,MATCH('Selection Pane Data'!$C84,List!$F$2:$F$208,0),MATCH('Selection Pane Data'!AQ$3,List!$F$2:$CB$2,0)),""),"")</f>
        <v/>
      </c>
      <c r="AR84" s="13" t="str">
        <f>IFERROR(IF(AR$4="Yes",INDEX(List!$F$2:$CB$208,MATCH('Selection Pane Data'!$C84,List!$F$2:$F$208,0),MATCH('Selection Pane Data'!AR$3,List!$F$2:$CB$2,0)),""),"")</f>
        <v/>
      </c>
      <c r="AS84" s="13" t="str">
        <f>IFERROR(IF(AS$4="Yes",INDEX(List!$F$2:$CB$208,MATCH('Selection Pane Data'!$C84,List!$F$2:$F$208,0),MATCH('Selection Pane Data'!AS$3,List!$F$2:$CB$2,0)),""),"")</f>
        <v/>
      </c>
      <c r="AT84" s="13" t="str">
        <f>IFERROR(IF(AT$4="Yes",INDEX(List!$F$2:$CB$208,MATCH('Selection Pane Data'!$C84,List!$F$2:$F$208,0),MATCH('Selection Pane Data'!AT$3,List!$F$2:$CB$2,0)),""),"")</f>
        <v/>
      </c>
      <c r="AU84" s="13" t="str">
        <f>IFERROR(IF(AU$4="Yes",INDEX(List!$F$2:$CB$208,MATCH('Selection Pane Data'!$C84,List!$F$2:$F$208,0),MATCH('Selection Pane Data'!AU$3,List!$F$2:$CB$2,0)),""),"")</f>
        <v/>
      </c>
      <c r="AV84" s="13" t="str">
        <f>IFERROR(IF(AV$4="Yes",INDEX(List!$F$2:$CB$208,MATCH('Selection Pane Data'!$C84,List!$F$2:$F$208,0),MATCH('Selection Pane Data'!AV$3,List!$F$2:$CB$2,0)),""),"")</f>
        <v/>
      </c>
      <c r="AW84" s="13" t="str">
        <f>IFERROR(IF(AW$4="Yes",INDEX(List!$F$2:$CB$208,MATCH('Selection Pane Data'!$C84,List!$F$2:$F$208,0),MATCH('Selection Pane Data'!AW$3,List!$F$2:$CB$2,0)),""),"")</f>
        <v/>
      </c>
      <c r="AX84" s="13" t="str">
        <f>IFERROR(IF(AX$4="Yes",INDEX(List!$F$2:$CB$208,MATCH('Selection Pane Data'!$C84,List!$F$2:$F$208,0),MATCH('Selection Pane Data'!AX$3,List!$F$2:$CB$2,0)),""),"")</f>
        <v/>
      </c>
      <c r="AY84" s="13" t="str">
        <f>IFERROR(IF(AY$4="Yes",INDEX(List!$F$2:$CB$208,MATCH('Selection Pane Data'!$C84,List!$F$2:$F$208,0),MATCH('Selection Pane Data'!AY$3,List!$F$2:$CB$2,0)),""),"")</f>
        <v/>
      </c>
      <c r="AZ84" s="13" t="str">
        <f>IFERROR(IF(AZ$4="Yes",INDEX(List!$F$2:$CB$208,MATCH('Selection Pane Data'!$C84,List!$F$2:$F$208,0),MATCH('Selection Pane Data'!AZ$3,List!$F$2:$CB$2,0)),""),"")</f>
        <v/>
      </c>
      <c r="BA84" s="13" t="str">
        <f>IFERROR(IF(BA$4="Yes",INDEX(List!$F$2:$CB$208,MATCH('Selection Pane Data'!$C84,List!$F$2:$F$208,0),MATCH('Selection Pane Data'!BA$3,List!$F$2:$CB$2,0)),""),"")</f>
        <v/>
      </c>
      <c r="BB84" s="13" t="str">
        <f>IFERROR(IF(BB$4="Yes",INDEX(List!$F$2:$CB$208,MATCH('Selection Pane Data'!$C84,List!$F$2:$F$208,0),MATCH('Selection Pane Data'!BB$3,List!$F$2:$CB$2,0)),""),"")</f>
        <v/>
      </c>
      <c r="BC84" s="13" t="str">
        <f>IFERROR(IF(BC$4="Yes",INDEX(List!$F$2:$CB$208,MATCH('Selection Pane Data'!$C84,List!$F$2:$F$208,0),MATCH('Selection Pane Data'!BC$3,List!$F$2:$CB$2,0)),""),"")</f>
        <v/>
      </c>
      <c r="BD84" s="13" t="str">
        <f>IFERROR(IF(BD$4="Yes",INDEX(List!$F$2:$CB$208,MATCH('Selection Pane Data'!$C84,List!$F$2:$F$208,0),MATCH('Selection Pane Data'!BD$3,List!$F$2:$CB$2,0)),""),"")</f>
        <v/>
      </c>
      <c r="BE84" s="13" t="str">
        <f>IFERROR(IF(BE$4="Yes",INDEX(List!$F$2:$CB$208,MATCH('Selection Pane Data'!$C84,List!$F$2:$F$208,0),MATCH('Selection Pane Data'!BE$3,List!$F$2:$CB$2,0)),""),"")</f>
        <v/>
      </c>
      <c r="BF84" s="13" t="str">
        <f>IFERROR(IF(BF$4="Yes",INDEX(List!$F$2:$CB$208,MATCH('Selection Pane Data'!$C84,List!$F$2:$F$208,0),MATCH('Selection Pane Data'!BF$3,List!$F$2:$CB$2,0)),""),"")</f>
        <v/>
      </c>
      <c r="BG84" s="13" t="str">
        <f>IFERROR(IF(BG$4="Yes",INDEX(List!$F$2:$CB$208,MATCH('Selection Pane Data'!$C84,List!$F$2:$F$208,0),MATCH('Selection Pane Data'!BG$3,List!$F$2:$CB$2,0)),""),"")</f>
        <v/>
      </c>
      <c r="BH84" s="13" t="str">
        <f>IFERROR(IF(BH$4="Yes",INDEX(List!$F$2:$CB$208,MATCH('Selection Pane Data'!$C84,List!$F$2:$F$208,0),MATCH('Selection Pane Data'!BH$3,List!$F$2:$CB$2,0)),""),"")</f>
        <v/>
      </c>
      <c r="BI84" s="13" t="str">
        <f>IFERROR(IF(BI$4="Yes",INDEX(List!$F$2:$CB$208,MATCH('Selection Pane Data'!$C84,List!$F$2:$F$208,0),MATCH('Selection Pane Data'!BI$3,List!$F$2:$CB$2,0)),""),"")</f>
        <v/>
      </c>
      <c r="BJ84" s="13" t="str">
        <f>IFERROR(IF(BJ$4="Yes",INDEX(List!$F$2:$CB$208,MATCH('Selection Pane Data'!$C84,List!$F$2:$F$208,0),MATCH('Selection Pane Data'!BJ$3,List!$F$2:$CB$2,0)),""),"")</f>
        <v/>
      </c>
      <c r="BK84" s="13" t="str">
        <f>IFERROR(IF(BK$4="Yes",INDEX(List!$F$2:$CB$208,MATCH('Selection Pane Data'!$C84,List!$F$2:$F$208,0),MATCH('Selection Pane Data'!BK$3,List!$F$2:$CB$2,0)),""),"")</f>
        <v/>
      </c>
      <c r="BL84" s="13" t="str">
        <f>IFERROR(IF(BL$4="Yes",INDEX(List!$F$2:$CB$208,MATCH('Selection Pane Data'!$C84,List!$F$2:$F$208,0),MATCH('Selection Pane Data'!BL$3,List!$F$2:$CB$2,0)),""),"")</f>
        <v/>
      </c>
      <c r="BM84" s="13" t="str">
        <f>IFERROR(IF(BM$4="Yes",INDEX(List!$F$2:$CB$208,MATCH('Selection Pane Data'!$C84,List!$F$2:$F$208,0),MATCH('Selection Pane Data'!BM$3,List!$F$2:$CB$2,0)),""),"")</f>
        <v/>
      </c>
      <c r="BN84" s="13" t="str">
        <f>IFERROR(IF(BN$4="Yes",INDEX(List!$F$2:$CB$208,MATCH('Selection Pane Data'!$C84,List!$F$2:$F$208,0),MATCH('Selection Pane Data'!BN$3,List!$F$2:$CB$2,0)),""),"")</f>
        <v/>
      </c>
      <c r="BO84" s="13" t="str">
        <f>IFERROR(IF(BO$4="Yes",INDEX(List!$F$2:$CB$208,MATCH('Selection Pane Data'!$C84,List!$F$2:$F$208,0),MATCH('Selection Pane Data'!BO$3,List!$F$2:$CB$2,0)),""),"")</f>
        <v/>
      </c>
      <c r="BP84" s="13" t="str">
        <f>IFERROR(IF(BP$4="Yes",INDEX(List!$F$2:$CB$208,MATCH('Selection Pane Data'!$C84,List!$F$2:$F$208,0),MATCH('Selection Pane Data'!BP$3,List!$F$2:$CB$2,0)),""),"")</f>
        <v/>
      </c>
      <c r="BQ84" s="13" t="str">
        <f>IFERROR(IF(BQ$4="Yes",INDEX(List!$F$2:$CB$208,MATCH('Selection Pane Data'!$C84,List!$F$2:$F$208,0),MATCH('Selection Pane Data'!BQ$3,List!$F$2:$CB$2,0)),""),"")</f>
        <v/>
      </c>
      <c r="BR84" s="13" t="str">
        <f>IFERROR(IF(BR$4="Yes",INDEX(List!$F$2:$CB$208,MATCH('Selection Pane Data'!$C84,List!$F$2:$F$208,0),MATCH('Selection Pane Data'!BR$3,List!$F$2:$CB$2,0)),""),"")</f>
        <v/>
      </c>
      <c r="BS84" s="13" t="str">
        <f>IFERROR(IF(BS$4="Yes",INDEX(List!$F$2:$CB$208,MATCH('Selection Pane Data'!$C84,List!$F$2:$F$208,0),MATCH('Selection Pane Data'!BS$3,List!$F$2:$CB$2,0)),""),"")</f>
        <v/>
      </c>
      <c r="BT84" s="13" t="str">
        <f>IFERROR(IF(BT$4="Yes",INDEX(List!$F$2:$CB$208,MATCH('Selection Pane Data'!$C84,List!$F$2:$F$208,0),MATCH('Selection Pane Data'!BT$3,List!$F$2:$CB$2,0)),""),"")</f>
        <v/>
      </c>
      <c r="BU84" s="13" t="str">
        <f>IFERROR(IF(BU$4="Yes",INDEX(List!$F$2:$CB$208,MATCH('Selection Pane Data'!$C84,List!$F$2:$F$208,0),MATCH('Selection Pane Data'!BU$3,List!$F$2:$CB$2,0)),""),"")</f>
        <v/>
      </c>
      <c r="BV84" s="13" t="str">
        <f>IFERROR(IF(BV$4="Yes",INDEX(List!$F$2:$CB$208,MATCH('Selection Pane Data'!$C84,List!$F$2:$F$208,0),MATCH('Selection Pane Data'!BV$3,List!$F$2:$CB$2,0)),""),"")</f>
        <v/>
      </c>
      <c r="BW84" s="13" t="str">
        <f>IFERROR(IF(BW$4="Yes",INDEX(List!$F$2:$CB$208,MATCH('Selection Pane Data'!$C84,List!$F$2:$F$208,0),MATCH('Selection Pane Data'!BW$3,List!$F$2:$CB$2,0)),""),"")</f>
        <v/>
      </c>
      <c r="BX84" s="13" t="str">
        <f>IFERROR(IF(BX$4="Yes",INDEX(List!$F$2:$CB$208,MATCH('Selection Pane Data'!$C84,List!$F$2:$F$208,0),MATCH('Selection Pane Data'!BX$3,List!$F$2:$CB$2,0)),""),"")</f>
        <v/>
      </c>
      <c r="BY84" s="13" t="str">
        <f>IFERROR(IF(BY$4="Yes",INDEX(List!$F$2:$CB$208,MATCH('Selection Pane Data'!$C84,List!$F$2:$F$208,0),MATCH('Selection Pane Data'!BY$3,List!$F$2:$CB$2,0)),""),"")</f>
        <v/>
      </c>
      <c r="BZ84" s="13" t="str">
        <f>IFERROR(IF(BZ$4="Yes",INDEX(List!$F$2:$CB$208,MATCH('Selection Pane Data'!$C84,List!$F$2:$F$208,0),MATCH('Selection Pane Data'!BZ$3,List!$F$2:$CB$2,0)),""),"")</f>
        <v/>
      </c>
      <c r="CA84" s="13" t="str">
        <f>IFERROR(IF(CA$4="Yes",INDEX(List!$F$2:$CB$208,MATCH('Selection Pane Data'!$C84,List!$F$2:$F$208,0),MATCH('Selection Pane Data'!CA$3,List!$F$2:$CB$2,0)),""),"")</f>
        <v/>
      </c>
      <c r="CC84" s="29">
        <f t="shared" si="4"/>
        <v>0</v>
      </c>
      <c r="CD84" s="29">
        <f t="shared" si="5"/>
        <v>0</v>
      </c>
      <c r="CE84" s="29"/>
      <c r="CF84" s="29">
        <f>COUNTIF(List!I82:CB82,'Selection Pane Data'!CF$3)</f>
        <v>3</v>
      </c>
      <c r="CG84" s="29">
        <f>COUNTIF(List!J82:CC82,'Selection Pane Data'!CG$3)</f>
        <v>2</v>
      </c>
      <c r="CH84" s="29"/>
      <c r="CI84" s="29" t="str">
        <f t="shared" si="6"/>
        <v>Error</v>
      </c>
      <c r="CJ84" s="29" t="str">
        <f t="shared" si="7"/>
        <v>Error</v>
      </c>
    </row>
    <row r="85" spans="2:88" x14ac:dyDescent="0.45">
      <c r="B85" s="21"/>
      <c r="C85" s="120" t="s">
        <v>115</v>
      </c>
      <c r="D85" s="31">
        <f>List!G83</f>
        <v>0</v>
      </c>
      <c r="E85" s="31">
        <f>List!H83</f>
        <v>0</v>
      </c>
      <c r="F85" t="str">
        <f>INDEX('CMMC Levels'!$A$1:$F$188,MATCH('Selection Pane Data'!$C85,'CMMC Levels'!$A$1:$A$188,0),MATCH(Placemat!$F$4,'CMMC Levels'!$A$1:$F$1,0))</f>
        <v>N/A</v>
      </c>
      <c r="G85" s="75" t="str">
        <f>IF(F85="X",IF(COUNTIF(List!I83:CB83,"P")+COUNTIF(List!I83:CB83,"S")=0,"U",IF(COUNTIF('Selection Pane Data'!H85:CA85,"P")&gt;0,"P",IF(COUNTIF('Selection Pane Data'!H85:CA85,"S")&gt;0,"S","N"))),"NA")</f>
        <v>NA</v>
      </c>
      <c r="H85" s="13" t="str">
        <f>IFERROR(IF(H$4="Yes",INDEX(List!$F$2:$CB$208,MATCH('Selection Pane Data'!$C85,List!$F$2:$F$208,0),MATCH('Selection Pane Data'!H$3,List!$F$2:$CB$2,0)),""),"")</f>
        <v/>
      </c>
      <c r="I85" s="13" t="str">
        <f>IFERROR(IF(I$4="Yes",INDEX(List!$F$2:$CB$208,MATCH('Selection Pane Data'!$C85,List!$F$2:$F$208,0),MATCH('Selection Pane Data'!I$3,List!$F$2:$CB$2,0)),""),"")</f>
        <v/>
      </c>
      <c r="J85" s="13" t="str">
        <f>IFERROR(IF(J$4="Yes",INDEX(List!$F$2:$CB$208,MATCH('Selection Pane Data'!$C85,List!$F$2:$F$208,0),MATCH('Selection Pane Data'!J$3,List!$F$2:$CB$2,0)),""),"")</f>
        <v/>
      </c>
      <c r="K85" s="13" t="str">
        <f>IFERROR(IF(K$4="Yes",INDEX(List!$F$2:$CB$208,MATCH('Selection Pane Data'!$C85,List!$F$2:$F$208,0),MATCH('Selection Pane Data'!K$3,List!$F$2:$CB$2,0)),""),"")</f>
        <v/>
      </c>
      <c r="L85" s="13" t="str">
        <f>IFERROR(IF(L$4="Yes",INDEX(List!$F$2:$CB$208,MATCH('Selection Pane Data'!$C85,List!$F$2:$F$208,0),MATCH('Selection Pane Data'!L$3,List!$F$2:$CB$2,0)),""),"")</f>
        <v/>
      </c>
      <c r="M85" s="13" t="str">
        <f>IFERROR(IF(M$4="Yes",INDEX(List!$F$2:$CB$208,MATCH('Selection Pane Data'!$C85,List!$F$2:$F$208,0),MATCH('Selection Pane Data'!M$3,List!$F$2:$CB$2,0)),""),"")</f>
        <v/>
      </c>
      <c r="N85" s="13" t="str">
        <f>IFERROR(IF(N$4="Yes",INDEX(List!$F$2:$CB$208,MATCH('Selection Pane Data'!$C85,List!$F$2:$F$208,0),MATCH('Selection Pane Data'!N$3,List!$F$2:$CB$2,0)),""),"")</f>
        <v/>
      </c>
      <c r="O85" s="13" t="str">
        <f>IFERROR(IF(O$4="Yes",INDEX(List!$F$2:$CB$208,MATCH('Selection Pane Data'!$C85,List!$F$2:$F$208,0),MATCH('Selection Pane Data'!O$3,List!$F$2:$CB$2,0)),""),"")</f>
        <v/>
      </c>
      <c r="P85" s="13" t="str">
        <f>IFERROR(IF(P$4="Yes",INDEX(List!$F$2:$CB$208,MATCH('Selection Pane Data'!$C85,List!$F$2:$F$208,0),MATCH('Selection Pane Data'!P$3,List!$F$2:$CB$2,0)),""),"")</f>
        <v/>
      </c>
      <c r="Q85" s="13" t="str">
        <f>IFERROR(IF(Q$4="Yes",INDEX(List!$F$2:$CB$208,MATCH('Selection Pane Data'!$C85,List!$F$2:$F$208,0),MATCH('Selection Pane Data'!Q$3,List!$F$2:$CB$2,0)),""),"")</f>
        <v/>
      </c>
      <c r="R85" s="13" t="str">
        <f>IFERROR(IF(R$4="Yes",INDEX(List!$F$2:$CB$208,MATCH('Selection Pane Data'!$C85,List!$F$2:$F$208,0),MATCH('Selection Pane Data'!R$3,List!$F$2:$CB$2,0)),""),"")</f>
        <v/>
      </c>
      <c r="S85" s="13" t="str">
        <f>IFERROR(IF(S$4="Yes",INDEX(List!$F$2:$CB$208,MATCH('Selection Pane Data'!$C85,List!$F$2:$F$208,0),MATCH('Selection Pane Data'!S$3,List!$F$2:$CB$2,0)),""),"")</f>
        <v/>
      </c>
      <c r="T85" s="13" t="str">
        <f>IFERROR(IF(T$4="Yes",INDEX(List!$F$2:$CB$208,MATCH('Selection Pane Data'!$C85,List!$F$2:$F$208,0),MATCH('Selection Pane Data'!T$3,List!$F$2:$CB$2,0)),""),"")</f>
        <v/>
      </c>
      <c r="U85" s="13" t="str">
        <f>IFERROR(IF(U$4="Yes",INDEX(List!$F$2:$CB$208,MATCH('Selection Pane Data'!$C85,List!$F$2:$F$208,0),MATCH('Selection Pane Data'!U$3,List!$F$2:$CB$2,0)),""),"")</f>
        <v/>
      </c>
      <c r="V85" s="13" t="str">
        <f>IFERROR(IF(V$4="Yes",INDEX(List!$F$2:$CB$208,MATCH('Selection Pane Data'!$C85,List!$F$2:$F$208,0),MATCH('Selection Pane Data'!V$3,List!$F$2:$CB$2,0)),""),"")</f>
        <v/>
      </c>
      <c r="W85" s="13" t="str">
        <f>IFERROR(IF(W$4="Yes",INDEX(List!$F$2:$CB$208,MATCH('Selection Pane Data'!$C85,List!$F$2:$F$208,0),MATCH('Selection Pane Data'!W$3,List!$F$2:$CB$2,0)),""),"")</f>
        <v/>
      </c>
      <c r="X85" s="13" t="str">
        <f>IFERROR(IF(X$4="Yes",INDEX(List!$F$2:$CB$208,MATCH('Selection Pane Data'!$C85,List!$F$2:$F$208,0),MATCH('Selection Pane Data'!X$3,List!$F$2:$CB$2,0)),""),"")</f>
        <v/>
      </c>
      <c r="Y85" s="13" t="str">
        <f>IFERROR(IF(Y$4="Yes",INDEX(List!$F$2:$CB$208,MATCH('Selection Pane Data'!$C85,List!$F$2:$F$208,0),MATCH('Selection Pane Data'!Y$3,List!$F$2:$CB$2,0)),""),"")</f>
        <v/>
      </c>
      <c r="Z85" s="13" t="str">
        <f>IFERROR(IF(Z$4="Yes",INDEX(List!$F$2:$CB$208,MATCH('Selection Pane Data'!$C85,List!$F$2:$F$208,0),MATCH('Selection Pane Data'!Z$3,List!$F$2:$CB$2,0)),""),"")</f>
        <v/>
      </c>
      <c r="AA85" s="13" t="str">
        <f>IFERROR(IF(AA$4="Yes",INDEX(List!$F$2:$CB$208,MATCH('Selection Pane Data'!$C85,List!$F$2:$F$208,0),MATCH('Selection Pane Data'!AA$3,List!$F$2:$CB$2,0)),""),"")</f>
        <v/>
      </c>
      <c r="AB85" s="13" t="str">
        <f>IFERROR(IF(AB$4="Yes",INDEX(List!$F$2:$CB$208,MATCH('Selection Pane Data'!$C85,List!$F$2:$F$208,0),MATCH('Selection Pane Data'!AB$3,List!$F$2:$CB$2,0)),""),"")</f>
        <v/>
      </c>
      <c r="AC85" s="13" t="str">
        <f>IFERROR(IF(AC$4="Yes",INDEX(List!$F$2:$CB$208,MATCH('Selection Pane Data'!$C85,List!$F$2:$F$208,0),MATCH('Selection Pane Data'!AC$3,List!$F$2:$CB$2,0)),""),"")</f>
        <v/>
      </c>
      <c r="AD85" s="13" t="str">
        <f>IFERROR(IF(AD$4="Yes",INDEX(List!$F$2:$CB$208,MATCH('Selection Pane Data'!$C85,List!$F$2:$F$208,0),MATCH('Selection Pane Data'!AD$3,List!$F$2:$CB$2,0)),""),"")</f>
        <v/>
      </c>
      <c r="AE85" s="13" t="str">
        <f>IFERROR(IF(AE$4="Yes",INDEX(List!$F$2:$CB$208,MATCH('Selection Pane Data'!$C85,List!$F$2:$F$208,0),MATCH('Selection Pane Data'!AE$3,List!$F$2:$CB$2,0)),""),"")</f>
        <v/>
      </c>
      <c r="AF85" s="13" t="str">
        <f>IFERROR(IF(AF$4="Yes",INDEX(List!$F$2:$CB$208,MATCH('Selection Pane Data'!$C85,List!$F$2:$F$208,0),MATCH('Selection Pane Data'!AF$3,List!$F$2:$CB$2,0)),""),"")</f>
        <v/>
      </c>
      <c r="AG85" s="13" t="str">
        <f>IFERROR(IF(AG$4="Yes",INDEX(List!$F$2:$CB$208,MATCH('Selection Pane Data'!$C85,List!$F$2:$F$208,0),MATCH('Selection Pane Data'!AG$3,List!$F$2:$CB$2,0)),""),"")</f>
        <v/>
      </c>
      <c r="AH85" s="13" t="str">
        <f>IFERROR(IF(AH$4="Yes",INDEX(List!$F$2:$CB$208,MATCH('Selection Pane Data'!$C85,List!$F$2:$F$208,0),MATCH('Selection Pane Data'!AH$3,List!$F$2:$CB$2,0)),""),"")</f>
        <v/>
      </c>
      <c r="AI85" s="13" t="str">
        <f>IFERROR(IF(AI$4="Yes",INDEX(List!$F$2:$CB$208,MATCH('Selection Pane Data'!$C85,List!$F$2:$F$208,0),MATCH('Selection Pane Data'!AI$3,List!$F$2:$CB$2,0)),""),"")</f>
        <v/>
      </c>
      <c r="AJ85" s="13" t="str">
        <f>IFERROR(IF(AJ$4="Yes",INDEX(List!$F$2:$CB$208,MATCH('Selection Pane Data'!$C85,List!$F$2:$F$208,0),MATCH('Selection Pane Data'!AJ$3,List!$F$2:$CB$2,0)),""),"")</f>
        <v/>
      </c>
      <c r="AK85" s="13" t="str">
        <f>IFERROR(IF(AK$4="Yes",INDEX(List!$F$2:$CB$208,MATCH('Selection Pane Data'!$C85,List!$F$2:$F$208,0),MATCH('Selection Pane Data'!AK$3,List!$F$2:$CB$2,0)),""),"")</f>
        <v/>
      </c>
      <c r="AL85" s="13" t="str">
        <f>IFERROR(IF(AL$4="Yes",INDEX(List!$F$2:$CB$208,MATCH('Selection Pane Data'!$C85,List!$F$2:$F$208,0),MATCH('Selection Pane Data'!AL$3,List!$F$2:$CB$2,0)),""),"")</f>
        <v/>
      </c>
      <c r="AM85" s="13" t="str">
        <f>IFERROR(IF(AM$4="Yes",INDEX(List!$F$2:$CB$208,MATCH('Selection Pane Data'!$C85,List!$F$2:$F$208,0),MATCH('Selection Pane Data'!AM$3,List!$F$2:$CB$2,0)),""),"")</f>
        <v/>
      </c>
      <c r="AN85" s="13" t="str">
        <f>IFERROR(IF(AN$4="Yes",INDEX(List!$F$2:$CB$208,MATCH('Selection Pane Data'!$C85,List!$F$2:$F$208,0),MATCH('Selection Pane Data'!AN$3,List!$F$2:$CB$2,0)),""),"")</f>
        <v/>
      </c>
      <c r="AO85" s="13" t="str">
        <f>IFERROR(IF(AO$4="Yes",INDEX(List!$F$2:$CB$208,MATCH('Selection Pane Data'!$C85,List!$F$2:$F$208,0),MATCH('Selection Pane Data'!AO$3,List!$F$2:$CB$2,0)),""),"")</f>
        <v/>
      </c>
      <c r="AP85" s="13" t="str">
        <f>IFERROR(IF(AP$4="Yes",INDEX(List!$F$2:$CB$208,MATCH('Selection Pane Data'!$C85,List!$F$2:$F$208,0),MATCH('Selection Pane Data'!AP$3,List!$F$2:$CB$2,0)),""),"")</f>
        <v/>
      </c>
      <c r="AQ85" s="13" t="str">
        <f>IFERROR(IF(AQ$4="Yes",INDEX(List!$F$2:$CB$208,MATCH('Selection Pane Data'!$C85,List!$F$2:$F$208,0),MATCH('Selection Pane Data'!AQ$3,List!$F$2:$CB$2,0)),""),"")</f>
        <v/>
      </c>
      <c r="AR85" s="13" t="str">
        <f>IFERROR(IF(AR$4="Yes",INDEX(List!$F$2:$CB$208,MATCH('Selection Pane Data'!$C85,List!$F$2:$F$208,0),MATCH('Selection Pane Data'!AR$3,List!$F$2:$CB$2,0)),""),"")</f>
        <v/>
      </c>
      <c r="AS85" s="13" t="str">
        <f>IFERROR(IF(AS$4="Yes",INDEX(List!$F$2:$CB$208,MATCH('Selection Pane Data'!$C85,List!$F$2:$F$208,0),MATCH('Selection Pane Data'!AS$3,List!$F$2:$CB$2,0)),""),"")</f>
        <v/>
      </c>
      <c r="AT85" s="13" t="str">
        <f>IFERROR(IF(AT$4="Yes",INDEX(List!$F$2:$CB$208,MATCH('Selection Pane Data'!$C85,List!$F$2:$F$208,0),MATCH('Selection Pane Data'!AT$3,List!$F$2:$CB$2,0)),""),"")</f>
        <v/>
      </c>
      <c r="AU85" s="13" t="str">
        <f>IFERROR(IF(AU$4="Yes",INDEX(List!$F$2:$CB$208,MATCH('Selection Pane Data'!$C85,List!$F$2:$F$208,0),MATCH('Selection Pane Data'!AU$3,List!$F$2:$CB$2,0)),""),"")</f>
        <v/>
      </c>
      <c r="AV85" s="13" t="str">
        <f>IFERROR(IF(AV$4="Yes",INDEX(List!$F$2:$CB$208,MATCH('Selection Pane Data'!$C85,List!$F$2:$F$208,0),MATCH('Selection Pane Data'!AV$3,List!$F$2:$CB$2,0)),""),"")</f>
        <v/>
      </c>
      <c r="AW85" s="13" t="str">
        <f>IFERROR(IF(AW$4="Yes",INDEX(List!$F$2:$CB$208,MATCH('Selection Pane Data'!$C85,List!$F$2:$F$208,0),MATCH('Selection Pane Data'!AW$3,List!$F$2:$CB$2,0)),""),"")</f>
        <v/>
      </c>
      <c r="AX85" s="13" t="str">
        <f>IFERROR(IF(AX$4="Yes",INDEX(List!$F$2:$CB$208,MATCH('Selection Pane Data'!$C85,List!$F$2:$F$208,0),MATCH('Selection Pane Data'!AX$3,List!$F$2:$CB$2,0)),""),"")</f>
        <v/>
      </c>
      <c r="AY85" s="13" t="str">
        <f>IFERROR(IF(AY$4="Yes",INDEX(List!$F$2:$CB$208,MATCH('Selection Pane Data'!$C85,List!$F$2:$F$208,0),MATCH('Selection Pane Data'!AY$3,List!$F$2:$CB$2,0)),""),"")</f>
        <v/>
      </c>
      <c r="AZ85" s="13" t="str">
        <f>IFERROR(IF(AZ$4="Yes",INDEX(List!$F$2:$CB$208,MATCH('Selection Pane Data'!$C85,List!$F$2:$F$208,0),MATCH('Selection Pane Data'!AZ$3,List!$F$2:$CB$2,0)),""),"")</f>
        <v/>
      </c>
      <c r="BA85" s="13" t="str">
        <f>IFERROR(IF(BA$4="Yes",INDEX(List!$F$2:$CB$208,MATCH('Selection Pane Data'!$C85,List!$F$2:$F$208,0),MATCH('Selection Pane Data'!BA$3,List!$F$2:$CB$2,0)),""),"")</f>
        <v/>
      </c>
      <c r="BB85" s="13" t="str">
        <f>IFERROR(IF(BB$4="Yes",INDEX(List!$F$2:$CB$208,MATCH('Selection Pane Data'!$C85,List!$F$2:$F$208,0),MATCH('Selection Pane Data'!BB$3,List!$F$2:$CB$2,0)),""),"")</f>
        <v/>
      </c>
      <c r="BC85" s="13" t="str">
        <f>IFERROR(IF(BC$4="Yes",INDEX(List!$F$2:$CB$208,MATCH('Selection Pane Data'!$C85,List!$F$2:$F$208,0),MATCH('Selection Pane Data'!BC$3,List!$F$2:$CB$2,0)),""),"")</f>
        <v/>
      </c>
      <c r="BD85" s="13" t="str">
        <f>IFERROR(IF(BD$4="Yes",INDEX(List!$F$2:$CB$208,MATCH('Selection Pane Data'!$C85,List!$F$2:$F$208,0),MATCH('Selection Pane Data'!BD$3,List!$F$2:$CB$2,0)),""),"")</f>
        <v/>
      </c>
      <c r="BE85" s="13" t="str">
        <f>IFERROR(IF(BE$4="Yes",INDEX(List!$F$2:$CB$208,MATCH('Selection Pane Data'!$C85,List!$F$2:$F$208,0),MATCH('Selection Pane Data'!BE$3,List!$F$2:$CB$2,0)),""),"")</f>
        <v/>
      </c>
      <c r="BF85" s="13" t="str">
        <f>IFERROR(IF(BF$4="Yes",INDEX(List!$F$2:$CB$208,MATCH('Selection Pane Data'!$C85,List!$F$2:$F$208,0),MATCH('Selection Pane Data'!BF$3,List!$F$2:$CB$2,0)),""),"")</f>
        <v/>
      </c>
      <c r="BG85" s="13" t="str">
        <f>IFERROR(IF(BG$4="Yes",INDEX(List!$F$2:$CB$208,MATCH('Selection Pane Data'!$C85,List!$F$2:$F$208,0),MATCH('Selection Pane Data'!BG$3,List!$F$2:$CB$2,0)),""),"")</f>
        <v/>
      </c>
      <c r="BH85" s="13" t="str">
        <f>IFERROR(IF(BH$4="Yes",INDEX(List!$F$2:$CB$208,MATCH('Selection Pane Data'!$C85,List!$F$2:$F$208,0),MATCH('Selection Pane Data'!BH$3,List!$F$2:$CB$2,0)),""),"")</f>
        <v/>
      </c>
      <c r="BI85" s="13" t="str">
        <f>IFERROR(IF(BI$4="Yes",INDEX(List!$F$2:$CB$208,MATCH('Selection Pane Data'!$C85,List!$F$2:$F$208,0),MATCH('Selection Pane Data'!BI$3,List!$F$2:$CB$2,0)),""),"")</f>
        <v/>
      </c>
      <c r="BJ85" s="13" t="str">
        <f>IFERROR(IF(BJ$4="Yes",INDEX(List!$F$2:$CB$208,MATCH('Selection Pane Data'!$C85,List!$F$2:$F$208,0),MATCH('Selection Pane Data'!BJ$3,List!$F$2:$CB$2,0)),""),"")</f>
        <v/>
      </c>
      <c r="BK85" s="13" t="str">
        <f>IFERROR(IF(BK$4="Yes",INDEX(List!$F$2:$CB$208,MATCH('Selection Pane Data'!$C85,List!$F$2:$F$208,0),MATCH('Selection Pane Data'!BK$3,List!$F$2:$CB$2,0)),""),"")</f>
        <v/>
      </c>
      <c r="BL85" s="13" t="str">
        <f>IFERROR(IF(BL$4="Yes",INDEX(List!$F$2:$CB$208,MATCH('Selection Pane Data'!$C85,List!$F$2:$F$208,0),MATCH('Selection Pane Data'!BL$3,List!$F$2:$CB$2,0)),""),"")</f>
        <v/>
      </c>
      <c r="BM85" s="13" t="str">
        <f>IFERROR(IF(BM$4="Yes",INDEX(List!$F$2:$CB$208,MATCH('Selection Pane Data'!$C85,List!$F$2:$F$208,0),MATCH('Selection Pane Data'!BM$3,List!$F$2:$CB$2,0)),""),"")</f>
        <v/>
      </c>
      <c r="BN85" s="13" t="str">
        <f>IFERROR(IF(BN$4="Yes",INDEX(List!$F$2:$CB$208,MATCH('Selection Pane Data'!$C85,List!$F$2:$F$208,0),MATCH('Selection Pane Data'!BN$3,List!$F$2:$CB$2,0)),""),"")</f>
        <v/>
      </c>
      <c r="BO85" s="13" t="str">
        <f>IFERROR(IF(BO$4="Yes",INDEX(List!$F$2:$CB$208,MATCH('Selection Pane Data'!$C85,List!$F$2:$F$208,0),MATCH('Selection Pane Data'!BO$3,List!$F$2:$CB$2,0)),""),"")</f>
        <v/>
      </c>
      <c r="BP85" s="13" t="str">
        <f>IFERROR(IF(BP$4="Yes",INDEX(List!$F$2:$CB$208,MATCH('Selection Pane Data'!$C85,List!$F$2:$F$208,0),MATCH('Selection Pane Data'!BP$3,List!$F$2:$CB$2,0)),""),"")</f>
        <v/>
      </c>
      <c r="BQ85" s="13" t="str">
        <f>IFERROR(IF(BQ$4="Yes",INDEX(List!$F$2:$CB$208,MATCH('Selection Pane Data'!$C85,List!$F$2:$F$208,0),MATCH('Selection Pane Data'!BQ$3,List!$F$2:$CB$2,0)),""),"")</f>
        <v/>
      </c>
      <c r="BR85" s="13" t="str">
        <f>IFERROR(IF(BR$4="Yes",INDEX(List!$F$2:$CB$208,MATCH('Selection Pane Data'!$C85,List!$F$2:$F$208,0),MATCH('Selection Pane Data'!BR$3,List!$F$2:$CB$2,0)),""),"")</f>
        <v/>
      </c>
      <c r="BS85" s="13" t="str">
        <f>IFERROR(IF(BS$4="Yes",INDEX(List!$F$2:$CB$208,MATCH('Selection Pane Data'!$C85,List!$F$2:$F$208,0),MATCH('Selection Pane Data'!BS$3,List!$F$2:$CB$2,0)),""),"")</f>
        <v/>
      </c>
      <c r="BT85" s="13" t="str">
        <f>IFERROR(IF(BT$4="Yes",INDEX(List!$F$2:$CB$208,MATCH('Selection Pane Data'!$C85,List!$F$2:$F$208,0),MATCH('Selection Pane Data'!BT$3,List!$F$2:$CB$2,0)),""),"")</f>
        <v/>
      </c>
      <c r="BU85" s="13" t="str">
        <f>IFERROR(IF(BU$4="Yes",INDEX(List!$F$2:$CB$208,MATCH('Selection Pane Data'!$C85,List!$F$2:$F$208,0),MATCH('Selection Pane Data'!BU$3,List!$F$2:$CB$2,0)),""),"")</f>
        <v/>
      </c>
      <c r="BV85" s="13" t="str">
        <f>IFERROR(IF(BV$4="Yes",INDEX(List!$F$2:$CB$208,MATCH('Selection Pane Data'!$C85,List!$F$2:$F$208,0),MATCH('Selection Pane Data'!BV$3,List!$F$2:$CB$2,0)),""),"")</f>
        <v/>
      </c>
      <c r="BW85" s="13" t="str">
        <f>IFERROR(IF(BW$4="Yes",INDEX(List!$F$2:$CB$208,MATCH('Selection Pane Data'!$C85,List!$F$2:$F$208,0),MATCH('Selection Pane Data'!BW$3,List!$F$2:$CB$2,0)),""),"")</f>
        <v/>
      </c>
      <c r="BX85" s="13" t="str">
        <f>IFERROR(IF(BX$4="Yes",INDEX(List!$F$2:$CB$208,MATCH('Selection Pane Data'!$C85,List!$F$2:$F$208,0),MATCH('Selection Pane Data'!BX$3,List!$F$2:$CB$2,0)),""),"")</f>
        <v/>
      </c>
      <c r="BY85" s="13" t="str">
        <f>IFERROR(IF(BY$4="Yes",INDEX(List!$F$2:$CB$208,MATCH('Selection Pane Data'!$C85,List!$F$2:$F$208,0),MATCH('Selection Pane Data'!BY$3,List!$F$2:$CB$2,0)),""),"")</f>
        <v/>
      </c>
      <c r="BZ85" s="13" t="str">
        <f>IFERROR(IF(BZ$4="Yes",INDEX(List!$F$2:$CB$208,MATCH('Selection Pane Data'!$C85,List!$F$2:$F$208,0),MATCH('Selection Pane Data'!BZ$3,List!$F$2:$CB$2,0)),""),"")</f>
        <v/>
      </c>
      <c r="CA85" s="13" t="str">
        <f>IFERROR(IF(CA$4="Yes",INDEX(List!$F$2:$CB$208,MATCH('Selection Pane Data'!$C85,List!$F$2:$F$208,0),MATCH('Selection Pane Data'!CA$3,List!$F$2:$CB$2,0)),""),"")</f>
        <v/>
      </c>
      <c r="CC85" s="29">
        <f t="shared" si="4"/>
        <v>0</v>
      </c>
      <c r="CD85" s="29">
        <f t="shared" si="5"/>
        <v>0</v>
      </c>
      <c r="CE85" s="29"/>
      <c r="CF85" s="29">
        <f>COUNTIF(List!I83:CB83,'Selection Pane Data'!CF$3)</f>
        <v>0</v>
      </c>
      <c r="CG85" s="29">
        <f>COUNTIF(List!J83:CC83,'Selection Pane Data'!CG$3)</f>
        <v>1</v>
      </c>
      <c r="CH85" s="29"/>
      <c r="CI85" s="29" t="str">
        <f t="shared" si="6"/>
        <v>Good</v>
      </c>
      <c r="CJ85" s="29" t="str">
        <f t="shared" si="7"/>
        <v>Error</v>
      </c>
    </row>
    <row r="86" spans="2:88" x14ac:dyDescent="0.45">
      <c r="B86" s="21" t="s">
        <v>396</v>
      </c>
      <c r="C86" s="120" t="s">
        <v>886</v>
      </c>
      <c r="D86" s="31" t="str">
        <f>List!G84</f>
        <v>Not Applicable</v>
      </c>
      <c r="E86" s="31" t="str">
        <f>List!H84</f>
        <v>Not Applicable</v>
      </c>
      <c r="F86" t="e">
        <f>INDEX('CMMC Levels'!$A$1:$F$188,MATCH('Selection Pane Data'!$C86,'CMMC Levels'!$A$1:$A$188,0),MATCH(Placemat!$F$4,'CMMC Levels'!$A$1:$F$1,0))</f>
        <v>#N/A</v>
      </c>
      <c r="G86" s="75" t="e">
        <f>IF(F86="X",IF(COUNTIF(List!I84:CB84,"P")+COUNTIF(List!I84:CB84,"S")=0,"U",IF(COUNTIF('Selection Pane Data'!H86:CA86,"P")&gt;0,"P",IF(COUNTIF('Selection Pane Data'!H86:CA86,"S")&gt;0,"S","N"))),"NA")</f>
        <v>#N/A</v>
      </c>
      <c r="H86" s="13" t="str">
        <f>IFERROR(IF(H$4="Yes",INDEX(List!$F$2:$CB$208,MATCH('Selection Pane Data'!$C86,List!$F$2:$F$208,0),MATCH('Selection Pane Data'!H$3,List!$F$2:$CB$2,0)),""),"")</f>
        <v/>
      </c>
      <c r="I86" s="13" t="str">
        <f>IFERROR(IF(I$4="Yes",INDEX(List!$F$2:$CB$208,MATCH('Selection Pane Data'!$C86,List!$F$2:$F$208,0),MATCH('Selection Pane Data'!I$3,List!$F$2:$CB$2,0)),""),"")</f>
        <v/>
      </c>
      <c r="J86" s="13">
        <f>IFERROR(IF(J$4="Yes",INDEX(List!$F$2:$CB$208,MATCH('Selection Pane Data'!$C86,List!$F$2:$F$208,0),MATCH('Selection Pane Data'!J$3,List!$F$2:$CB$2,0)),""),"")</f>
        <v>0</v>
      </c>
      <c r="K86" s="13" t="str">
        <f>IFERROR(IF(K$4="Yes",INDEX(List!$F$2:$CB$208,MATCH('Selection Pane Data'!$C86,List!$F$2:$F$208,0),MATCH('Selection Pane Data'!K$3,List!$F$2:$CB$2,0)),""),"")</f>
        <v/>
      </c>
      <c r="L86" s="13" t="str">
        <f>IFERROR(IF(L$4="Yes",INDEX(List!$F$2:$CB$208,MATCH('Selection Pane Data'!$C86,List!$F$2:$F$208,0),MATCH('Selection Pane Data'!L$3,List!$F$2:$CB$2,0)),""),"")</f>
        <v/>
      </c>
      <c r="M86" s="13" t="str">
        <f>IFERROR(IF(M$4="Yes",INDEX(List!$F$2:$CB$208,MATCH('Selection Pane Data'!$C86,List!$F$2:$F$208,0),MATCH('Selection Pane Data'!M$3,List!$F$2:$CB$2,0)),""),"")</f>
        <v/>
      </c>
      <c r="N86" s="13" t="str">
        <f>IFERROR(IF(N$4="Yes",INDEX(List!$F$2:$CB$208,MATCH('Selection Pane Data'!$C86,List!$F$2:$F$208,0),MATCH('Selection Pane Data'!N$3,List!$F$2:$CB$2,0)),""),"")</f>
        <v/>
      </c>
      <c r="O86" s="13" t="str">
        <f>IFERROR(IF(O$4="Yes",INDEX(List!$F$2:$CB$208,MATCH('Selection Pane Data'!$C86,List!$F$2:$F$208,0),MATCH('Selection Pane Data'!O$3,List!$F$2:$CB$2,0)),""),"")</f>
        <v/>
      </c>
      <c r="P86" s="13" t="str">
        <f>IFERROR(IF(P$4="Yes",INDEX(List!$F$2:$CB$208,MATCH('Selection Pane Data'!$C86,List!$F$2:$F$208,0),MATCH('Selection Pane Data'!P$3,List!$F$2:$CB$2,0)),""),"")</f>
        <v/>
      </c>
      <c r="Q86" s="13" t="str">
        <f>IFERROR(IF(Q$4="Yes",INDEX(List!$F$2:$CB$208,MATCH('Selection Pane Data'!$C86,List!$F$2:$F$208,0),MATCH('Selection Pane Data'!Q$3,List!$F$2:$CB$2,0)),""),"")</f>
        <v/>
      </c>
      <c r="R86" s="13" t="str">
        <f>IFERROR(IF(R$4="Yes",INDEX(List!$F$2:$CB$208,MATCH('Selection Pane Data'!$C86,List!$F$2:$F$208,0),MATCH('Selection Pane Data'!R$3,List!$F$2:$CB$2,0)),""),"")</f>
        <v/>
      </c>
      <c r="S86" s="13" t="str">
        <f>IFERROR(IF(S$4="Yes",INDEX(List!$F$2:$CB$208,MATCH('Selection Pane Data'!$C86,List!$F$2:$F$208,0),MATCH('Selection Pane Data'!S$3,List!$F$2:$CB$2,0)),""),"")</f>
        <v/>
      </c>
      <c r="T86" s="13" t="str">
        <f>IFERROR(IF(T$4="Yes",INDEX(List!$F$2:$CB$208,MATCH('Selection Pane Data'!$C86,List!$F$2:$F$208,0),MATCH('Selection Pane Data'!T$3,List!$F$2:$CB$2,0)),""),"")</f>
        <v/>
      </c>
      <c r="U86" s="13" t="str">
        <f>IFERROR(IF(U$4="Yes",INDEX(List!$F$2:$CB$208,MATCH('Selection Pane Data'!$C86,List!$F$2:$F$208,0),MATCH('Selection Pane Data'!U$3,List!$F$2:$CB$2,0)),""),"")</f>
        <v/>
      </c>
      <c r="V86" s="13" t="str">
        <f>IFERROR(IF(V$4="Yes",INDEX(List!$F$2:$CB$208,MATCH('Selection Pane Data'!$C86,List!$F$2:$F$208,0),MATCH('Selection Pane Data'!V$3,List!$F$2:$CB$2,0)),""),"")</f>
        <v/>
      </c>
      <c r="W86" s="13" t="str">
        <f>IFERROR(IF(W$4="Yes",INDEX(List!$F$2:$CB$208,MATCH('Selection Pane Data'!$C86,List!$F$2:$F$208,0),MATCH('Selection Pane Data'!W$3,List!$F$2:$CB$2,0)),""),"")</f>
        <v/>
      </c>
      <c r="X86" s="13" t="str">
        <f>IFERROR(IF(X$4="Yes",INDEX(List!$F$2:$CB$208,MATCH('Selection Pane Data'!$C86,List!$F$2:$F$208,0),MATCH('Selection Pane Data'!X$3,List!$F$2:$CB$2,0)),""),"")</f>
        <v/>
      </c>
      <c r="Y86" s="13" t="str">
        <f>IFERROR(IF(Y$4="Yes",INDEX(List!$F$2:$CB$208,MATCH('Selection Pane Data'!$C86,List!$F$2:$F$208,0),MATCH('Selection Pane Data'!Y$3,List!$F$2:$CB$2,0)),""),"")</f>
        <v/>
      </c>
      <c r="Z86" s="13" t="str">
        <f>IFERROR(IF(Z$4="Yes",INDEX(List!$F$2:$CB$208,MATCH('Selection Pane Data'!$C86,List!$F$2:$F$208,0),MATCH('Selection Pane Data'!Z$3,List!$F$2:$CB$2,0)),""),"")</f>
        <v/>
      </c>
      <c r="AA86" s="13" t="str">
        <f>IFERROR(IF(AA$4="Yes",INDEX(List!$F$2:$CB$208,MATCH('Selection Pane Data'!$C86,List!$F$2:$F$208,0),MATCH('Selection Pane Data'!AA$3,List!$F$2:$CB$2,0)),""),"")</f>
        <v/>
      </c>
      <c r="AB86" s="13">
        <f>IFERROR(IF(AB$4="Yes",INDEX(List!$F$2:$CB$208,MATCH('Selection Pane Data'!$C86,List!$F$2:$F$208,0),MATCH('Selection Pane Data'!AB$3,List!$F$2:$CB$2,0)),""),"")</f>
        <v>0</v>
      </c>
      <c r="AC86" s="13" t="str">
        <f>IFERROR(IF(AC$4="Yes",INDEX(List!$F$2:$CB$208,MATCH('Selection Pane Data'!$C86,List!$F$2:$F$208,0),MATCH('Selection Pane Data'!AC$3,List!$F$2:$CB$2,0)),""),"")</f>
        <v/>
      </c>
      <c r="AD86" s="13" t="str">
        <f>IFERROR(IF(AD$4="Yes",INDEX(List!$F$2:$CB$208,MATCH('Selection Pane Data'!$C86,List!$F$2:$F$208,0),MATCH('Selection Pane Data'!AD$3,List!$F$2:$CB$2,0)),""),"")</f>
        <v/>
      </c>
      <c r="AE86" s="13" t="str">
        <f>IFERROR(IF(AE$4="Yes",INDEX(List!$F$2:$CB$208,MATCH('Selection Pane Data'!$C86,List!$F$2:$F$208,0),MATCH('Selection Pane Data'!AE$3,List!$F$2:$CB$2,0)),""),"")</f>
        <v/>
      </c>
      <c r="AF86" s="13" t="str">
        <f>IFERROR(IF(AF$4="Yes",INDEX(List!$F$2:$CB$208,MATCH('Selection Pane Data'!$C86,List!$F$2:$F$208,0),MATCH('Selection Pane Data'!AF$3,List!$F$2:$CB$2,0)),""),"")</f>
        <v/>
      </c>
      <c r="AG86" s="13" t="str">
        <f>IFERROR(IF(AG$4="Yes",INDEX(List!$F$2:$CB$208,MATCH('Selection Pane Data'!$C86,List!$F$2:$F$208,0),MATCH('Selection Pane Data'!AG$3,List!$F$2:$CB$2,0)),""),"")</f>
        <v/>
      </c>
      <c r="AH86" s="13" t="str">
        <f>IFERROR(IF(AH$4="Yes",INDEX(List!$F$2:$CB$208,MATCH('Selection Pane Data'!$C86,List!$F$2:$F$208,0),MATCH('Selection Pane Data'!AH$3,List!$F$2:$CB$2,0)),""),"")</f>
        <v/>
      </c>
      <c r="AI86" s="13" t="str">
        <f>IFERROR(IF(AI$4="Yes",INDEX(List!$F$2:$CB$208,MATCH('Selection Pane Data'!$C86,List!$F$2:$F$208,0),MATCH('Selection Pane Data'!AI$3,List!$F$2:$CB$2,0)),""),"")</f>
        <v/>
      </c>
      <c r="AJ86" s="13" t="str">
        <f>IFERROR(IF(AJ$4="Yes",INDEX(List!$F$2:$CB$208,MATCH('Selection Pane Data'!$C86,List!$F$2:$F$208,0),MATCH('Selection Pane Data'!AJ$3,List!$F$2:$CB$2,0)),""),"")</f>
        <v/>
      </c>
      <c r="AK86" s="13" t="str">
        <f>IFERROR(IF(AK$4="Yes",INDEX(List!$F$2:$CB$208,MATCH('Selection Pane Data'!$C86,List!$F$2:$F$208,0),MATCH('Selection Pane Data'!AK$3,List!$F$2:$CB$2,0)),""),"")</f>
        <v/>
      </c>
      <c r="AL86" s="13" t="str">
        <f>IFERROR(IF(AL$4="Yes",INDEX(List!$F$2:$CB$208,MATCH('Selection Pane Data'!$C86,List!$F$2:$F$208,0),MATCH('Selection Pane Data'!AL$3,List!$F$2:$CB$2,0)),""),"")</f>
        <v/>
      </c>
      <c r="AM86" s="13" t="str">
        <f>IFERROR(IF(AM$4="Yes",INDEX(List!$F$2:$CB$208,MATCH('Selection Pane Data'!$C86,List!$F$2:$F$208,0),MATCH('Selection Pane Data'!AM$3,List!$F$2:$CB$2,0)),""),"")</f>
        <v/>
      </c>
      <c r="AN86" s="13" t="str">
        <f>IFERROR(IF(AN$4="Yes",INDEX(List!$F$2:$CB$208,MATCH('Selection Pane Data'!$C86,List!$F$2:$F$208,0),MATCH('Selection Pane Data'!AN$3,List!$F$2:$CB$2,0)),""),"")</f>
        <v/>
      </c>
      <c r="AO86" s="13" t="str">
        <f>IFERROR(IF(AO$4="Yes",INDEX(List!$F$2:$CB$208,MATCH('Selection Pane Data'!$C86,List!$F$2:$F$208,0),MATCH('Selection Pane Data'!AO$3,List!$F$2:$CB$2,0)),""),"")</f>
        <v/>
      </c>
      <c r="AP86" s="13" t="str">
        <f>IFERROR(IF(AP$4="Yes",INDEX(List!$F$2:$CB$208,MATCH('Selection Pane Data'!$C86,List!$F$2:$F$208,0),MATCH('Selection Pane Data'!AP$3,List!$F$2:$CB$2,0)),""),"")</f>
        <v/>
      </c>
      <c r="AQ86" s="13" t="str">
        <f>IFERROR(IF(AQ$4="Yes",INDEX(List!$F$2:$CB$208,MATCH('Selection Pane Data'!$C86,List!$F$2:$F$208,0),MATCH('Selection Pane Data'!AQ$3,List!$F$2:$CB$2,0)),""),"")</f>
        <v/>
      </c>
      <c r="AR86" s="13" t="str">
        <f>IFERROR(IF(AR$4="Yes",INDEX(List!$F$2:$CB$208,MATCH('Selection Pane Data'!$C86,List!$F$2:$F$208,0),MATCH('Selection Pane Data'!AR$3,List!$F$2:$CB$2,0)),""),"")</f>
        <v/>
      </c>
      <c r="AS86" s="13" t="str">
        <f>IFERROR(IF(AS$4="Yes",INDEX(List!$F$2:$CB$208,MATCH('Selection Pane Data'!$C86,List!$F$2:$F$208,0),MATCH('Selection Pane Data'!AS$3,List!$F$2:$CB$2,0)),""),"")</f>
        <v/>
      </c>
      <c r="AT86" s="13" t="str">
        <f>IFERROR(IF(AT$4="Yes",INDEX(List!$F$2:$CB$208,MATCH('Selection Pane Data'!$C86,List!$F$2:$F$208,0),MATCH('Selection Pane Data'!AT$3,List!$F$2:$CB$2,0)),""),"")</f>
        <v/>
      </c>
      <c r="AU86" s="13" t="str">
        <f>IFERROR(IF(AU$4="Yes",INDEX(List!$F$2:$CB$208,MATCH('Selection Pane Data'!$C86,List!$F$2:$F$208,0),MATCH('Selection Pane Data'!AU$3,List!$F$2:$CB$2,0)),""),"")</f>
        <v/>
      </c>
      <c r="AV86" s="13" t="str">
        <f>IFERROR(IF(AV$4="Yes",INDEX(List!$F$2:$CB$208,MATCH('Selection Pane Data'!$C86,List!$F$2:$F$208,0),MATCH('Selection Pane Data'!AV$3,List!$F$2:$CB$2,0)),""),"")</f>
        <v/>
      </c>
      <c r="AW86" s="13" t="str">
        <f>IFERROR(IF(AW$4="Yes",INDEX(List!$F$2:$CB$208,MATCH('Selection Pane Data'!$C86,List!$F$2:$F$208,0),MATCH('Selection Pane Data'!AW$3,List!$F$2:$CB$2,0)),""),"")</f>
        <v/>
      </c>
      <c r="AX86" s="13" t="str">
        <f>IFERROR(IF(AX$4="Yes",INDEX(List!$F$2:$CB$208,MATCH('Selection Pane Data'!$C86,List!$F$2:$F$208,0),MATCH('Selection Pane Data'!AX$3,List!$F$2:$CB$2,0)),""),"")</f>
        <v/>
      </c>
      <c r="AY86" s="13" t="str">
        <f>IFERROR(IF(AY$4="Yes",INDEX(List!$F$2:$CB$208,MATCH('Selection Pane Data'!$C86,List!$F$2:$F$208,0),MATCH('Selection Pane Data'!AY$3,List!$F$2:$CB$2,0)),""),"")</f>
        <v/>
      </c>
      <c r="AZ86" s="13" t="str">
        <f>IFERROR(IF(AZ$4="Yes",INDEX(List!$F$2:$CB$208,MATCH('Selection Pane Data'!$C86,List!$F$2:$F$208,0),MATCH('Selection Pane Data'!AZ$3,List!$F$2:$CB$2,0)),""),"")</f>
        <v/>
      </c>
      <c r="BA86" s="13" t="str">
        <f>IFERROR(IF(BA$4="Yes",INDEX(List!$F$2:$CB$208,MATCH('Selection Pane Data'!$C86,List!$F$2:$F$208,0),MATCH('Selection Pane Data'!BA$3,List!$F$2:$CB$2,0)),""),"")</f>
        <v/>
      </c>
      <c r="BB86" s="13" t="str">
        <f>IFERROR(IF(BB$4="Yes",INDEX(List!$F$2:$CB$208,MATCH('Selection Pane Data'!$C86,List!$F$2:$F$208,0),MATCH('Selection Pane Data'!BB$3,List!$F$2:$CB$2,0)),""),"")</f>
        <v/>
      </c>
      <c r="BC86" s="13" t="str">
        <f>IFERROR(IF(BC$4="Yes",INDEX(List!$F$2:$CB$208,MATCH('Selection Pane Data'!$C86,List!$F$2:$F$208,0),MATCH('Selection Pane Data'!BC$3,List!$F$2:$CB$2,0)),""),"")</f>
        <v/>
      </c>
      <c r="BD86" s="13" t="str">
        <f>IFERROR(IF(BD$4="Yes",INDEX(List!$F$2:$CB$208,MATCH('Selection Pane Data'!$C86,List!$F$2:$F$208,0),MATCH('Selection Pane Data'!BD$3,List!$F$2:$CB$2,0)),""),"")</f>
        <v/>
      </c>
      <c r="BE86" s="13" t="str">
        <f>IFERROR(IF(BE$4="Yes",INDEX(List!$F$2:$CB$208,MATCH('Selection Pane Data'!$C86,List!$F$2:$F$208,0),MATCH('Selection Pane Data'!BE$3,List!$F$2:$CB$2,0)),""),"")</f>
        <v/>
      </c>
      <c r="BF86" s="13" t="str">
        <f>IFERROR(IF(BF$4="Yes",INDEX(List!$F$2:$CB$208,MATCH('Selection Pane Data'!$C86,List!$F$2:$F$208,0),MATCH('Selection Pane Data'!BF$3,List!$F$2:$CB$2,0)),""),"")</f>
        <v/>
      </c>
      <c r="BG86" s="13" t="str">
        <f>IFERROR(IF(BG$4="Yes",INDEX(List!$F$2:$CB$208,MATCH('Selection Pane Data'!$C86,List!$F$2:$F$208,0),MATCH('Selection Pane Data'!BG$3,List!$F$2:$CB$2,0)),""),"")</f>
        <v/>
      </c>
      <c r="BH86" s="13" t="str">
        <f>IFERROR(IF(BH$4="Yes",INDEX(List!$F$2:$CB$208,MATCH('Selection Pane Data'!$C86,List!$F$2:$F$208,0),MATCH('Selection Pane Data'!BH$3,List!$F$2:$CB$2,0)),""),"")</f>
        <v/>
      </c>
      <c r="BI86" s="13" t="str">
        <f>IFERROR(IF(BI$4="Yes",INDEX(List!$F$2:$CB$208,MATCH('Selection Pane Data'!$C86,List!$F$2:$F$208,0),MATCH('Selection Pane Data'!BI$3,List!$F$2:$CB$2,0)),""),"")</f>
        <v/>
      </c>
      <c r="BJ86" s="13" t="str">
        <f>IFERROR(IF(BJ$4="Yes",INDEX(List!$F$2:$CB$208,MATCH('Selection Pane Data'!$C86,List!$F$2:$F$208,0),MATCH('Selection Pane Data'!BJ$3,List!$F$2:$CB$2,0)),""),"")</f>
        <v/>
      </c>
      <c r="BK86" s="13" t="str">
        <f>IFERROR(IF(BK$4="Yes",INDEX(List!$F$2:$CB$208,MATCH('Selection Pane Data'!$C86,List!$F$2:$F$208,0),MATCH('Selection Pane Data'!BK$3,List!$F$2:$CB$2,0)),""),"")</f>
        <v/>
      </c>
      <c r="BL86" s="13" t="str">
        <f>IFERROR(IF(BL$4="Yes",INDEX(List!$F$2:$CB$208,MATCH('Selection Pane Data'!$C86,List!$F$2:$F$208,0),MATCH('Selection Pane Data'!BL$3,List!$F$2:$CB$2,0)),""),"")</f>
        <v/>
      </c>
      <c r="BM86" s="13" t="str">
        <f>IFERROR(IF(BM$4="Yes",INDEX(List!$F$2:$CB$208,MATCH('Selection Pane Data'!$C86,List!$F$2:$F$208,0),MATCH('Selection Pane Data'!BM$3,List!$F$2:$CB$2,0)),""),"")</f>
        <v/>
      </c>
      <c r="BN86" s="13" t="str">
        <f>IFERROR(IF(BN$4="Yes",INDEX(List!$F$2:$CB$208,MATCH('Selection Pane Data'!$C86,List!$F$2:$F$208,0),MATCH('Selection Pane Data'!BN$3,List!$F$2:$CB$2,0)),""),"")</f>
        <v/>
      </c>
      <c r="BO86" s="13" t="str">
        <f>IFERROR(IF(BO$4="Yes",INDEX(List!$F$2:$CB$208,MATCH('Selection Pane Data'!$C86,List!$F$2:$F$208,0),MATCH('Selection Pane Data'!BO$3,List!$F$2:$CB$2,0)),""),"")</f>
        <v/>
      </c>
      <c r="BP86" s="13" t="str">
        <f>IFERROR(IF(BP$4="Yes",INDEX(List!$F$2:$CB$208,MATCH('Selection Pane Data'!$C86,List!$F$2:$F$208,0),MATCH('Selection Pane Data'!BP$3,List!$F$2:$CB$2,0)),""),"")</f>
        <v/>
      </c>
      <c r="BQ86" s="13" t="str">
        <f>IFERROR(IF(BQ$4="Yes",INDEX(List!$F$2:$CB$208,MATCH('Selection Pane Data'!$C86,List!$F$2:$F$208,0),MATCH('Selection Pane Data'!BQ$3,List!$F$2:$CB$2,0)),""),"")</f>
        <v/>
      </c>
      <c r="BR86" s="13" t="str">
        <f>IFERROR(IF(BR$4="Yes",INDEX(List!$F$2:$CB$208,MATCH('Selection Pane Data'!$C86,List!$F$2:$F$208,0),MATCH('Selection Pane Data'!BR$3,List!$F$2:$CB$2,0)),""),"")</f>
        <v/>
      </c>
      <c r="BS86" s="13" t="str">
        <f>IFERROR(IF(BS$4="Yes",INDEX(List!$F$2:$CB$208,MATCH('Selection Pane Data'!$C86,List!$F$2:$F$208,0),MATCH('Selection Pane Data'!BS$3,List!$F$2:$CB$2,0)),""),"")</f>
        <v/>
      </c>
      <c r="BT86" s="13" t="str">
        <f>IFERROR(IF(BT$4="Yes",INDEX(List!$F$2:$CB$208,MATCH('Selection Pane Data'!$C86,List!$F$2:$F$208,0),MATCH('Selection Pane Data'!BT$3,List!$F$2:$CB$2,0)),""),"")</f>
        <v/>
      </c>
      <c r="BU86" s="13" t="str">
        <f>IFERROR(IF(BU$4="Yes",INDEX(List!$F$2:$CB$208,MATCH('Selection Pane Data'!$C86,List!$F$2:$F$208,0),MATCH('Selection Pane Data'!BU$3,List!$F$2:$CB$2,0)),""),"")</f>
        <v/>
      </c>
      <c r="BV86" s="13" t="str">
        <f>IFERROR(IF(BV$4="Yes",INDEX(List!$F$2:$CB$208,MATCH('Selection Pane Data'!$C86,List!$F$2:$F$208,0),MATCH('Selection Pane Data'!BV$3,List!$F$2:$CB$2,0)),""),"")</f>
        <v/>
      </c>
      <c r="BW86" s="13" t="str">
        <f>IFERROR(IF(BW$4="Yes",INDEX(List!$F$2:$CB$208,MATCH('Selection Pane Data'!$C86,List!$F$2:$F$208,0),MATCH('Selection Pane Data'!BW$3,List!$F$2:$CB$2,0)),""),"")</f>
        <v/>
      </c>
      <c r="BX86" s="13" t="str">
        <f>IFERROR(IF(BX$4="Yes",INDEX(List!$F$2:$CB$208,MATCH('Selection Pane Data'!$C86,List!$F$2:$F$208,0),MATCH('Selection Pane Data'!BX$3,List!$F$2:$CB$2,0)),""),"")</f>
        <v/>
      </c>
      <c r="BY86" s="13" t="str">
        <f>IFERROR(IF(BY$4="Yes",INDEX(List!$F$2:$CB$208,MATCH('Selection Pane Data'!$C86,List!$F$2:$F$208,0),MATCH('Selection Pane Data'!BY$3,List!$F$2:$CB$2,0)),""),"")</f>
        <v/>
      </c>
      <c r="BZ86" s="13" t="str">
        <f>IFERROR(IF(BZ$4="Yes",INDEX(List!$F$2:$CB$208,MATCH('Selection Pane Data'!$C86,List!$F$2:$F$208,0),MATCH('Selection Pane Data'!BZ$3,List!$F$2:$CB$2,0)),""),"")</f>
        <v/>
      </c>
      <c r="CA86" s="13" t="str">
        <f>IFERROR(IF(CA$4="Yes",INDEX(List!$F$2:$CB$208,MATCH('Selection Pane Data'!$C86,List!$F$2:$F$208,0),MATCH('Selection Pane Data'!CA$3,List!$F$2:$CB$2,0)),""),"")</f>
        <v/>
      </c>
      <c r="CC86" s="29">
        <f t="shared" si="4"/>
        <v>0</v>
      </c>
      <c r="CD86" s="29">
        <f t="shared" si="5"/>
        <v>0</v>
      </c>
      <c r="CE86" s="29"/>
      <c r="CF86" s="29">
        <f>COUNTIF(List!I84:CB84,'Selection Pane Data'!CF$3)</f>
        <v>0</v>
      </c>
      <c r="CG86" s="29">
        <f>COUNTIF(List!J84:CC84,'Selection Pane Data'!CG$3)</f>
        <v>0</v>
      </c>
      <c r="CH86" s="29"/>
      <c r="CI86" s="29" t="str">
        <f t="shared" si="6"/>
        <v>Good</v>
      </c>
      <c r="CJ86" s="29" t="str">
        <f t="shared" si="7"/>
        <v>Good</v>
      </c>
    </row>
    <row r="87" spans="2:88" x14ac:dyDescent="0.45">
      <c r="B87" s="21" t="s">
        <v>399</v>
      </c>
      <c r="C87" s="120" t="s">
        <v>893</v>
      </c>
      <c r="D87" s="31" t="str">
        <f>List!G85</f>
        <v>Not Applicable</v>
      </c>
      <c r="E87" s="31" t="str">
        <f>List!H85</f>
        <v>Not Applicable</v>
      </c>
      <c r="F87" t="e">
        <f>INDEX('CMMC Levels'!$A$1:$F$188,MATCH('Selection Pane Data'!$C87,'CMMC Levels'!$A$1:$A$188,0),MATCH(Placemat!$F$4,'CMMC Levels'!$A$1:$F$1,0))</f>
        <v>#N/A</v>
      </c>
      <c r="G87" s="75" t="e">
        <f>IF(F87="X",IF(COUNTIF(List!I85:CB85,"P")+COUNTIF(List!I85:CB85,"S")=0,"U",IF(COUNTIF('Selection Pane Data'!H87:CA87,"P")&gt;0,"P",IF(COUNTIF('Selection Pane Data'!H87:CA87,"S")&gt;0,"S","N"))),"NA")</f>
        <v>#N/A</v>
      </c>
      <c r="H87" s="13" t="str">
        <f>IFERROR(IF(H$4="Yes",INDEX(List!$F$2:$CB$208,MATCH('Selection Pane Data'!$C87,List!$F$2:$F$208,0),MATCH('Selection Pane Data'!H$3,List!$F$2:$CB$2,0)),""),"")</f>
        <v/>
      </c>
      <c r="I87" s="13" t="str">
        <f>IFERROR(IF(I$4="Yes",INDEX(List!$F$2:$CB$208,MATCH('Selection Pane Data'!$C87,List!$F$2:$F$208,0),MATCH('Selection Pane Data'!I$3,List!$F$2:$CB$2,0)),""),"")</f>
        <v/>
      </c>
      <c r="J87" s="13">
        <f>IFERROR(IF(J$4="Yes",INDEX(List!$F$2:$CB$208,MATCH('Selection Pane Data'!$C87,List!$F$2:$F$208,0),MATCH('Selection Pane Data'!J$3,List!$F$2:$CB$2,0)),""),"")</f>
        <v>0</v>
      </c>
      <c r="K87" s="13" t="str">
        <f>IFERROR(IF(K$4="Yes",INDEX(List!$F$2:$CB$208,MATCH('Selection Pane Data'!$C87,List!$F$2:$F$208,0),MATCH('Selection Pane Data'!K$3,List!$F$2:$CB$2,0)),""),"")</f>
        <v/>
      </c>
      <c r="L87" s="13" t="str">
        <f>IFERROR(IF(L$4="Yes",INDEX(List!$F$2:$CB$208,MATCH('Selection Pane Data'!$C87,List!$F$2:$F$208,0),MATCH('Selection Pane Data'!L$3,List!$F$2:$CB$2,0)),""),"")</f>
        <v/>
      </c>
      <c r="M87" s="13" t="str">
        <f>IFERROR(IF(M$4="Yes",INDEX(List!$F$2:$CB$208,MATCH('Selection Pane Data'!$C87,List!$F$2:$F$208,0),MATCH('Selection Pane Data'!M$3,List!$F$2:$CB$2,0)),""),"")</f>
        <v/>
      </c>
      <c r="N87" s="13" t="str">
        <f>IFERROR(IF(N$4="Yes",INDEX(List!$F$2:$CB$208,MATCH('Selection Pane Data'!$C87,List!$F$2:$F$208,0),MATCH('Selection Pane Data'!N$3,List!$F$2:$CB$2,0)),""),"")</f>
        <v/>
      </c>
      <c r="O87" s="13" t="str">
        <f>IFERROR(IF(O$4="Yes",INDEX(List!$F$2:$CB$208,MATCH('Selection Pane Data'!$C87,List!$F$2:$F$208,0),MATCH('Selection Pane Data'!O$3,List!$F$2:$CB$2,0)),""),"")</f>
        <v/>
      </c>
      <c r="P87" s="13" t="str">
        <f>IFERROR(IF(P$4="Yes",INDEX(List!$F$2:$CB$208,MATCH('Selection Pane Data'!$C87,List!$F$2:$F$208,0),MATCH('Selection Pane Data'!P$3,List!$F$2:$CB$2,0)),""),"")</f>
        <v/>
      </c>
      <c r="Q87" s="13" t="str">
        <f>IFERROR(IF(Q$4="Yes",INDEX(List!$F$2:$CB$208,MATCH('Selection Pane Data'!$C87,List!$F$2:$F$208,0),MATCH('Selection Pane Data'!Q$3,List!$F$2:$CB$2,0)),""),"")</f>
        <v/>
      </c>
      <c r="R87" s="13" t="str">
        <f>IFERROR(IF(R$4="Yes",INDEX(List!$F$2:$CB$208,MATCH('Selection Pane Data'!$C87,List!$F$2:$F$208,0),MATCH('Selection Pane Data'!R$3,List!$F$2:$CB$2,0)),""),"")</f>
        <v/>
      </c>
      <c r="S87" s="13" t="str">
        <f>IFERROR(IF(S$4="Yes",INDEX(List!$F$2:$CB$208,MATCH('Selection Pane Data'!$C87,List!$F$2:$F$208,0),MATCH('Selection Pane Data'!S$3,List!$F$2:$CB$2,0)),""),"")</f>
        <v/>
      </c>
      <c r="T87" s="13" t="str">
        <f>IFERROR(IF(T$4="Yes",INDEX(List!$F$2:$CB$208,MATCH('Selection Pane Data'!$C87,List!$F$2:$F$208,0),MATCH('Selection Pane Data'!T$3,List!$F$2:$CB$2,0)),""),"")</f>
        <v/>
      </c>
      <c r="U87" s="13" t="str">
        <f>IFERROR(IF(U$4="Yes",INDEX(List!$F$2:$CB$208,MATCH('Selection Pane Data'!$C87,List!$F$2:$F$208,0),MATCH('Selection Pane Data'!U$3,List!$F$2:$CB$2,0)),""),"")</f>
        <v/>
      </c>
      <c r="V87" s="13" t="str">
        <f>IFERROR(IF(V$4="Yes",INDEX(List!$F$2:$CB$208,MATCH('Selection Pane Data'!$C87,List!$F$2:$F$208,0),MATCH('Selection Pane Data'!V$3,List!$F$2:$CB$2,0)),""),"")</f>
        <v/>
      </c>
      <c r="W87" s="13" t="str">
        <f>IFERROR(IF(W$4="Yes",INDEX(List!$F$2:$CB$208,MATCH('Selection Pane Data'!$C87,List!$F$2:$F$208,0),MATCH('Selection Pane Data'!W$3,List!$F$2:$CB$2,0)),""),"")</f>
        <v/>
      </c>
      <c r="X87" s="13" t="str">
        <f>IFERROR(IF(X$4="Yes",INDEX(List!$F$2:$CB$208,MATCH('Selection Pane Data'!$C87,List!$F$2:$F$208,0),MATCH('Selection Pane Data'!X$3,List!$F$2:$CB$2,0)),""),"")</f>
        <v/>
      </c>
      <c r="Y87" s="13" t="str">
        <f>IFERROR(IF(Y$4="Yes",INDEX(List!$F$2:$CB$208,MATCH('Selection Pane Data'!$C87,List!$F$2:$F$208,0),MATCH('Selection Pane Data'!Y$3,List!$F$2:$CB$2,0)),""),"")</f>
        <v/>
      </c>
      <c r="Z87" s="13" t="str">
        <f>IFERROR(IF(Z$4="Yes",INDEX(List!$F$2:$CB$208,MATCH('Selection Pane Data'!$C87,List!$F$2:$F$208,0),MATCH('Selection Pane Data'!Z$3,List!$F$2:$CB$2,0)),""),"")</f>
        <v/>
      </c>
      <c r="AA87" s="13" t="str">
        <f>IFERROR(IF(AA$4="Yes",INDEX(List!$F$2:$CB$208,MATCH('Selection Pane Data'!$C87,List!$F$2:$F$208,0),MATCH('Selection Pane Data'!AA$3,List!$F$2:$CB$2,0)),""),"")</f>
        <v/>
      </c>
      <c r="AB87" s="13">
        <f>IFERROR(IF(AB$4="Yes",INDEX(List!$F$2:$CB$208,MATCH('Selection Pane Data'!$C87,List!$F$2:$F$208,0),MATCH('Selection Pane Data'!AB$3,List!$F$2:$CB$2,0)),""),"")</f>
        <v>0</v>
      </c>
      <c r="AC87" s="13" t="str">
        <f>IFERROR(IF(AC$4="Yes",INDEX(List!$F$2:$CB$208,MATCH('Selection Pane Data'!$C87,List!$F$2:$F$208,0),MATCH('Selection Pane Data'!AC$3,List!$F$2:$CB$2,0)),""),"")</f>
        <v/>
      </c>
      <c r="AD87" s="13" t="str">
        <f>IFERROR(IF(AD$4="Yes",INDEX(List!$F$2:$CB$208,MATCH('Selection Pane Data'!$C87,List!$F$2:$F$208,0),MATCH('Selection Pane Data'!AD$3,List!$F$2:$CB$2,0)),""),"")</f>
        <v/>
      </c>
      <c r="AE87" s="13" t="str">
        <f>IFERROR(IF(AE$4="Yes",INDEX(List!$F$2:$CB$208,MATCH('Selection Pane Data'!$C87,List!$F$2:$F$208,0),MATCH('Selection Pane Data'!AE$3,List!$F$2:$CB$2,0)),""),"")</f>
        <v/>
      </c>
      <c r="AF87" s="13" t="str">
        <f>IFERROR(IF(AF$4="Yes",INDEX(List!$F$2:$CB$208,MATCH('Selection Pane Data'!$C87,List!$F$2:$F$208,0),MATCH('Selection Pane Data'!AF$3,List!$F$2:$CB$2,0)),""),"")</f>
        <v/>
      </c>
      <c r="AG87" s="13" t="str">
        <f>IFERROR(IF(AG$4="Yes",INDEX(List!$F$2:$CB$208,MATCH('Selection Pane Data'!$C87,List!$F$2:$F$208,0),MATCH('Selection Pane Data'!AG$3,List!$F$2:$CB$2,0)),""),"")</f>
        <v/>
      </c>
      <c r="AH87" s="13" t="str">
        <f>IFERROR(IF(AH$4="Yes",INDEX(List!$F$2:$CB$208,MATCH('Selection Pane Data'!$C87,List!$F$2:$F$208,0),MATCH('Selection Pane Data'!AH$3,List!$F$2:$CB$2,0)),""),"")</f>
        <v/>
      </c>
      <c r="AI87" s="13" t="str">
        <f>IFERROR(IF(AI$4="Yes",INDEX(List!$F$2:$CB$208,MATCH('Selection Pane Data'!$C87,List!$F$2:$F$208,0),MATCH('Selection Pane Data'!AI$3,List!$F$2:$CB$2,0)),""),"")</f>
        <v/>
      </c>
      <c r="AJ87" s="13" t="str">
        <f>IFERROR(IF(AJ$4="Yes",INDEX(List!$F$2:$CB$208,MATCH('Selection Pane Data'!$C87,List!$F$2:$F$208,0),MATCH('Selection Pane Data'!AJ$3,List!$F$2:$CB$2,0)),""),"")</f>
        <v/>
      </c>
      <c r="AK87" s="13" t="str">
        <f>IFERROR(IF(AK$4="Yes",INDEX(List!$F$2:$CB$208,MATCH('Selection Pane Data'!$C87,List!$F$2:$F$208,0),MATCH('Selection Pane Data'!AK$3,List!$F$2:$CB$2,0)),""),"")</f>
        <v/>
      </c>
      <c r="AL87" s="13" t="str">
        <f>IFERROR(IF(AL$4="Yes",INDEX(List!$F$2:$CB$208,MATCH('Selection Pane Data'!$C87,List!$F$2:$F$208,0),MATCH('Selection Pane Data'!AL$3,List!$F$2:$CB$2,0)),""),"")</f>
        <v/>
      </c>
      <c r="AM87" s="13" t="str">
        <f>IFERROR(IF(AM$4="Yes",INDEX(List!$F$2:$CB$208,MATCH('Selection Pane Data'!$C87,List!$F$2:$F$208,0),MATCH('Selection Pane Data'!AM$3,List!$F$2:$CB$2,0)),""),"")</f>
        <v/>
      </c>
      <c r="AN87" s="13" t="str">
        <f>IFERROR(IF(AN$4="Yes",INDEX(List!$F$2:$CB$208,MATCH('Selection Pane Data'!$C87,List!$F$2:$F$208,0),MATCH('Selection Pane Data'!AN$3,List!$F$2:$CB$2,0)),""),"")</f>
        <v/>
      </c>
      <c r="AO87" s="13" t="str">
        <f>IFERROR(IF(AO$4="Yes",INDEX(List!$F$2:$CB$208,MATCH('Selection Pane Data'!$C87,List!$F$2:$F$208,0),MATCH('Selection Pane Data'!AO$3,List!$F$2:$CB$2,0)),""),"")</f>
        <v/>
      </c>
      <c r="AP87" s="13" t="str">
        <f>IFERROR(IF(AP$4="Yes",INDEX(List!$F$2:$CB$208,MATCH('Selection Pane Data'!$C87,List!$F$2:$F$208,0),MATCH('Selection Pane Data'!AP$3,List!$F$2:$CB$2,0)),""),"")</f>
        <v/>
      </c>
      <c r="AQ87" s="13" t="str">
        <f>IFERROR(IF(AQ$4="Yes",INDEX(List!$F$2:$CB$208,MATCH('Selection Pane Data'!$C87,List!$F$2:$F$208,0),MATCH('Selection Pane Data'!AQ$3,List!$F$2:$CB$2,0)),""),"")</f>
        <v/>
      </c>
      <c r="AR87" s="13" t="str">
        <f>IFERROR(IF(AR$4="Yes",INDEX(List!$F$2:$CB$208,MATCH('Selection Pane Data'!$C87,List!$F$2:$F$208,0),MATCH('Selection Pane Data'!AR$3,List!$F$2:$CB$2,0)),""),"")</f>
        <v/>
      </c>
      <c r="AS87" s="13" t="str">
        <f>IFERROR(IF(AS$4="Yes",INDEX(List!$F$2:$CB$208,MATCH('Selection Pane Data'!$C87,List!$F$2:$F$208,0),MATCH('Selection Pane Data'!AS$3,List!$F$2:$CB$2,0)),""),"")</f>
        <v/>
      </c>
      <c r="AT87" s="13" t="str">
        <f>IFERROR(IF(AT$4="Yes",INDEX(List!$F$2:$CB$208,MATCH('Selection Pane Data'!$C87,List!$F$2:$F$208,0),MATCH('Selection Pane Data'!AT$3,List!$F$2:$CB$2,0)),""),"")</f>
        <v/>
      </c>
      <c r="AU87" s="13" t="str">
        <f>IFERROR(IF(AU$4="Yes",INDEX(List!$F$2:$CB$208,MATCH('Selection Pane Data'!$C87,List!$F$2:$F$208,0),MATCH('Selection Pane Data'!AU$3,List!$F$2:$CB$2,0)),""),"")</f>
        <v/>
      </c>
      <c r="AV87" s="13" t="str">
        <f>IFERROR(IF(AV$4="Yes",INDEX(List!$F$2:$CB$208,MATCH('Selection Pane Data'!$C87,List!$F$2:$F$208,0),MATCH('Selection Pane Data'!AV$3,List!$F$2:$CB$2,0)),""),"")</f>
        <v/>
      </c>
      <c r="AW87" s="13" t="str">
        <f>IFERROR(IF(AW$4="Yes",INDEX(List!$F$2:$CB$208,MATCH('Selection Pane Data'!$C87,List!$F$2:$F$208,0),MATCH('Selection Pane Data'!AW$3,List!$F$2:$CB$2,0)),""),"")</f>
        <v/>
      </c>
      <c r="AX87" s="13" t="str">
        <f>IFERROR(IF(AX$4="Yes",INDEX(List!$F$2:$CB$208,MATCH('Selection Pane Data'!$C87,List!$F$2:$F$208,0),MATCH('Selection Pane Data'!AX$3,List!$F$2:$CB$2,0)),""),"")</f>
        <v/>
      </c>
      <c r="AY87" s="13" t="str">
        <f>IFERROR(IF(AY$4="Yes",INDEX(List!$F$2:$CB$208,MATCH('Selection Pane Data'!$C87,List!$F$2:$F$208,0),MATCH('Selection Pane Data'!AY$3,List!$F$2:$CB$2,0)),""),"")</f>
        <v/>
      </c>
      <c r="AZ87" s="13" t="str">
        <f>IFERROR(IF(AZ$4="Yes",INDEX(List!$F$2:$CB$208,MATCH('Selection Pane Data'!$C87,List!$F$2:$F$208,0),MATCH('Selection Pane Data'!AZ$3,List!$F$2:$CB$2,0)),""),"")</f>
        <v/>
      </c>
      <c r="BA87" s="13" t="str">
        <f>IFERROR(IF(BA$4="Yes",INDEX(List!$F$2:$CB$208,MATCH('Selection Pane Data'!$C87,List!$F$2:$F$208,0),MATCH('Selection Pane Data'!BA$3,List!$F$2:$CB$2,0)),""),"")</f>
        <v/>
      </c>
      <c r="BB87" s="13" t="str">
        <f>IFERROR(IF(BB$4="Yes",INDEX(List!$F$2:$CB$208,MATCH('Selection Pane Data'!$C87,List!$F$2:$F$208,0),MATCH('Selection Pane Data'!BB$3,List!$F$2:$CB$2,0)),""),"")</f>
        <v/>
      </c>
      <c r="BC87" s="13" t="str">
        <f>IFERROR(IF(BC$4="Yes",INDEX(List!$F$2:$CB$208,MATCH('Selection Pane Data'!$C87,List!$F$2:$F$208,0),MATCH('Selection Pane Data'!BC$3,List!$F$2:$CB$2,0)),""),"")</f>
        <v/>
      </c>
      <c r="BD87" s="13" t="str">
        <f>IFERROR(IF(BD$4="Yes",INDEX(List!$F$2:$CB$208,MATCH('Selection Pane Data'!$C87,List!$F$2:$F$208,0),MATCH('Selection Pane Data'!BD$3,List!$F$2:$CB$2,0)),""),"")</f>
        <v/>
      </c>
      <c r="BE87" s="13" t="str">
        <f>IFERROR(IF(BE$4="Yes",INDEX(List!$F$2:$CB$208,MATCH('Selection Pane Data'!$C87,List!$F$2:$F$208,0),MATCH('Selection Pane Data'!BE$3,List!$F$2:$CB$2,0)),""),"")</f>
        <v/>
      </c>
      <c r="BF87" s="13" t="str">
        <f>IFERROR(IF(BF$4="Yes",INDEX(List!$F$2:$CB$208,MATCH('Selection Pane Data'!$C87,List!$F$2:$F$208,0),MATCH('Selection Pane Data'!BF$3,List!$F$2:$CB$2,0)),""),"")</f>
        <v/>
      </c>
      <c r="BG87" s="13" t="str">
        <f>IFERROR(IF(BG$4="Yes",INDEX(List!$F$2:$CB$208,MATCH('Selection Pane Data'!$C87,List!$F$2:$F$208,0),MATCH('Selection Pane Data'!BG$3,List!$F$2:$CB$2,0)),""),"")</f>
        <v/>
      </c>
      <c r="BH87" s="13" t="str">
        <f>IFERROR(IF(BH$4="Yes",INDEX(List!$F$2:$CB$208,MATCH('Selection Pane Data'!$C87,List!$F$2:$F$208,0),MATCH('Selection Pane Data'!BH$3,List!$F$2:$CB$2,0)),""),"")</f>
        <v/>
      </c>
      <c r="BI87" s="13" t="str">
        <f>IFERROR(IF(BI$4="Yes",INDEX(List!$F$2:$CB$208,MATCH('Selection Pane Data'!$C87,List!$F$2:$F$208,0),MATCH('Selection Pane Data'!BI$3,List!$F$2:$CB$2,0)),""),"")</f>
        <v/>
      </c>
      <c r="BJ87" s="13" t="str">
        <f>IFERROR(IF(BJ$4="Yes",INDEX(List!$F$2:$CB$208,MATCH('Selection Pane Data'!$C87,List!$F$2:$F$208,0),MATCH('Selection Pane Data'!BJ$3,List!$F$2:$CB$2,0)),""),"")</f>
        <v/>
      </c>
      <c r="BK87" s="13" t="str">
        <f>IFERROR(IF(BK$4="Yes",INDEX(List!$F$2:$CB$208,MATCH('Selection Pane Data'!$C87,List!$F$2:$F$208,0),MATCH('Selection Pane Data'!BK$3,List!$F$2:$CB$2,0)),""),"")</f>
        <v/>
      </c>
      <c r="BL87" s="13" t="str">
        <f>IFERROR(IF(BL$4="Yes",INDEX(List!$F$2:$CB$208,MATCH('Selection Pane Data'!$C87,List!$F$2:$F$208,0),MATCH('Selection Pane Data'!BL$3,List!$F$2:$CB$2,0)),""),"")</f>
        <v/>
      </c>
      <c r="BM87" s="13" t="str">
        <f>IFERROR(IF(BM$4="Yes",INDEX(List!$F$2:$CB$208,MATCH('Selection Pane Data'!$C87,List!$F$2:$F$208,0),MATCH('Selection Pane Data'!BM$3,List!$F$2:$CB$2,0)),""),"")</f>
        <v/>
      </c>
      <c r="BN87" s="13" t="str">
        <f>IFERROR(IF(BN$4="Yes",INDEX(List!$F$2:$CB$208,MATCH('Selection Pane Data'!$C87,List!$F$2:$F$208,0),MATCH('Selection Pane Data'!BN$3,List!$F$2:$CB$2,0)),""),"")</f>
        <v/>
      </c>
      <c r="BO87" s="13" t="str">
        <f>IFERROR(IF(BO$4="Yes",INDEX(List!$F$2:$CB$208,MATCH('Selection Pane Data'!$C87,List!$F$2:$F$208,0),MATCH('Selection Pane Data'!BO$3,List!$F$2:$CB$2,0)),""),"")</f>
        <v/>
      </c>
      <c r="BP87" s="13" t="str">
        <f>IFERROR(IF(BP$4="Yes",INDEX(List!$F$2:$CB$208,MATCH('Selection Pane Data'!$C87,List!$F$2:$F$208,0),MATCH('Selection Pane Data'!BP$3,List!$F$2:$CB$2,0)),""),"")</f>
        <v/>
      </c>
      <c r="BQ87" s="13" t="str">
        <f>IFERROR(IF(BQ$4="Yes",INDEX(List!$F$2:$CB$208,MATCH('Selection Pane Data'!$C87,List!$F$2:$F$208,0),MATCH('Selection Pane Data'!BQ$3,List!$F$2:$CB$2,0)),""),"")</f>
        <v/>
      </c>
      <c r="BR87" s="13" t="str">
        <f>IFERROR(IF(BR$4="Yes",INDEX(List!$F$2:$CB$208,MATCH('Selection Pane Data'!$C87,List!$F$2:$F$208,0),MATCH('Selection Pane Data'!BR$3,List!$F$2:$CB$2,0)),""),"")</f>
        <v/>
      </c>
      <c r="BS87" s="13" t="str">
        <f>IFERROR(IF(BS$4="Yes",INDEX(List!$F$2:$CB$208,MATCH('Selection Pane Data'!$C87,List!$F$2:$F$208,0),MATCH('Selection Pane Data'!BS$3,List!$F$2:$CB$2,0)),""),"")</f>
        <v/>
      </c>
      <c r="BT87" s="13" t="str">
        <f>IFERROR(IF(BT$4="Yes",INDEX(List!$F$2:$CB$208,MATCH('Selection Pane Data'!$C87,List!$F$2:$F$208,0),MATCH('Selection Pane Data'!BT$3,List!$F$2:$CB$2,0)),""),"")</f>
        <v/>
      </c>
      <c r="BU87" s="13" t="str">
        <f>IFERROR(IF(BU$4="Yes",INDEX(List!$F$2:$CB$208,MATCH('Selection Pane Data'!$C87,List!$F$2:$F$208,0),MATCH('Selection Pane Data'!BU$3,List!$F$2:$CB$2,0)),""),"")</f>
        <v/>
      </c>
      <c r="BV87" s="13" t="str">
        <f>IFERROR(IF(BV$4="Yes",INDEX(List!$F$2:$CB$208,MATCH('Selection Pane Data'!$C87,List!$F$2:$F$208,0),MATCH('Selection Pane Data'!BV$3,List!$F$2:$CB$2,0)),""),"")</f>
        <v/>
      </c>
      <c r="BW87" s="13" t="str">
        <f>IFERROR(IF(BW$4="Yes",INDEX(List!$F$2:$CB$208,MATCH('Selection Pane Data'!$C87,List!$F$2:$F$208,0),MATCH('Selection Pane Data'!BW$3,List!$F$2:$CB$2,0)),""),"")</f>
        <v/>
      </c>
      <c r="BX87" s="13" t="str">
        <f>IFERROR(IF(BX$4="Yes",INDEX(List!$F$2:$CB$208,MATCH('Selection Pane Data'!$C87,List!$F$2:$F$208,0),MATCH('Selection Pane Data'!BX$3,List!$F$2:$CB$2,0)),""),"")</f>
        <v/>
      </c>
      <c r="BY87" s="13" t="str">
        <f>IFERROR(IF(BY$4="Yes",INDEX(List!$F$2:$CB$208,MATCH('Selection Pane Data'!$C87,List!$F$2:$F$208,0),MATCH('Selection Pane Data'!BY$3,List!$F$2:$CB$2,0)),""),"")</f>
        <v/>
      </c>
      <c r="BZ87" s="13" t="str">
        <f>IFERROR(IF(BZ$4="Yes",INDEX(List!$F$2:$CB$208,MATCH('Selection Pane Data'!$C87,List!$F$2:$F$208,0),MATCH('Selection Pane Data'!BZ$3,List!$F$2:$CB$2,0)),""),"")</f>
        <v/>
      </c>
      <c r="CA87" s="13" t="str">
        <f>IFERROR(IF(CA$4="Yes",INDEX(List!$F$2:$CB$208,MATCH('Selection Pane Data'!$C87,List!$F$2:$F$208,0),MATCH('Selection Pane Data'!CA$3,List!$F$2:$CB$2,0)),""),"")</f>
        <v/>
      </c>
      <c r="CC87" s="29">
        <f t="shared" si="4"/>
        <v>0</v>
      </c>
      <c r="CD87" s="29">
        <f t="shared" si="5"/>
        <v>0</v>
      </c>
      <c r="CE87" s="29"/>
      <c r="CF87" s="29">
        <f>COUNTIF(List!I85:CB85,'Selection Pane Data'!CF$3)</f>
        <v>0</v>
      </c>
      <c r="CG87" s="29">
        <f>COUNTIF(List!J85:CC85,'Selection Pane Data'!CG$3)</f>
        <v>0</v>
      </c>
      <c r="CH87" s="29"/>
      <c r="CI87" s="29" t="str">
        <f t="shared" si="6"/>
        <v>Good</v>
      </c>
      <c r="CJ87" s="29" t="str">
        <f t="shared" si="7"/>
        <v>Good</v>
      </c>
    </row>
    <row r="88" spans="2:88" x14ac:dyDescent="0.45">
      <c r="B88" s="21" t="s">
        <v>400</v>
      </c>
      <c r="C88" s="120" t="s">
        <v>896</v>
      </c>
      <c r="D88" s="31" t="str">
        <f>List!G86</f>
        <v>Not Applicable</v>
      </c>
      <c r="E88" s="31" t="str">
        <f>List!H86</f>
        <v>Not Applicable</v>
      </c>
      <c r="F88" t="e">
        <f>INDEX('CMMC Levels'!$A$1:$F$188,MATCH('Selection Pane Data'!$C88,'CMMC Levels'!$A$1:$A$188,0),MATCH(Placemat!$F$4,'CMMC Levels'!$A$1:$F$1,0))</f>
        <v>#N/A</v>
      </c>
      <c r="G88" s="75" t="e">
        <f>IF(F88="X",IF(COUNTIF(List!I86:CB86,"P")+COUNTIF(List!I86:CB86,"S")=0,"U",IF(COUNTIF('Selection Pane Data'!H88:CA88,"P")&gt;0,"P",IF(COUNTIF('Selection Pane Data'!H88:CA88,"S")&gt;0,"S","N"))),"NA")</f>
        <v>#N/A</v>
      </c>
      <c r="H88" s="13" t="str">
        <f>IFERROR(IF(H$4="Yes",INDEX(List!$F$2:$CB$208,MATCH('Selection Pane Data'!$C88,List!$F$2:$F$208,0),MATCH('Selection Pane Data'!H$3,List!$F$2:$CB$2,0)),""),"")</f>
        <v/>
      </c>
      <c r="I88" s="13" t="str">
        <f>IFERROR(IF(I$4="Yes",INDEX(List!$F$2:$CB$208,MATCH('Selection Pane Data'!$C88,List!$F$2:$F$208,0),MATCH('Selection Pane Data'!I$3,List!$F$2:$CB$2,0)),""),"")</f>
        <v/>
      </c>
      <c r="J88" s="13">
        <f>IFERROR(IF(J$4="Yes",INDEX(List!$F$2:$CB$208,MATCH('Selection Pane Data'!$C88,List!$F$2:$F$208,0),MATCH('Selection Pane Data'!J$3,List!$F$2:$CB$2,0)),""),"")</f>
        <v>0</v>
      </c>
      <c r="K88" s="13" t="str">
        <f>IFERROR(IF(K$4="Yes",INDEX(List!$F$2:$CB$208,MATCH('Selection Pane Data'!$C88,List!$F$2:$F$208,0),MATCH('Selection Pane Data'!K$3,List!$F$2:$CB$2,0)),""),"")</f>
        <v/>
      </c>
      <c r="L88" s="13" t="str">
        <f>IFERROR(IF(L$4="Yes",INDEX(List!$F$2:$CB$208,MATCH('Selection Pane Data'!$C88,List!$F$2:$F$208,0),MATCH('Selection Pane Data'!L$3,List!$F$2:$CB$2,0)),""),"")</f>
        <v/>
      </c>
      <c r="M88" s="13" t="str">
        <f>IFERROR(IF(M$4="Yes",INDEX(List!$F$2:$CB$208,MATCH('Selection Pane Data'!$C88,List!$F$2:$F$208,0),MATCH('Selection Pane Data'!M$3,List!$F$2:$CB$2,0)),""),"")</f>
        <v/>
      </c>
      <c r="N88" s="13" t="str">
        <f>IFERROR(IF(N$4="Yes",INDEX(List!$F$2:$CB$208,MATCH('Selection Pane Data'!$C88,List!$F$2:$F$208,0),MATCH('Selection Pane Data'!N$3,List!$F$2:$CB$2,0)),""),"")</f>
        <v/>
      </c>
      <c r="O88" s="13" t="str">
        <f>IFERROR(IF(O$4="Yes",INDEX(List!$F$2:$CB$208,MATCH('Selection Pane Data'!$C88,List!$F$2:$F$208,0),MATCH('Selection Pane Data'!O$3,List!$F$2:$CB$2,0)),""),"")</f>
        <v/>
      </c>
      <c r="P88" s="13" t="str">
        <f>IFERROR(IF(P$4="Yes",INDEX(List!$F$2:$CB$208,MATCH('Selection Pane Data'!$C88,List!$F$2:$F$208,0),MATCH('Selection Pane Data'!P$3,List!$F$2:$CB$2,0)),""),"")</f>
        <v/>
      </c>
      <c r="Q88" s="13" t="str">
        <f>IFERROR(IF(Q$4="Yes",INDEX(List!$F$2:$CB$208,MATCH('Selection Pane Data'!$C88,List!$F$2:$F$208,0),MATCH('Selection Pane Data'!Q$3,List!$F$2:$CB$2,0)),""),"")</f>
        <v/>
      </c>
      <c r="R88" s="13" t="str">
        <f>IFERROR(IF(R$4="Yes",INDEX(List!$F$2:$CB$208,MATCH('Selection Pane Data'!$C88,List!$F$2:$F$208,0),MATCH('Selection Pane Data'!R$3,List!$F$2:$CB$2,0)),""),"")</f>
        <v/>
      </c>
      <c r="S88" s="13" t="str">
        <f>IFERROR(IF(S$4="Yes",INDEX(List!$F$2:$CB$208,MATCH('Selection Pane Data'!$C88,List!$F$2:$F$208,0),MATCH('Selection Pane Data'!S$3,List!$F$2:$CB$2,0)),""),"")</f>
        <v/>
      </c>
      <c r="T88" s="13" t="str">
        <f>IFERROR(IF(T$4="Yes",INDEX(List!$F$2:$CB$208,MATCH('Selection Pane Data'!$C88,List!$F$2:$F$208,0),MATCH('Selection Pane Data'!T$3,List!$F$2:$CB$2,0)),""),"")</f>
        <v/>
      </c>
      <c r="U88" s="13" t="str">
        <f>IFERROR(IF(U$4="Yes",INDEX(List!$F$2:$CB$208,MATCH('Selection Pane Data'!$C88,List!$F$2:$F$208,0),MATCH('Selection Pane Data'!U$3,List!$F$2:$CB$2,0)),""),"")</f>
        <v/>
      </c>
      <c r="V88" s="13" t="str">
        <f>IFERROR(IF(V$4="Yes",INDEX(List!$F$2:$CB$208,MATCH('Selection Pane Data'!$C88,List!$F$2:$F$208,0),MATCH('Selection Pane Data'!V$3,List!$F$2:$CB$2,0)),""),"")</f>
        <v/>
      </c>
      <c r="W88" s="13" t="str">
        <f>IFERROR(IF(W$4="Yes",INDEX(List!$F$2:$CB$208,MATCH('Selection Pane Data'!$C88,List!$F$2:$F$208,0),MATCH('Selection Pane Data'!W$3,List!$F$2:$CB$2,0)),""),"")</f>
        <v/>
      </c>
      <c r="X88" s="13" t="str">
        <f>IFERROR(IF(X$4="Yes",INDEX(List!$F$2:$CB$208,MATCH('Selection Pane Data'!$C88,List!$F$2:$F$208,0),MATCH('Selection Pane Data'!X$3,List!$F$2:$CB$2,0)),""),"")</f>
        <v/>
      </c>
      <c r="Y88" s="13" t="str">
        <f>IFERROR(IF(Y$4="Yes",INDEX(List!$F$2:$CB$208,MATCH('Selection Pane Data'!$C88,List!$F$2:$F$208,0),MATCH('Selection Pane Data'!Y$3,List!$F$2:$CB$2,0)),""),"")</f>
        <v/>
      </c>
      <c r="Z88" s="13" t="str">
        <f>IFERROR(IF(Z$4="Yes",INDEX(List!$F$2:$CB$208,MATCH('Selection Pane Data'!$C88,List!$F$2:$F$208,0),MATCH('Selection Pane Data'!Z$3,List!$F$2:$CB$2,0)),""),"")</f>
        <v/>
      </c>
      <c r="AA88" s="13" t="str">
        <f>IFERROR(IF(AA$4="Yes",INDEX(List!$F$2:$CB$208,MATCH('Selection Pane Data'!$C88,List!$F$2:$F$208,0),MATCH('Selection Pane Data'!AA$3,List!$F$2:$CB$2,0)),""),"")</f>
        <v/>
      </c>
      <c r="AB88" s="13">
        <f>IFERROR(IF(AB$4="Yes",INDEX(List!$F$2:$CB$208,MATCH('Selection Pane Data'!$C88,List!$F$2:$F$208,0),MATCH('Selection Pane Data'!AB$3,List!$F$2:$CB$2,0)),""),"")</f>
        <v>0</v>
      </c>
      <c r="AC88" s="13" t="str">
        <f>IFERROR(IF(AC$4="Yes",INDEX(List!$F$2:$CB$208,MATCH('Selection Pane Data'!$C88,List!$F$2:$F$208,0),MATCH('Selection Pane Data'!AC$3,List!$F$2:$CB$2,0)),""),"")</f>
        <v/>
      </c>
      <c r="AD88" s="13" t="str">
        <f>IFERROR(IF(AD$4="Yes",INDEX(List!$F$2:$CB$208,MATCH('Selection Pane Data'!$C88,List!$F$2:$F$208,0),MATCH('Selection Pane Data'!AD$3,List!$F$2:$CB$2,0)),""),"")</f>
        <v/>
      </c>
      <c r="AE88" s="13" t="str">
        <f>IFERROR(IF(AE$4="Yes",INDEX(List!$F$2:$CB$208,MATCH('Selection Pane Data'!$C88,List!$F$2:$F$208,0),MATCH('Selection Pane Data'!AE$3,List!$F$2:$CB$2,0)),""),"")</f>
        <v/>
      </c>
      <c r="AF88" s="13" t="str">
        <f>IFERROR(IF(AF$4="Yes",INDEX(List!$F$2:$CB$208,MATCH('Selection Pane Data'!$C88,List!$F$2:$F$208,0),MATCH('Selection Pane Data'!AF$3,List!$F$2:$CB$2,0)),""),"")</f>
        <v/>
      </c>
      <c r="AG88" s="13" t="str">
        <f>IFERROR(IF(AG$4="Yes",INDEX(List!$F$2:$CB$208,MATCH('Selection Pane Data'!$C88,List!$F$2:$F$208,0),MATCH('Selection Pane Data'!AG$3,List!$F$2:$CB$2,0)),""),"")</f>
        <v/>
      </c>
      <c r="AH88" s="13" t="str">
        <f>IFERROR(IF(AH$4="Yes",INDEX(List!$F$2:$CB$208,MATCH('Selection Pane Data'!$C88,List!$F$2:$F$208,0),MATCH('Selection Pane Data'!AH$3,List!$F$2:$CB$2,0)),""),"")</f>
        <v/>
      </c>
      <c r="AI88" s="13" t="str">
        <f>IFERROR(IF(AI$4="Yes",INDEX(List!$F$2:$CB$208,MATCH('Selection Pane Data'!$C88,List!$F$2:$F$208,0),MATCH('Selection Pane Data'!AI$3,List!$F$2:$CB$2,0)),""),"")</f>
        <v/>
      </c>
      <c r="AJ88" s="13" t="str">
        <f>IFERROR(IF(AJ$4="Yes",INDEX(List!$F$2:$CB$208,MATCH('Selection Pane Data'!$C88,List!$F$2:$F$208,0),MATCH('Selection Pane Data'!AJ$3,List!$F$2:$CB$2,0)),""),"")</f>
        <v/>
      </c>
      <c r="AK88" s="13" t="str">
        <f>IFERROR(IF(AK$4="Yes",INDEX(List!$F$2:$CB$208,MATCH('Selection Pane Data'!$C88,List!$F$2:$F$208,0),MATCH('Selection Pane Data'!AK$3,List!$F$2:$CB$2,0)),""),"")</f>
        <v/>
      </c>
      <c r="AL88" s="13" t="str">
        <f>IFERROR(IF(AL$4="Yes",INDEX(List!$F$2:$CB$208,MATCH('Selection Pane Data'!$C88,List!$F$2:$F$208,0),MATCH('Selection Pane Data'!AL$3,List!$F$2:$CB$2,0)),""),"")</f>
        <v/>
      </c>
      <c r="AM88" s="13" t="str">
        <f>IFERROR(IF(AM$4="Yes",INDEX(List!$F$2:$CB$208,MATCH('Selection Pane Data'!$C88,List!$F$2:$F$208,0),MATCH('Selection Pane Data'!AM$3,List!$F$2:$CB$2,0)),""),"")</f>
        <v/>
      </c>
      <c r="AN88" s="13" t="str">
        <f>IFERROR(IF(AN$4="Yes",INDEX(List!$F$2:$CB$208,MATCH('Selection Pane Data'!$C88,List!$F$2:$F$208,0),MATCH('Selection Pane Data'!AN$3,List!$F$2:$CB$2,0)),""),"")</f>
        <v/>
      </c>
      <c r="AO88" s="13" t="str">
        <f>IFERROR(IF(AO$4="Yes",INDEX(List!$F$2:$CB$208,MATCH('Selection Pane Data'!$C88,List!$F$2:$F$208,0),MATCH('Selection Pane Data'!AO$3,List!$F$2:$CB$2,0)),""),"")</f>
        <v/>
      </c>
      <c r="AP88" s="13" t="str">
        <f>IFERROR(IF(AP$4="Yes",INDEX(List!$F$2:$CB$208,MATCH('Selection Pane Data'!$C88,List!$F$2:$F$208,0),MATCH('Selection Pane Data'!AP$3,List!$F$2:$CB$2,0)),""),"")</f>
        <v/>
      </c>
      <c r="AQ88" s="13" t="str">
        <f>IFERROR(IF(AQ$4="Yes",INDEX(List!$F$2:$CB$208,MATCH('Selection Pane Data'!$C88,List!$F$2:$F$208,0),MATCH('Selection Pane Data'!AQ$3,List!$F$2:$CB$2,0)),""),"")</f>
        <v/>
      </c>
      <c r="AR88" s="13" t="str">
        <f>IFERROR(IF(AR$4="Yes",INDEX(List!$F$2:$CB$208,MATCH('Selection Pane Data'!$C88,List!$F$2:$F$208,0),MATCH('Selection Pane Data'!AR$3,List!$F$2:$CB$2,0)),""),"")</f>
        <v/>
      </c>
      <c r="AS88" s="13" t="str">
        <f>IFERROR(IF(AS$4="Yes",INDEX(List!$F$2:$CB$208,MATCH('Selection Pane Data'!$C88,List!$F$2:$F$208,0),MATCH('Selection Pane Data'!AS$3,List!$F$2:$CB$2,0)),""),"")</f>
        <v/>
      </c>
      <c r="AT88" s="13" t="str">
        <f>IFERROR(IF(AT$4="Yes",INDEX(List!$F$2:$CB$208,MATCH('Selection Pane Data'!$C88,List!$F$2:$F$208,0),MATCH('Selection Pane Data'!AT$3,List!$F$2:$CB$2,0)),""),"")</f>
        <v/>
      </c>
      <c r="AU88" s="13" t="str">
        <f>IFERROR(IF(AU$4="Yes",INDEX(List!$F$2:$CB$208,MATCH('Selection Pane Data'!$C88,List!$F$2:$F$208,0),MATCH('Selection Pane Data'!AU$3,List!$F$2:$CB$2,0)),""),"")</f>
        <v/>
      </c>
      <c r="AV88" s="13" t="str">
        <f>IFERROR(IF(AV$4="Yes",INDEX(List!$F$2:$CB$208,MATCH('Selection Pane Data'!$C88,List!$F$2:$F$208,0),MATCH('Selection Pane Data'!AV$3,List!$F$2:$CB$2,0)),""),"")</f>
        <v/>
      </c>
      <c r="AW88" s="13" t="str">
        <f>IFERROR(IF(AW$4="Yes",INDEX(List!$F$2:$CB$208,MATCH('Selection Pane Data'!$C88,List!$F$2:$F$208,0),MATCH('Selection Pane Data'!AW$3,List!$F$2:$CB$2,0)),""),"")</f>
        <v/>
      </c>
      <c r="AX88" s="13" t="str">
        <f>IFERROR(IF(AX$4="Yes",INDEX(List!$F$2:$CB$208,MATCH('Selection Pane Data'!$C88,List!$F$2:$F$208,0),MATCH('Selection Pane Data'!AX$3,List!$F$2:$CB$2,0)),""),"")</f>
        <v/>
      </c>
      <c r="AY88" s="13" t="str">
        <f>IFERROR(IF(AY$4="Yes",INDEX(List!$F$2:$CB$208,MATCH('Selection Pane Data'!$C88,List!$F$2:$F$208,0),MATCH('Selection Pane Data'!AY$3,List!$F$2:$CB$2,0)),""),"")</f>
        <v/>
      </c>
      <c r="AZ88" s="13" t="str">
        <f>IFERROR(IF(AZ$4="Yes",INDEX(List!$F$2:$CB$208,MATCH('Selection Pane Data'!$C88,List!$F$2:$F$208,0),MATCH('Selection Pane Data'!AZ$3,List!$F$2:$CB$2,0)),""),"")</f>
        <v/>
      </c>
      <c r="BA88" s="13" t="str">
        <f>IFERROR(IF(BA$4="Yes",INDEX(List!$F$2:$CB$208,MATCH('Selection Pane Data'!$C88,List!$F$2:$F$208,0),MATCH('Selection Pane Data'!BA$3,List!$F$2:$CB$2,0)),""),"")</f>
        <v/>
      </c>
      <c r="BB88" s="13" t="str">
        <f>IFERROR(IF(BB$4="Yes",INDEX(List!$F$2:$CB$208,MATCH('Selection Pane Data'!$C88,List!$F$2:$F$208,0),MATCH('Selection Pane Data'!BB$3,List!$F$2:$CB$2,0)),""),"")</f>
        <v/>
      </c>
      <c r="BC88" s="13" t="str">
        <f>IFERROR(IF(BC$4="Yes",INDEX(List!$F$2:$CB$208,MATCH('Selection Pane Data'!$C88,List!$F$2:$F$208,0),MATCH('Selection Pane Data'!BC$3,List!$F$2:$CB$2,0)),""),"")</f>
        <v/>
      </c>
      <c r="BD88" s="13" t="str">
        <f>IFERROR(IF(BD$4="Yes",INDEX(List!$F$2:$CB$208,MATCH('Selection Pane Data'!$C88,List!$F$2:$F$208,0),MATCH('Selection Pane Data'!BD$3,List!$F$2:$CB$2,0)),""),"")</f>
        <v/>
      </c>
      <c r="BE88" s="13" t="str">
        <f>IFERROR(IF(BE$4="Yes",INDEX(List!$F$2:$CB$208,MATCH('Selection Pane Data'!$C88,List!$F$2:$F$208,0),MATCH('Selection Pane Data'!BE$3,List!$F$2:$CB$2,0)),""),"")</f>
        <v/>
      </c>
      <c r="BF88" s="13" t="str">
        <f>IFERROR(IF(BF$4="Yes",INDEX(List!$F$2:$CB$208,MATCH('Selection Pane Data'!$C88,List!$F$2:$F$208,0),MATCH('Selection Pane Data'!BF$3,List!$F$2:$CB$2,0)),""),"")</f>
        <v/>
      </c>
      <c r="BG88" s="13" t="str">
        <f>IFERROR(IF(BG$4="Yes",INDEX(List!$F$2:$CB$208,MATCH('Selection Pane Data'!$C88,List!$F$2:$F$208,0),MATCH('Selection Pane Data'!BG$3,List!$F$2:$CB$2,0)),""),"")</f>
        <v/>
      </c>
      <c r="BH88" s="13" t="str">
        <f>IFERROR(IF(BH$4="Yes",INDEX(List!$F$2:$CB$208,MATCH('Selection Pane Data'!$C88,List!$F$2:$F$208,0),MATCH('Selection Pane Data'!BH$3,List!$F$2:$CB$2,0)),""),"")</f>
        <v/>
      </c>
      <c r="BI88" s="13" t="str">
        <f>IFERROR(IF(BI$4="Yes",INDEX(List!$F$2:$CB$208,MATCH('Selection Pane Data'!$C88,List!$F$2:$F$208,0),MATCH('Selection Pane Data'!BI$3,List!$F$2:$CB$2,0)),""),"")</f>
        <v/>
      </c>
      <c r="BJ88" s="13" t="str">
        <f>IFERROR(IF(BJ$4="Yes",INDEX(List!$F$2:$CB$208,MATCH('Selection Pane Data'!$C88,List!$F$2:$F$208,0),MATCH('Selection Pane Data'!BJ$3,List!$F$2:$CB$2,0)),""),"")</f>
        <v/>
      </c>
      <c r="BK88" s="13" t="str">
        <f>IFERROR(IF(BK$4="Yes",INDEX(List!$F$2:$CB$208,MATCH('Selection Pane Data'!$C88,List!$F$2:$F$208,0),MATCH('Selection Pane Data'!BK$3,List!$F$2:$CB$2,0)),""),"")</f>
        <v/>
      </c>
      <c r="BL88" s="13" t="str">
        <f>IFERROR(IF(BL$4="Yes",INDEX(List!$F$2:$CB$208,MATCH('Selection Pane Data'!$C88,List!$F$2:$F$208,0),MATCH('Selection Pane Data'!BL$3,List!$F$2:$CB$2,0)),""),"")</f>
        <v/>
      </c>
      <c r="BM88" s="13" t="str">
        <f>IFERROR(IF(BM$4="Yes",INDEX(List!$F$2:$CB$208,MATCH('Selection Pane Data'!$C88,List!$F$2:$F$208,0),MATCH('Selection Pane Data'!BM$3,List!$F$2:$CB$2,0)),""),"")</f>
        <v/>
      </c>
      <c r="BN88" s="13" t="str">
        <f>IFERROR(IF(BN$4="Yes",INDEX(List!$F$2:$CB$208,MATCH('Selection Pane Data'!$C88,List!$F$2:$F$208,0),MATCH('Selection Pane Data'!BN$3,List!$F$2:$CB$2,0)),""),"")</f>
        <v/>
      </c>
      <c r="BO88" s="13" t="str">
        <f>IFERROR(IF(BO$4="Yes",INDEX(List!$F$2:$CB$208,MATCH('Selection Pane Data'!$C88,List!$F$2:$F$208,0),MATCH('Selection Pane Data'!BO$3,List!$F$2:$CB$2,0)),""),"")</f>
        <v/>
      </c>
      <c r="BP88" s="13" t="str">
        <f>IFERROR(IF(BP$4="Yes",INDEX(List!$F$2:$CB$208,MATCH('Selection Pane Data'!$C88,List!$F$2:$F$208,0),MATCH('Selection Pane Data'!BP$3,List!$F$2:$CB$2,0)),""),"")</f>
        <v/>
      </c>
      <c r="BQ88" s="13" t="str">
        <f>IFERROR(IF(BQ$4="Yes",INDEX(List!$F$2:$CB$208,MATCH('Selection Pane Data'!$C88,List!$F$2:$F$208,0),MATCH('Selection Pane Data'!BQ$3,List!$F$2:$CB$2,0)),""),"")</f>
        <v/>
      </c>
      <c r="BR88" s="13" t="str">
        <f>IFERROR(IF(BR$4="Yes",INDEX(List!$F$2:$CB$208,MATCH('Selection Pane Data'!$C88,List!$F$2:$F$208,0),MATCH('Selection Pane Data'!BR$3,List!$F$2:$CB$2,0)),""),"")</f>
        <v/>
      </c>
      <c r="BS88" s="13" t="str">
        <f>IFERROR(IF(BS$4="Yes",INDEX(List!$F$2:$CB$208,MATCH('Selection Pane Data'!$C88,List!$F$2:$F$208,0),MATCH('Selection Pane Data'!BS$3,List!$F$2:$CB$2,0)),""),"")</f>
        <v/>
      </c>
      <c r="BT88" s="13" t="str">
        <f>IFERROR(IF(BT$4="Yes",INDEX(List!$F$2:$CB$208,MATCH('Selection Pane Data'!$C88,List!$F$2:$F$208,0),MATCH('Selection Pane Data'!BT$3,List!$F$2:$CB$2,0)),""),"")</f>
        <v/>
      </c>
      <c r="BU88" s="13" t="str">
        <f>IFERROR(IF(BU$4="Yes",INDEX(List!$F$2:$CB$208,MATCH('Selection Pane Data'!$C88,List!$F$2:$F$208,0),MATCH('Selection Pane Data'!BU$3,List!$F$2:$CB$2,0)),""),"")</f>
        <v/>
      </c>
      <c r="BV88" s="13" t="str">
        <f>IFERROR(IF(BV$4="Yes",INDEX(List!$F$2:$CB$208,MATCH('Selection Pane Data'!$C88,List!$F$2:$F$208,0),MATCH('Selection Pane Data'!BV$3,List!$F$2:$CB$2,0)),""),"")</f>
        <v/>
      </c>
      <c r="BW88" s="13" t="str">
        <f>IFERROR(IF(BW$4="Yes",INDEX(List!$F$2:$CB$208,MATCH('Selection Pane Data'!$C88,List!$F$2:$F$208,0),MATCH('Selection Pane Data'!BW$3,List!$F$2:$CB$2,0)),""),"")</f>
        <v/>
      </c>
      <c r="BX88" s="13" t="str">
        <f>IFERROR(IF(BX$4="Yes",INDEX(List!$F$2:$CB$208,MATCH('Selection Pane Data'!$C88,List!$F$2:$F$208,0),MATCH('Selection Pane Data'!BX$3,List!$F$2:$CB$2,0)),""),"")</f>
        <v/>
      </c>
      <c r="BY88" s="13" t="str">
        <f>IFERROR(IF(BY$4="Yes",INDEX(List!$F$2:$CB$208,MATCH('Selection Pane Data'!$C88,List!$F$2:$F$208,0),MATCH('Selection Pane Data'!BY$3,List!$F$2:$CB$2,0)),""),"")</f>
        <v/>
      </c>
      <c r="BZ88" s="13" t="str">
        <f>IFERROR(IF(BZ$4="Yes",INDEX(List!$F$2:$CB$208,MATCH('Selection Pane Data'!$C88,List!$F$2:$F$208,0),MATCH('Selection Pane Data'!BZ$3,List!$F$2:$CB$2,0)),""),"")</f>
        <v/>
      </c>
      <c r="CA88" s="13" t="str">
        <f>IFERROR(IF(CA$4="Yes",INDEX(List!$F$2:$CB$208,MATCH('Selection Pane Data'!$C88,List!$F$2:$F$208,0),MATCH('Selection Pane Data'!CA$3,List!$F$2:$CB$2,0)),""),"")</f>
        <v/>
      </c>
      <c r="CC88" s="29">
        <f t="shared" si="4"/>
        <v>0</v>
      </c>
      <c r="CD88" s="29">
        <f t="shared" si="5"/>
        <v>0</v>
      </c>
      <c r="CE88" s="29"/>
      <c r="CF88" s="29">
        <f>COUNTIF(List!I86:CB86,'Selection Pane Data'!CF$3)</f>
        <v>0</v>
      </c>
      <c r="CG88" s="29">
        <f>COUNTIF(List!J86:CC86,'Selection Pane Data'!CG$3)</f>
        <v>0</v>
      </c>
      <c r="CH88" s="29"/>
      <c r="CI88" s="29" t="str">
        <f t="shared" si="6"/>
        <v>Good</v>
      </c>
      <c r="CJ88" s="29" t="str">
        <f t="shared" si="7"/>
        <v>Good</v>
      </c>
    </row>
    <row r="89" spans="2:88" x14ac:dyDescent="0.45">
      <c r="B89" s="21" t="s">
        <v>401</v>
      </c>
      <c r="C89" s="120" t="s">
        <v>56</v>
      </c>
      <c r="D89" s="31" t="str">
        <f>List!G87</f>
        <v>Shared Coverage</v>
      </c>
      <c r="E89" s="31" t="str">
        <f>List!H87</f>
        <v>Microsoft Coverage</v>
      </c>
      <c r="F89" t="str">
        <f>INDEX('CMMC Levels'!$A$1:$F$188,MATCH('Selection Pane Data'!$C89,'CMMC Levels'!$A$1:$A$188,0),MATCH(Placemat!$F$4,'CMMC Levels'!$A$1:$F$1,0))</f>
        <v>X</v>
      </c>
      <c r="G89" s="75" t="str">
        <f>IF(F89="X",IF(COUNTIF(List!I87:CB87,"P")+COUNTIF(List!I87:CB87,"S")=0,"U",IF(COUNTIF('Selection Pane Data'!H89:CA89,"P")&gt;0,"P",IF(COUNTIF('Selection Pane Data'!H89:CA89,"S")&gt;0,"S","N"))),"NA")</f>
        <v>S</v>
      </c>
      <c r="H89" s="13" t="str">
        <f>IFERROR(IF(H$4="Yes",INDEX(List!$F$2:$CB$208,MATCH('Selection Pane Data'!$C89,List!$F$2:$F$208,0),MATCH('Selection Pane Data'!H$3,List!$F$2:$CB$2,0)),""),"")</f>
        <v/>
      </c>
      <c r="I89" s="13" t="str">
        <f>IFERROR(IF(I$4="Yes",INDEX(List!$F$2:$CB$208,MATCH('Selection Pane Data'!$C89,List!$F$2:$F$208,0),MATCH('Selection Pane Data'!I$3,List!$F$2:$CB$2,0)),""),"")</f>
        <v/>
      </c>
      <c r="J89" s="13">
        <f>IFERROR(IF(J$4="Yes",INDEX(List!$F$2:$CB$208,MATCH('Selection Pane Data'!$C89,List!$F$2:$F$208,0),MATCH('Selection Pane Data'!J$3,List!$F$2:$CB$2,0)),""),"")</f>
        <v>0</v>
      </c>
      <c r="K89" s="13" t="str">
        <f>IFERROR(IF(K$4="Yes",INDEX(List!$F$2:$CB$208,MATCH('Selection Pane Data'!$C89,List!$F$2:$F$208,0),MATCH('Selection Pane Data'!K$3,List!$F$2:$CB$2,0)),""),"")</f>
        <v/>
      </c>
      <c r="L89" s="13" t="str">
        <f>IFERROR(IF(L$4="Yes",INDEX(List!$F$2:$CB$208,MATCH('Selection Pane Data'!$C89,List!$F$2:$F$208,0),MATCH('Selection Pane Data'!L$3,List!$F$2:$CB$2,0)),""),"")</f>
        <v/>
      </c>
      <c r="M89" s="13" t="str">
        <f>IFERROR(IF(M$4="Yes",INDEX(List!$F$2:$CB$208,MATCH('Selection Pane Data'!$C89,List!$F$2:$F$208,0),MATCH('Selection Pane Data'!M$3,List!$F$2:$CB$2,0)),""),"")</f>
        <v/>
      </c>
      <c r="N89" s="13" t="str">
        <f>IFERROR(IF(N$4="Yes",INDEX(List!$F$2:$CB$208,MATCH('Selection Pane Data'!$C89,List!$F$2:$F$208,0),MATCH('Selection Pane Data'!N$3,List!$F$2:$CB$2,0)),""),"")</f>
        <v/>
      </c>
      <c r="O89" s="13" t="str">
        <f>IFERROR(IF(O$4="Yes",INDEX(List!$F$2:$CB$208,MATCH('Selection Pane Data'!$C89,List!$F$2:$F$208,0),MATCH('Selection Pane Data'!O$3,List!$F$2:$CB$2,0)),""),"")</f>
        <v/>
      </c>
      <c r="P89" s="13" t="str">
        <f>IFERROR(IF(P$4="Yes",INDEX(List!$F$2:$CB$208,MATCH('Selection Pane Data'!$C89,List!$F$2:$F$208,0),MATCH('Selection Pane Data'!P$3,List!$F$2:$CB$2,0)),""),"")</f>
        <v/>
      </c>
      <c r="Q89" s="13" t="str">
        <f>IFERROR(IF(Q$4="Yes",INDEX(List!$F$2:$CB$208,MATCH('Selection Pane Data'!$C89,List!$F$2:$F$208,0),MATCH('Selection Pane Data'!Q$3,List!$F$2:$CB$2,0)),""),"")</f>
        <v/>
      </c>
      <c r="R89" s="13" t="str">
        <f>IFERROR(IF(R$4="Yes",INDEX(List!$F$2:$CB$208,MATCH('Selection Pane Data'!$C89,List!$F$2:$F$208,0),MATCH('Selection Pane Data'!R$3,List!$F$2:$CB$2,0)),""),"")</f>
        <v/>
      </c>
      <c r="S89" s="13" t="str">
        <f>IFERROR(IF(S$4="Yes",INDEX(List!$F$2:$CB$208,MATCH('Selection Pane Data'!$C89,List!$F$2:$F$208,0),MATCH('Selection Pane Data'!S$3,List!$F$2:$CB$2,0)),""),"")</f>
        <v/>
      </c>
      <c r="T89" s="13" t="str">
        <f>IFERROR(IF(T$4="Yes",INDEX(List!$F$2:$CB$208,MATCH('Selection Pane Data'!$C89,List!$F$2:$F$208,0),MATCH('Selection Pane Data'!T$3,List!$F$2:$CB$2,0)),""),"")</f>
        <v/>
      </c>
      <c r="U89" s="13" t="str">
        <f>IFERROR(IF(U$4="Yes",INDEX(List!$F$2:$CB$208,MATCH('Selection Pane Data'!$C89,List!$F$2:$F$208,0),MATCH('Selection Pane Data'!U$3,List!$F$2:$CB$2,0)),""),"")</f>
        <v/>
      </c>
      <c r="V89" s="13" t="str">
        <f>IFERROR(IF(V$4="Yes",INDEX(List!$F$2:$CB$208,MATCH('Selection Pane Data'!$C89,List!$F$2:$F$208,0),MATCH('Selection Pane Data'!V$3,List!$F$2:$CB$2,0)),""),"")</f>
        <v/>
      </c>
      <c r="W89" s="13" t="str">
        <f>IFERROR(IF(W$4="Yes",INDEX(List!$F$2:$CB$208,MATCH('Selection Pane Data'!$C89,List!$F$2:$F$208,0),MATCH('Selection Pane Data'!W$3,List!$F$2:$CB$2,0)),""),"")</f>
        <v/>
      </c>
      <c r="X89" s="13" t="str">
        <f>IFERROR(IF(X$4="Yes",INDEX(List!$F$2:$CB$208,MATCH('Selection Pane Data'!$C89,List!$F$2:$F$208,0),MATCH('Selection Pane Data'!X$3,List!$F$2:$CB$2,0)),""),"")</f>
        <v/>
      </c>
      <c r="Y89" s="13" t="str">
        <f>IFERROR(IF(Y$4="Yes",INDEX(List!$F$2:$CB$208,MATCH('Selection Pane Data'!$C89,List!$F$2:$F$208,0),MATCH('Selection Pane Data'!Y$3,List!$F$2:$CB$2,0)),""),"")</f>
        <v/>
      </c>
      <c r="Z89" s="13" t="str">
        <f>IFERROR(IF(Z$4="Yes",INDEX(List!$F$2:$CB$208,MATCH('Selection Pane Data'!$C89,List!$F$2:$F$208,0),MATCH('Selection Pane Data'!Z$3,List!$F$2:$CB$2,0)),""),"")</f>
        <v/>
      </c>
      <c r="AA89" s="13" t="str">
        <f>IFERROR(IF(AA$4="Yes",INDEX(List!$F$2:$CB$208,MATCH('Selection Pane Data'!$C89,List!$F$2:$F$208,0),MATCH('Selection Pane Data'!AA$3,List!$F$2:$CB$2,0)),""),"")</f>
        <v/>
      </c>
      <c r="AB89" s="13" t="str">
        <f>IFERROR(IF(AB$4="Yes",INDEX(List!$F$2:$CB$208,MATCH('Selection Pane Data'!$C89,List!$F$2:$F$208,0),MATCH('Selection Pane Data'!AB$3,List!$F$2:$CB$2,0)),""),"")</f>
        <v>S</v>
      </c>
      <c r="AC89" s="13" t="str">
        <f>IFERROR(IF(AC$4="Yes",INDEX(List!$F$2:$CB$208,MATCH('Selection Pane Data'!$C89,List!$F$2:$F$208,0),MATCH('Selection Pane Data'!AC$3,List!$F$2:$CB$2,0)),""),"")</f>
        <v/>
      </c>
      <c r="AD89" s="13" t="str">
        <f>IFERROR(IF(AD$4="Yes",INDEX(List!$F$2:$CB$208,MATCH('Selection Pane Data'!$C89,List!$F$2:$F$208,0),MATCH('Selection Pane Data'!AD$3,List!$F$2:$CB$2,0)),""),"")</f>
        <v/>
      </c>
      <c r="AE89" s="13" t="str">
        <f>IFERROR(IF(AE$4="Yes",INDEX(List!$F$2:$CB$208,MATCH('Selection Pane Data'!$C89,List!$F$2:$F$208,0),MATCH('Selection Pane Data'!AE$3,List!$F$2:$CB$2,0)),""),"")</f>
        <v/>
      </c>
      <c r="AF89" s="13" t="str">
        <f>IFERROR(IF(AF$4="Yes",INDEX(List!$F$2:$CB$208,MATCH('Selection Pane Data'!$C89,List!$F$2:$F$208,0),MATCH('Selection Pane Data'!AF$3,List!$F$2:$CB$2,0)),""),"")</f>
        <v/>
      </c>
      <c r="AG89" s="13" t="str">
        <f>IFERROR(IF(AG$4="Yes",INDEX(List!$F$2:$CB$208,MATCH('Selection Pane Data'!$C89,List!$F$2:$F$208,0),MATCH('Selection Pane Data'!AG$3,List!$F$2:$CB$2,0)),""),"")</f>
        <v/>
      </c>
      <c r="AH89" s="13" t="str">
        <f>IFERROR(IF(AH$4="Yes",INDEX(List!$F$2:$CB$208,MATCH('Selection Pane Data'!$C89,List!$F$2:$F$208,0),MATCH('Selection Pane Data'!AH$3,List!$F$2:$CB$2,0)),""),"")</f>
        <v/>
      </c>
      <c r="AI89" s="13" t="str">
        <f>IFERROR(IF(AI$4="Yes",INDEX(List!$F$2:$CB$208,MATCH('Selection Pane Data'!$C89,List!$F$2:$F$208,0),MATCH('Selection Pane Data'!AI$3,List!$F$2:$CB$2,0)),""),"")</f>
        <v/>
      </c>
      <c r="AJ89" s="13" t="str">
        <f>IFERROR(IF(AJ$4="Yes",INDEX(List!$F$2:$CB$208,MATCH('Selection Pane Data'!$C89,List!$F$2:$F$208,0),MATCH('Selection Pane Data'!AJ$3,List!$F$2:$CB$2,0)),""),"")</f>
        <v/>
      </c>
      <c r="AK89" s="13" t="str">
        <f>IFERROR(IF(AK$4="Yes",INDEX(List!$F$2:$CB$208,MATCH('Selection Pane Data'!$C89,List!$F$2:$F$208,0),MATCH('Selection Pane Data'!AK$3,List!$F$2:$CB$2,0)),""),"")</f>
        <v/>
      </c>
      <c r="AL89" s="13" t="str">
        <f>IFERROR(IF(AL$4="Yes",INDEX(List!$F$2:$CB$208,MATCH('Selection Pane Data'!$C89,List!$F$2:$F$208,0),MATCH('Selection Pane Data'!AL$3,List!$F$2:$CB$2,0)),""),"")</f>
        <v/>
      </c>
      <c r="AM89" s="13" t="str">
        <f>IFERROR(IF(AM$4="Yes",INDEX(List!$F$2:$CB$208,MATCH('Selection Pane Data'!$C89,List!$F$2:$F$208,0),MATCH('Selection Pane Data'!AM$3,List!$F$2:$CB$2,0)),""),"")</f>
        <v/>
      </c>
      <c r="AN89" s="13" t="str">
        <f>IFERROR(IF(AN$4="Yes",INDEX(List!$F$2:$CB$208,MATCH('Selection Pane Data'!$C89,List!$F$2:$F$208,0),MATCH('Selection Pane Data'!AN$3,List!$F$2:$CB$2,0)),""),"")</f>
        <v/>
      </c>
      <c r="AO89" s="13" t="str">
        <f>IFERROR(IF(AO$4="Yes",INDEX(List!$F$2:$CB$208,MATCH('Selection Pane Data'!$C89,List!$F$2:$F$208,0),MATCH('Selection Pane Data'!AO$3,List!$F$2:$CB$2,0)),""),"")</f>
        <v/>
      </c>
      <c r="AP89" s="13" t="str">
        <f>IFERROR(IF(AP$4="Yes",INDEX(List!$F$2:$CB$208,MATCH('Selection Pane Data'!$C89,List!$F$2:$F$208,0),MATCH('Selection Pane Data'!AP$3,List!$F$2:$CB$2,0)),""),"")</f>
        <v/>
      </c>
      <c r="AQ89" s="13" t="str">
        <f>IFERROR(IF(AQ$4="Yes",INDEX(List!$F$2:$CB$208,MATCH('Selection Pane Data'!$C89,List!$F$2:$F$208,0),MATCH('Selection Pane Data'!AQ$3,List!$F$2:$CB$2,0)),""),"")</f>
        <v/>
      </c>
      <c r="AR89" s="13" t="str">
        <f>IFERROR(IF(AR$4="Yes",INDEX(List!$F$2:$CB$208,MATCH('Selection Pane Data'!$C89,List!$F$2:$F$208,0),MATCH('Selection Pane Data'!AR$3,List!$F$2:$CB$2,0)),""),"")</f>
        <v/>
      </c>
      <c r="AS89" s="13" t="str">
        <f>IFERROR(IF(AS$4="Yes",INDEX(List!$F$2:$CB$208,MATCH('Selection Pane Data'!$C89,List!$F$2:$F$208,0),MATCH('Selection Pane Data'!AS$3,List!$F$2:$CB$2,0)),""),"")</f>
        <v/>
      </c>
      <c r="AT89" s="13" t="str">
        <f>IFERROR(IF(AT$4="Yes",INDEX(List!$F$2:$CB$208,MATCH('Selection Pane Data'!$C89,List!$F$2:$F$208,0),MATCH('Selection Pane Data'!AT$3,List!$F$2:$CB$2,0)),""),"")</f>
        <v/>
      </c>
      <c r="AU89" s="13" t="str">
        <f>IFERROR(IF(AU$4="Yes",INDEX(List!$F$2:$CB$208,MATCH('Selection Pane Data'!$C89,List!$F$2:$F$208,0),MATCH('Selection Pane Data'!AU$3,List!$F$2:$CB$2,0)),""),"")</f>
        <v/>
      </c>
      <c r="AV89" s="13" t="str">
        <f>IFERROR(IF(AV$4="Yes",INDEX(List!$F$2:$CB$208,MATCH('Selection Pane Data'!$C89,List!$F$2:$F$208,0),MATCH('Selection Pane Data'!AV$3,List!$F$2:$CB$2,0)),""),"")</f>
        <v/>
      </c>
      <c r="AW89" s="13" t="str">
        <f>IFERROR(IF(AW$4="Yes",INDEX(List!$F$2:$CB$208,MATCH('Selection Pane Data'!$C89,List!$F$2:$F$208,0),MATCH('Selection Pane Data'!AW$3,List!$F$2:$CB$2,0)),""),"")</f>
        <v/>
      </c>
      <c r="AX89" s="13" t="str">
        <f>IFERROR(IF(AX$4="Yes",INDEX(List!$F$2:$CB$208,MATCH('Selection Pane Data'!$C89,List!$F$2:$F$208,0),MATCH('Selection Pane Data'!AX$3,List!$F$2:$CB$2,0)),""),"")</f>
        <v/>
      </c>
      <c r="AY89" s="13" t="str">
        <f>IFERROR(IF(AY$4="Yes",INDEX(List!$F$2:$CB$208,MATCH('Selection Pane Data'!$C89,List!$F$2:$F$208,0),MATCH('Selection Pane Data'!AY$3,List!$F$2:$CB$2,0)),""),"")</f>
        <v/>
      </c>
      <c r="AZ89" s="13" t="str">
        <f>IFERROR(IF(AZ$4="Yes",INDEX(List!$F$2:$CB$208,MATCH('Selection Pane Data'!$C89,List!$F$2:$F$208,0),MATCH('Selection Pane Data'!AZ$3,List!$F$2:$CB$2,0)),""),"")</f>
        <v/>
      </c>
      <c r="BA89" s="13" t="str">
        <f>IFERROR(IF(BA$4="Yes",INDEX(List!$F$2:$CB$208,MATCH('Selection Pane Data'!$C89,List!$F$2:$F$208,0),MATCH('Selection Pane Data'!BA$3,List!$F$2:$CB$2,0)),""),"")</f>
        <v/>
      </c>
      <c r="BB89" s="13" t="str">
        <f>IFERROR(IF(BB$4="Yes",INDEX(List!$F$2:$CB$208,MATCH('Selection Pane Data'!$C89,List!$F$2:$F$208,0),MATCH('Selection Pane Data'!BB$3,List!$F$2:$CB$2,0)),""),"")</f>
        <v/>
      </c>
      <c r="BC89" s="13" t="str">
        <f>IFERROR(IF(BC$4="Yes",INDEX(List!$F$2:$CB$208,MATCH('Selection Pane Data'!$C89,List!$F$2:$F$208,0),MATCH('Selection Pane Data'!BC$3,List!$F$2:$CB$2,0)),""),"")</f>
        <v/>
      </c>
      <c r="BD89" s="13" t="str">
        <f>IFERROR(IF(BD$4="Yes",INDEX(List!$F$2:$CB$208,MATCH('Selection Pane Data'!$C89,List!$F$2:$F$208,0),MATCH('Selection Pane Data'!BD$3,List!$F$2:$CB$2,0)),""),"")</f>
        <v/>
      </c>
      <c r="BE89" s="13" t="str">
        <f>IFERROR(IF(BE$4="Yes",INDEX(List!$F$2:$CB$208,MATCH('Selection Pane Data'!$C89,List!$F$2:$F$208,0),MATCH('Selection Pane Data'!BE$3,List!$F$2:$CB$2,0)),""),"")</f>
        <v/>
      </c>
      <c r="BF89" s="13" t="str">
        <f>IFERROR(IF(BF$4="Yes",INDEX(List!$F$2:$CB$208,MATCH('Selection Pane Data'!$C89,List!$F$2:$F$208,0),MATCH('Selection Pane Data'!BF$3,List!$F$2:$CB$2,0)),""),"")</f>
        <v/>
      </c>
      <c r="BG89" s="13" t="str">
        <f>IFERROR(IF(BG$4="Yes",INDEX(List!$F$2:$CB$208,MATCH('Selection Pane Data'!$C89,List!$F$2:$F$208,0),MATCH('Selection Pane Data'!BG$3,List!$F$2:$CB$2,0)),""),"")</f>
        <v/>
      </c>
      <c r="BH89" s="13" t="str">
        <f>IFERROR(IF(BH$4="Yes",INDEX(List!$F$2:$CB$208,MATCH('Selection Pane Data'!$C89,List!$F$2:$F$208,0),MATCH('Selection Pane Data'!BH$3,List!$F$2:$CB$2,0)),""),"")</f>
        <v/>
      </c>
      <c r="BI89" s="13" t="str">
        <f>IFERROR(IF(BI$4="Yes",INDEX(List!$F$2:$CB$208,MATCH('Selection Pane Data'!$C89,List!$F$2:$F$208,0),MATCH('Selection Pane Data'!BI$3,List!$F$2:$CB$2,0)),""),"")</f>
        <v/>
      </c>
      <c r="BJ89" s="13" t="str">
        <f>IFERROR(IF(BJ$4="Yes",INDEX(List!$F$2:$CB$208,MATCH('Selection Pane Data'!$C89,List!$F$2:$F$208,0),MATCH('Selection Pane Data'!BJ$3,List!$F$2:$CB$2,0)),""),"")</f>
        <v/>
      </c>
      <c r="BK89" s="13" t="str">
        <f>IFERROR(IF(BK$4="Yes",INDEX(List!$F$2:$CB$208,MATCH('Selection Pane Data'!$C89,List!$F$2:$F$208,0),MATCH('Selection Pane Data'!BK$3,List!$F$2:$CB$2,0)),""),"")</f>
        <v/>
      </c>
      <c r="BL89" s="13" t="str">
        <f>IFERROR(IF(BL$4="Yes",INDEX(List!$F$2:$CB$208,MATCH('Selection Pane Data'!$C89,List!$F$2:$F$208,0),MATCH('Selection Pane Data'!BL$3,List!$F$2:$CB$2,0)),""),"")</f>
        <v/>
      </c>
      <c r="BM89" s="13" t="str">
        <f>IFERROR(IF(BM$4="Yes",INDEX(List!$F$2:$CB$208,MATCH('Selection Pane Data'!$C89,List!$F$2:$F$208,0),MATCH('Selection Pane Data'!BM$3,List!$F$2:$CB$2,0)),""),"")</f>
        <v/>
      </c>
      <c r="BN89" s="13" t="str">
        <f>IFERROR(IF(BN$4="Yes",INDEX(List!$F$2:$CB$208,MATCH('Selection Pane Data'!$C89,List!$F$2:$F$208,0),MATCH('Selection Pane Data'!BN$3,List!$F$2:$CB$2,0)),""),"")</f>
        <v/>
      </c>
      <c r="BO89" s="13" t="str">
        <f>IFERROR(IF(BO$4="Yes",INDEX(List!$F$2:$CB$208,MATCH('Selection Pane Data'!$C89,List!$F$2:$F$208,0),MATCH('Selection Pane Data'!BO$3,List!$F$2:$CB$2,0)),""),"")</f>
        <v/>
      </c>
      <c r="BP89" s="13" t="str">
        <f>IFERROR(IF(BP$4="Yes",INDEX(List!$F$2:$CB$208,MATCH('Selection Pane Data'!$C89,List!$F$2:$F$208,0),MATCH('Selection Pane Data'!BP$3,List!$F$2:$CB$2,0)),""),"")</f>
        <v/>
      </c>
      <c r="BQ89" s="13" t="str">
        <f>IFERROR(IF(BQ$4="Yes",INDEX(List!$F$2:$CB$208,MATCH('Selection Pane Data'!$C89,List!$F$2:$F$208,0),MATCH('Selection Pane Data'!BQ$3,List!$F$2:$CB$2,0)),""),"")</f>
        <v/>
      </c>
      <c r="BR89" s="13" t="str">
        <f>IFERROR(IF(BR$4="Yes",INDEX(List!$F$2:$CB$208,MATCH('Selection Pane Data'!$C89,List!$F$2:$F$208,0),MATCH('Selection Pane Data'!BR$3,List!$F$2:$CB$2,0)),""),"")</f>
        <v/>
      </c>
      <c r="BS89" s="13" t="str">
        <f>IFERROR(IF(BS$4="Yes",INDEX(List!$F$2:$CB$208,MATCH('Selection Pane Data'!$C89,List!$F$2:$F$208,0),MATCH('Selection Pane Data'!BS$3,List!$F$2:$CB$2,0)),""),"")</f>
        <v/>
      </c>
      <c r="BT89" s="13" t="str">
        <f>IFERROR(IF(BT$4="Yes",INDEX(List!$F$2:$CB$208,MATCH('Selection Pane Data'!$C89,List!$F$2:$F$208,0),MATCH('Selection Pane Data'!BT$3,List!$F$2:$CB$2,0)),""),"")</f>
        <v/>
      </c>
      <c r="BU89" s="13" t="str">
        <f>IFERROR(IF(BU$4="Yes",INDEX(List!$F$2:$CB$208,MATCH('Selection Pane Data'!$C89,List!$F$2:$F$208,0),MATCH('Selection Pane Data'!BU$3,List!$F$2:$CB$2,0)),""),"")</f>
        <v/>
      </c>
      <c r="BV89" s="13" t="str">
        <f>IFERROR(IF(BV$4="Yes",INDEX(List!$F$2:$CB$208,MATCH('Selection Pane Data'!$C89,List!$F$2:$F$208,0),MATCH('Selection Pane Data'!BV$3,List!$F$2:$CB$2,0)),""),"")</f>
        <v/>
      </c>
      <c r="BW89" s="13" t="str">
        <f>IFERROR(IF(BW$4="Yes",INDEX(List!$F$2:$CB$208,MATCH('Selection Pane Data'!$C89,List!$F$2:$F$208,0),MATCH('Selection Pane Data'!BW$3,List!$F$2:$CB$2,0)),""),"")</f>
        <v/>
      </c>
      <c r="BX89" s="13" t="str">
        <f>IFERROR(IF(BX$4="Yes",INDEX(List!$F$2:$CB$208,MATCH('Selection Pane Data'!$C89,List!$F$2:$F$208,0),MATCH('Selection Pane Data'!BX$3,List!$F$2:$CB$2,0)),""),"")</f>
        <v/>
      </c>
      <c r="BY89" s="13" t="str">
        <f>IFERROR(IF(BY$4="Yes",INDEX(List!$F$2:$CB$208,MATCH('Selection Pane Data'!$C89,List!$F$2:$F$208,0),MATCH('Selection Pane Data'!BY$3,List!$F$2:$CB$2,0)),""),"")</f>
        <v/>
      </c>
      <c r="BZ89" s="13" t="str">
        <f>IFERROR(IF(BZ$4="Yes",INDEX(List!$F$2:$CB$208,MATCH('Selection Pane Data'!$C89,List!$F$2:$F$208,0),MATCH('Selection Pane Data'!BZ$3,List!$F$2:$CB$2,0)),""),"")</f>
        <v/>
      </c>
      <c r="CA89" s="13" t="str">
        <f>IFERROR(IF(CA$4="Yes",INDEX(List!$F$2:$CB$208,MATCH('Selection Pane Data'!$C89,List!$F$2:$F$208,0),MATCH('Selection Pane Data'!CA$3,List!$F$2:$CB$2,0)),""),"")</f>
        <v/>
      </c>
      <c r="CC89" s="29">
        <f t="shared" si="4"/>
        <v>0</v>
      </c>
      <c r="CD89" s="29">
        <f t="shared" si="5"/>
        <v>1</v>
      </c>
      <c r="CE89" s="29"/>
      <c r="CF89" s="29">
        <f>COUNTIF(List!I87:CB87,'Selection Pane Data'!CF$3)</f>
        <v>0</v>
      </c>
      <c r="CG89" s="29">
        <f>COUNTIF(List!J87:CC87,'Selection Pane Data'!CG$3)</f>
        <v>5</v>
      </c>
      <c r="CH89" s="29"/>
      <c r="CI89" s="29" t="str">
        <f t="shared" si="6"/>
        <v>Good</v>
      </c>
      <c r="CJ89" s="29" t="str">
        <f t="shared" si="7"/>
        <v>Error</v>
      </c>
    </row>
    <row r="90" spans="2:88" x14ac:dyDescent="0.45">
      <c r="B90" s="21" t="s">
        <v>402</v>
      </c>
      <c r="C90" s="120" t="s">
        <v>71</v>
      </c>
      <c r="D90" s="31" t="str">
        <f>List!G88</f>
        <v>Shared Coverage</v>
      </c>
      <c r="E90" s="31" t="str">
        <f>List!H88</f>
        <v>Microsoft Coverage</v>
      </c>
      <c r="F90" t="str">
        <f>INDEX('CMMC Levels'!$A$1:$F$188,MATCH('Selection Pane Data'!$C90,'CMMC Levels'!$A$1:$A$188,0),MATCH(Placemat!$F$4,'CMMC Levels'!$A$1:$F$1,0))</f>
        <v>X</v>
      </c>
      <c r="G90" s="75" t="str">
        <f>IF(F90="X",IF(COUNTIF(List!I88:CB88,"P")+COUNTIF(List!I88:CB88,"S")=0,"U",IF(COUNTIF('Selection Pane Data'!H90:CA90,"P")&gt;0,"P",IF(COUNTIF('Selection Pane Data'!H90:CA90,"S")&gt;0,"S","N"))),"NA")</f>
        <v>N</v>
      </c>
      <c r="H90" s="13" t="str">
        <f>IFERROR(IF(H$4="Yes",INDEX(List!$F$2:$CB$208,MATCH('Selection Pane Data'!$C90,List!$F$2:$F$208,0),MATCH('Selection Pane Data'!H$3,List!$F$2:$CB$2,0)),""),"")</f>
        <v/>
      </c>
      <c r="I90" s="13" t="str">
        <f>IFERROR(IF(I$4="Yes",INDEX(List!$F$2:$CB$208,MATCH('Selection Pane Data'!$C90,List!$F$2:$F$208,0),MATCH('Selection Pane Data'!I$3,List!$F$2:$CB$2,0)),""),"")</f>
        <v/>
      </c>
      <c r="J90" s="13">
        <f>IFERROR(IF(J$4="Yes",INDEX(List!$F$2:$CB$208,MATCH('Selection Pane Data'!$C90,List!$F$2:$F$208,0),MATCH('Selection Pane Data'!J$3,List!$F$2:$CB$2,0)),""),"")</f>
        <v>0</v>
      </c>
      <c r="K90" s="13" t="str">
        <f>IFERROR(IF(K$4="Yes",INDEX(List!$F$2:$CB$208,MATCH('Selection Pane Data'!$C90,List!$F$2:$F$208,0),MATCH('Selection Pane Data'!K$3,List!$F$2:$CB$2,0)),""),"")</f>
        <v/>
      </c>
      <c r="L90" s="13" t="str">
        <f>IFERROR(IF(L$4="Yes",INDEX(List!$F$2:$CB$208,MATCH('Selection Pane Data'!$C90,List!$F$2:$F$208,0),MATCH('Selection Pane Data'!L$3,List!$F$2:$CB$2,0)),""),"")</f>
        <v/>
      </c>
      <c r="M90" s="13" t="str">
        <f>IFERROR(IF(M$4="Yes",INDEX(List!$F$2:$CB$208,MATCH('Selection Pane Data'!$C90,List!$F$2:$F$208,0),MATCH('Selection Pane Data'!M$3,List!$F$2:$CB$2,0)),""),"")</f>
        <v/>
      </c>
      <c r="N90" s="13" t="str">
        <f>IFERROR(IF(N$4="Yes",INDEX(List!$F$2:$CB$208,MATCH('Selection Pane Data'!$C90,List!$F$2:$F$208,0),MATCH('Selection Pane Data'!N$3,List!$F$2:$CB$2,0)),""),"")</f>
        <v/>
      </c>
      <c r="O90" s="13" t="str">
        <f>IFERROR(IF(O$4="Yes",INDEX(List!$F$2:$CB$208,MATCH('Selection Pane Data'!$C90,List!$F$2:$F$208,0),MATCH('Selection Pane Data'!O$3,List!$F$2:$CB$2,0)),""),"")</f>
        <v/>
      </c>
      <c r="P90" s="13" t="str">
        <f>IFERROR(IF(P$4="Yes",INDEX(List!$F$2:$CB$208,MATCH('Selection Pane Data'!$C90,List!$F$2:$F$208,0),MATCH('Selection Pane Data'!P$3,List!$F$2:$CB$2,0)),""),"")</f>
        <v/>
      </c>
      <c r="Q90" s="13" t="str">
        <f>IFERROR(IF(Q$4="Yes",INDEX(List!$F$2:$CB$208,MATCH('Selection Pane Data'!$C90,List!$F$2:$F$208,0),MATCH('Selection Pane Data'!Q$3,List!$F$2:$CB$2,0)),""),"")</f>
        <v/>
      </c>
      <c r="R90" s="13" t="str">
        <f>IFERROR(IF(R$4="Yes",INDEX(List!$F$2:$CB$208,MATCH('Selection Pane Data'!$C90,List!$F$2:$F$208,0),MATCH('Selection Pane Data'!R$3,List!$F$2:$CB$2,0)),""),"")</f>
        <v/>
      </c>
      <c r="S90" s="13" t="str">
        <f>IFERROR(IF(S$4="Yes",INDEX(List!$F$2:$CB$208,MATCH('Selection Pane Data'!$C90,List!$F$2:$F$208,0),MATCH('Selection Pane Data'!S$3,List!$F$2:$CB$2,0)),""),"")</f>
        <v/>
      </c>
      <c r="T90" s="13" t="str">
        <f>IFERROR(IF(T$4="Yes",INDEX(List!$F$2:$CB$208,MATCH('Selection Pane Data'!$C90,List!$F$2:$F$208,0),MATCH('Selection Pane Data'!T$3,List!$F$2:$CB$2,0)),""),"")</f>
        <v/>
      </c>
      <c r="U90" s="13" t="str">
        <f>IFERROR(IF(U$4="Yes",INDEX(List!$F$2:$CB$208,MATCH('Selection Pane Data'!$C90,List!$F$2:$F$208,0),MATCH('Selection Pane Data'!U$3,List!$F$2:$CB$2,0)),""),"")</f>
        <v/>
      </c>
      <c r="V90" s="13" t="str">
        <f>IFERROR(IF(V$4="Yes",INDEX(List!$F$2:$CB$208,MATCH('Selection Pane Data'!$C90,List!$F$2:$F$208,0),MATCH('Selection Pane Data'!V$3,List!$F$2:$CB$2,0)),""),"")</f>
        <v/>
      </c>
      <c r="W90" s="13" t="str">
        <f>IFERROR(IF(W$4="Yes",INDEX(List!$F$2:$CB$208,MATCH('Selection Pane Data'!$C90,List!$F$2:$F$208,0),MATCH('Selection Pane Data'!W$3,List!$F$2:$CB$2,0)),""),"")</f>
        <v/>
      </c>
      <c r="X90" s="13" t="str">
        <f>IFERROR(IF(X$4="Yes",INDEX(List!$F$2:$CB$208,MATCH('Selection Pane Data'!$C90,List!$F$2:$F$208,0),MATCH('Selection Pane Data'!X$3,List!$F$2:$CB$2,0)),""),"")</f>
        <v/>
      </c>
      <c r="Y90" s="13" t="str">
        <f>IFERROR(IF(Y$4="Yes",INDEX(List!$F$2:$CB$208,MATCH('Selection Pane Data'!$C90,List!$F$2:$F$208,0),MATCH('Selection Pane Data'!Y$3,List!$F$2:$CB$2,0)),""),"")</f>
        <v/>
      </c>
      <c r="Z90" s="13" t="str">
        <f>IFERROR(IF(Z$4="Yes",INDEX(List!$F$2:$CB$208,MATCH('Selection Pane Data'!$C90,List!$F$2:$F$208,0),MATCH('Selection Pane Data'!Z$3,List!$F$2:$CB$2,0)),""),"")</f>
        <v/>
      </c>
      <c r="AA90" s="13" t="str">
        <f>IFERROR(IF(AA$4="Yes",INDEX(List!$F$2:$CB$208,MATCH('Selection Pane Data'!$C90,List!$F$2:$F$208,0),MATCH('Selection Pane Data'!AA$3,List!$F$2:$CB$2,0)),""),"")</f>
        <v/>
      </c>
      <c r="AB90" s="13">
        <f>IFERROR(IF(AB$4="Yes",INDEX(List!$F$2:$CB$208,MATCH('Selection Pane Data'!$C90,List!$F$2:$F$208,0),MATCH('Selection Pane Data'!AB$3,List!$F$2:$CB$2,0)),""),"")</f>
        <v>0</v>
      </c>
      <c r="AC90" s="13" t="str">
        <f>IFERROR(IF(AC$4="Yes",INDEX(List!$F$2:$CB$208,MATCH('Selection Pane Data'!$C90,List!$F$2:$F$208,0),MATCH('Selection Pane Data'!AC$3,List!$F$2:$CB$2,0)),""),"")</f>
        <v/>
      </c>
      <c r="AD90" s="13" t="str">
        <f>IFERROR(IF(AD$4="Yes",INDEX(List!$F$2:$CB$208,MATCH('Selection Pane Data'!$C90,List!$F$2:$F$208,0),MATCH('Selection Pane Data'!AD$3,List!$F$2:$CB$2,0)),""),"")</f>
        <v/>
      </c>
      <c r="AE90" s="13" t="str">
        <f>IFERROR(IF(AE$4="Yes",INDEX(List!$F$2:$CB$208,MATCH('Selection Pane Data'!$C90,List!$F$2:$F$208,0),MATCH('Selection Pane Data'!AE$3,List!$F$2:$CB$2,0)),""),"")</f>
        <v/>
      </c>
      <c r="AF90" s="13" t="str">
        <f>IFERROR(IF(AF$4="Yes",INDEX(List!$F$2:$CB$208,MATCH('Selection Pane Data'!$C90,List!$F$2:$F$208,0),MATCH('Selection Pane Data'!AF$3,List!$F$2:$CB$2,0)),""),"")</f>
        <v/>
      </c>
      <c r="AG90" s="13" t="str">
        <f>IFERROR(IF(AG$4="Yes",INDEX(List!$F$2:$CB$208,MATCH('Selection Pane Data'!$C90,List!$F$2:$F$208,0),MATCH('Selection Pane Data'!AG$3,List!$F$2:$CB$2,0)),""),"")</f>
        <v/>
      </c>
      <c r="AH90" s="13" t="str">
        <f>IFERROR(IF(AH$4="Yes",INDEX(List!$F$2:$CB$208,MATCH('Selection Pane Data'!$C90,List!$F$2:$F$208,0),MATCH('Selection Pane Data'!AH$3,List!$F$2:$CB$2,0)),""),"")</f>
        <v/>
      </c>
      <c r="AI90" s="13" t="str">
        <f>IFERROR(IF(AI$4="Yes",INDEX(List!$F$2:$CB$208,MATCH('Selection Pane Data'!$C90,List!$F$2:$F$208,0),MATCH('Selection Pane Data'!AI$3,List!$F$2:$CB$2,0)),""),"")</f>
        <v/>
      </c>
      <c r="AJ90" s="13" t="str">
        <f>IFERROR(IF(AJ$4="Yes",INDEX(List!$F$2:$CB$208,MATCH('Selection Pane Data'!$C90,List!$F$2:$F$208,0),MATCH('Selection Pane Data'!AJ$3,List!$F$2:$CB$2,0)),""),"")</f>
        <v/>
      </c>
      <c r="AK90" s="13" t="str">
        <f>IFERROR(IF(AK$4="Yes",INDEX(List!$F$2:$CB$208,MATCH('Selection Pane Data'!$C90,List!$F$2:$F$208,0),MATCH('Selection Pane Data'!AK$3,List!$F$2:$CB$2,0)),""),"")</f>
        <v/>
      </c>
      <c r="AL90" s="13" t="str">
        <f>IFERROR(IF(AL$4="Yes",INDEX(List!$F$2:$CB$208,MATCH('Selection Pane Data'!$C90,List!$F$2:$F$208,0),MATCH('Selection Pane Data'!AL$3,List!$F$2:$CB$2,0)),""),"")</f>
        <v/>
      </c>
      <c r="AM90" s="13" t="str">
        <f>IFERROR(IF(AM$4="Yes",INDEX(List!$F$2:$CB$208,MATCH('Selection Pane Data'!$C90,List!$F$2:$F$208,0),MATCH('Selection Pane Data'!AM$3,List!$F$2:$CB$2,0)),""),"")</f>
        <v/>
      </c>
      <c r="AN90" s="13" t="str">
        <f>IFERROR(IF(AN$4="Yes",INDEX(List!$F$2:$CB$208,MATCH('Selection Pane Data'!$C90,List!$F$2:$F$208,0),MATCH('Selection Pane Data'!AN$3,List!$F$2:$CB$2,0)),""),"")</f>
        <v/>
      </c>
      <c r="AO90" s="13" t="str">
        <f>IFERROR(IF(AO$4="Yes",INDEX(List!$F$2:$CB$208,MATCH('Selection Pane Data'!$C90,List!$F$2:$F$208,0),MATCH('Selection Pane Data'!AO$3,List!$F$2:$CB$2,0)),""),"")</f>
        <v/>
      </c>
      <c r="AP90" s="13" t="str">
        <f>IFERROR(IF(AP$4="Yes",INDEX(List!$F$2:$CB$208,MATCH('Selection Pane Data'!$C90,List!$F$2:$F$208,0),MATCH('Selection Pane Data'!AP$3,List!$F$2:$CB$2,0)),""),"")</f>
        <v/>
      </c>
      <c r="AQ90" s="13" t="str">
        <f>IFERROR(IF(AQ$4="Yes",INDEX(List!$F$2:$CB$208,MATCH('Selection Pane Data'!$C90,List!$F$2:$F$208,0),MATCH('Selection Pane Data'!AQ$3,List!$F$2:$CB$2,0)),""),"")</f>
        <v/>
      </c>
      <c r="AR90" s="13" t="str">
        <f>IFERROR(IF(AR$4="Yes",INDEX(List!$F$2:$CB$208,MATCH('Selection Pane Data'!$C90,List!$F$2:$F$208,0),MATCH('Selection Pane Data'!AR$3,List!$F$2:$CB$2,0)),""),"")</f>
        <v/>
      </c>
      <c r="AS90" s="13" t="str">
        <f>IFERROR(IF(AS$4="Yes",INDEX(List!$F$2:$CB$208,MATCH('Selection Pane Data'!$C90,List!$F$2:$F$208,0),MATCH('Selection Pane Data'!AS$3,List!$F$2:$CB$2,0)),""),"")</f>
        <v/>
      </c>
      <c r="AT90" s="13" t="str">
        <f>IFERROR(IF(AT$4="Yes",INDEX(List!$F$2:$CB$208,MATCH('Selection Pane Data'!$C90,List!$F$2:$F$208,0),MATCH('Selection Pane Data'!AT$3,List!$F$2:$CB$2,0)),""),"")</f>
        <v/>
      </c>
      <c r="AU90" s="13" t="str">
        <f>IFERROR(IF(AU$4="Yes",INDEX(List!$F$2:$CB$208,MATCH('Selection Pane Data'!$C90,List!$F$2:$F$208,0),MATCH('Selection Pane Data'!AU$3,List!$F$2:$CB$2,0)),""),"")</f>
        <v/>
      </c>
      <c r="AV90" s="13" t="str">
        <f>IFERROR(IF(AV$4="Yes",INDEX(List!$F$2:$CB$208,MATCH('Selection Pane Data'!$C90,List!$F$2:$F$208,0),MATCH('Selection Pane Data'!AV$3,List!$F$2:$CB$2,0)),""),"")</f>
        <v/>
      </c>
      <c r="AW90" s="13" t="str">
        <f>IFERROR(IF(AW$4="Yes",INDEX(List!$F$2:$CB$208,MATCH('Selection Pane Data'!$C90,List!$F$2:$F$208,0),MATCH('Selection Pane Data'!AW$3,List!$F$2:$CB$2,0)),""),"")</f>
        <v/>
      </c>
      <c r="AX90" s="13" t="str">
        <f>IFERROR(IF(AX$4="Yes",INDEX(List!$F$2:$CB$208,MATCH('Selection Pane Data'!$C90,List!$F$2:$F$208,0),MATCH('Selection Pane Data'!AX$3,List!$F$2:$CB$2,0)),""),"")</f>
        <v/>
      </c>
      <c r="AY90" s="13" t="str">
        <f>IFERROR(IF(AY$4="Yes",INDEX(List!$F$2:$CB$208,MATCH('Selection Pane Data'!$C90,List!$F$2:$F$208,0),MATCH('Selection Pane Data'!AY$3,List!$F$2:$CB$2,0)),""),"")</f>
        <v/>
      </c>
      <c r="AZ90" s="13" t="str">
        <f>IFERROR(IF(AZ$4="Yes",INDEX(List!$F$2:$CB$208,MATCH('Selection Pane Data'!$C90,List!$F$2:$F$208,0),MATCH('Selection Pane Data'!AZ$3,List!$F$2:$CB$2,0)),""),"")</f>
        <v/>
      </c>
      <c r="BA90" s="13" t="str">
        <f>IFERROR(IF(BA$4="Yes",INDEX(List!$F$2:$CB$208,MATCH('Selection Pane Data'!$C90,List!$F$2:$F$208,0),MATCH('Selection Pane Data'!BA$3,List!$F$2:$CB$2,0)),""),"")</f>
        <v/>
      </c>
      <c r="BB90" s="13" t="str">
        <f>IFERROR(IF(BB$4="Yes",INDEX(List!$F$2:$CB$208,MATCH('Selection Pane Data'!$C90,List!$F$2:$F$208,0),MATCH('Selection Pane Data'!BB$3,List!$F$2:$CB$2,0)),""),"")</f>
        <v/>
      </c>
      <c r="BC90" s="13" t="str">
        <f>IFERROR(IF(BC$4="Yes",INDEX(List!$F$2:$CB$208,MATCH('Selection Pane Data'!$C90,List!$F$2:$F$208,0),MATCH('Selection Pane Data'!BC$3,List!$F$2:$CB$2,0)),""),"")</f>
        <v/>
      </c>
      <c r="BD90" s="13" t="str">
        <f>IFERROR(IF(BD$4="Yes",INDEX(List!$F$2:$CB$208,MATCH('Selection Pane Data'!$C90,List!$F$2:$F$208,0),MATCH('Selection Pane Data'!BD$3,List!$F$2:$CB$2,0)),""),"")</f>
        <v/>
      </c>
      <c r="BE90" s="13" t="str">
        <f>IFERROR(IF(BE$4="Yes",INDEX(List!$F$2:$CB$208,MATCH('Selection Pane Data'!$C90,List!$F$2:$F$208,0),MATCH('Selection Pane Data'!BE$3,List!$F$2:$CB$2,0)),""),"")</f>
        <v/>
      </c>
      <c r="BF90" s="13" t="str">
        <f>IFERROR(IF(BF$4="Yes",INDEX(List!$F$2:$CB$208,MATCH('Selection Pane Data'!$C90,List!$F$2:$F$208,0),MATCH('Selection Pane Data'!BF$3,List!$F$2:$CB$2,0)),""),"")</f>
        <v/>
      </c>
      <c r="BG90" s="13" t="str">
        <f>IFERROR(IF(BG$4="Yes",INDEX(List!$F$2:$CB$208,MATCH('Selection Pane Data'!$C90,List!$F$2:$F$208,0),MATCH('Selection Pane Data'!BG$3,List!$F$2:$CB$2,0)),""),"")</f>
        <v/>
      </c>
      <c r="BH90" s="13" t="str">
        <f>IFERROR(IF(BH$4="Yes",INDEX(List!$F$2:$CB$208,MATCH('Selection Pane Data'!$C90,List!$F$2:$F$208,0),MATCH('Selection Pane Data'!BH$3,List!$F$2:$CB$2,0)),""),"")</f>
        <v/>
      </c>
      <c r="BI90" s="13" t="str">
        <f>IFERROR(IF(BI$4="Yes",INDEX(List!$F$2:$CB$208,MATCH('Selection Pane Data'!$C90,List!$F$2:$F$208,0),MATCH('Selection Pane Data'!BI$3,List!$F$2:$CB$2,0)),""),"")</f>
        <v/>
      </c>
      <c r="BJ90" s="13" t="str">
        <f>IFERROR(IF(BJ$4="Yes",INDEX(List!$F$2:$CB$208,MATCH('Selection Pane Data'!$C90,List!$F$2:$F$208,0),MATCH('Selection Pane Data'!BJ$3,List!$F$2:$CB$2,0)),""),"")</f>
        <v/>
      </c>
      <c r="BK90" s="13" t="str">
        <f>IFERROR(IF(BK$4="Yes",INDEX(List!$F$2:$CB$208,MATCH('Selection Pane Data'!$C90,List!$F$2:$F$208,0),MATCH('Selection Pane Data'!BK$3,List!$F$2:$CB$2,0)),""),"")</f>
        <v/>
      </c>
      <c r="BL90" s="13" t="str">
        <f>IFERROR(IF(BL$4="Yes",INDEX(List!$F$2:$CB$208,MATCH('Selection Pane Data'!$C90,List!$F$2:$F$208,0),MATCH('Selection Pane Data'!BL$3,List!$F$2:$CB$2,0)),""),"")</f>
        <v/>
      </c>
      <c r="BM90" s="13" t="str">
        <f>IFERROR(IF(BM$4="Yes",INDEX(List!$F$2:$CB$208,MATCH('Selection Pane Data'!$C90,List!$F$2:$F$208,0),MATCH('Selection Pane Data'!BM$3,List!$F$2:$CB$2,0)),""),"")</f>
        <v/>
      </c>
      <c r="BN90" s="13" t="str">
        <f>IFERROR(IF(BN$4="Yes",INDEX(List!$F$2:$CB$208,MATCH('Selection Pane Data'!$C90,List!$F$2:$F$208,0),MATCH('Selection Pane Data'!BN$3,List!$F$2:$CB$2,0)),""),"")</f>
        <v/>
      </c>
      <c r="BO90" s="13" t="str">
        <f>IFERROR(IF(BO$4="Yes",INDEX(List!$F$2:$CB$208,MATCH('Selection Pane Data'!$C90,List!$F$2:$F$208,0),MATCH('Selection Pane Data'!BO$3,List!$F$2:$CB$2,0)),""),"")</f>
        <v/>
      </c>
      <c r="BP90" s="13" t="str">
        <f>IFERROR(IF(BP$4="Yes",INDEX(List!$F$2:$CB$208,MATCH('Selection Pane Data'!$C90,List!$F$2:$F$208,0),MATCH('Selection Pane Data'!BP$3,List!$F$2:$CB$2,0)),""),"")</f>
        <v/>
      </c>
      <c r="BQ90" s="13" t="str">
        <f>IFERROR(IF(BQ$4="Yes",INDEX(List!$F$2:$CB$208,MATCH('Selection Pane Data'!$C90,List!$F$2:$F$208,0),MATCH('Selection Pane Data'!BQ$3,List!$F$2:$CB$2,0)),""),"")</f>
        <v/>
      </c>
      <c r="BR90" s="13" t="str">
        <f>IFERROR(IF(BR$4="Yes",INDEX(List!$F$2:$CB$208,MATCH('Selection Pane Data'!$C90,List!$F$2:$F$208,0),MATCH('Selection Pane Data'!BR$3,List!$F$2:$CB$2,0)),""),"")</f>
        <v/>
      </c>
      <c r="BS90" s="13" t="str">
        <f>IFERROR(IF(BS$4="Yes",INDEX(List!$F$2:$CB$208,MATCH('Selection Pane Data'!$C90,List!$F$2:$F$208,0),MATCH('Selection Pane Data'!BS$3,List!$F$2:$CB$2,0)),""),"")</f>
        <v/>
      </c>
      <c r="BT90" s="13" t="str">
        <f>IFERROR(IF(BT$4="Yes",INDEX(List!$F$2:$CB$208,MATCH('Selection Pane Data'!$C90,List!$F$2:$F$208,0),MATCH('Selection Pane Data'!BT$3,List!$F$2:$CB$2,0)),""),"")</f>
        <v/>
      </c>
      <c r="BU90" s="13" t="str">
        <f>IFERROR(IF(BU$4="Yes",INDEX(List!$F$2:$CB$208,MATCH('Selection Pane Data'!$C90,List!$F$2:$F$208,0),MATCH('Selection Pane Data'!BU$3,List!$F$2:$CB$2,0)),""),"")</f>
        <v/>
      </c>
      <c r="BV90" s="13" t="str">
        <f>IFERROR(IF(BV$4="Yes",INDEX(List!$F$2:$CB$208,MATCH('Selection Pane Data'!$C90,List!$F$2:$F$208,0),MATCH('Selection Pane Data'!BV$3,List!$F$2:$CB$2,0)),""),"")</f>
        <v/>
      </c>
      <c r="BW90" s="13" t="str">
        <f>IFERROR(IF(BW$4="Yes",INDEX(List!$F$2:$CB$208,MATCH('Selection Pane Data'!$C90,List!$F$2:$F$208,0),MATCH('Selection Pane Data'!BW$3,List!$F$2:$CB$2,0)),""),"")</f>
        <v/>
      </c>
      <c r="BX90" s="13" t="str">
        <f>IFERROR(IF(BX$4="Yes",INDEX(List!$F$2:$CB$208,MATCH('Selection Pane Data'!$C90,List!$F$2:$F$208,0),MATCH('Selection Pane Data'!BX$3,List!$F$2:$CB$2,0)),""),"")</f>
        <v/>
      </c>
      <c r="BY90" s="13" t="str">
        <f>IFERROR(IF(BY$4="Yes",INDEX(List!$F$2:$CB$208,MATCH('Selection Pane Data'!$C90,List!$F$2:$F$208,0),MATCH('Selection Pane Data'!BY$3,List!$F$2:$CB$2,0)),""),"")</f>
        <v/>
      </c>
      <c r="BZ90" s="13" t="str">
        <f>IFERROR(IF(BZ$4="Yes",INDEX(List!$F$2:$CB$208,MATCH('Selection Pane Data'!$C90,List!$F$2:$F$208,0),MATCH('Selection Pane Data'!BZ$3,List!$F$2:$CB$2,0)),""),"")</f>
        <v/>
      </c>
      <c r="CA90" s="13" t="str">
        <f>IFERROR(IF(CA$4="Yes",INDEX(List!$F$2:$CB$208,MATCH('Selection Pane Data'!$C90,List!$F$2:$F$208,0),MATCH('Selection Pane Data'!CA$3,List!$F$2:$CB$2,0)),""),"")</f>
        <v/>
      </c>
      <c r="CC90" s="29">
        <f t="shared" si="4"/>
        <v>0</v>
      </c>
      <c r="CD90" s="29">
        <f t="shared" si="5"/>
        <v>0</v>
      </c>
      <c r="CE90" s="29"/>
      <c r="CF90" s="29">
        <f>COUNTIF(List!I88:CB88,'Selection Pane Data'!CF$3)</f>
        <v>3</v>
      </c>
      <c r="CG90" s="29">
        <f>COUNTIF(List!J88:CC88,'Selection Pane Data'!CG$3)</f>
        <v>4</v>
      </c>
      <c r="CH90" s="29"/>
      <c r="CI90" s="29" t="str">
        <f t="shared" si="6"/>
        <v>Error</v>
      </c>
      <c r="CJ90" s="29" t="str">
        <f t="shared" si="7"/>
        <v>Error</v>
      </c>
    </row>
    <row r="91" spans="2:88" x14ac:dyDescent="0.45">
      <c r="B91" s="21" t="s">
        <v>405</v>
      </c>
      <c r="C91" s="120" t="s">
        <v>86</v>
      </c>
      <c r="D91" s="31" t="str">
        <f>List!G89</f>
        <v>Shared Coverage</v>
      </c>
      <c r="E91" s="31" t="str">
        <f>List!H89</f>
        <v>Microsoft Coverage</v>
      </c>
      <c r="F91" t="str">
        <f>INDEX('CMMC Levels'!$A$1:$F$188,MATCH('Selection Pane Data'!$C91,'CMMC Levels'!$A$1:$A$188,0),MATCH(Placemat!$F$4,'CMMC Levels'!$A$1:$F$1,0))</f>
        <v>X</v>
      </c>
      <c r="G91" s="75" t="str">
        <f>IF(F91="X",IF(COUNTIF(List!I89:CB89,"P")+COUNTIF(List!I89:CB89,"S")=0,"U",IF(COUNTIF('Selection Pane Data'!H91:CA91,"P")&gt;0,"P",IF(COUNTIF('Selection Pane Data'!H91:CA91,"S")&gt;0,"S","N"))),"NA")</f>
        <v>U</v>
      </c>
      <c r="H91" s="13" t="str">
        <f>IFERROR(IF(H$4="Yes",INDEX(List!$F$2:$CB$208,MATCH('Selection Pane Data'!$C91,List!$F$2:$F$208,0),MATCH('Selection Pane Data'!H$3,List!$F$2:$CB$2,0)),""),"")</f>
        <v/>
      </c>
      <c r="I91" s="13" t="str">
        <f>IFERROR(IF(I$4="Yes",INDEX(List!$F$2:$CB$208,MATCH('Selection Pane Data'!$C91,List!$F$2:$F$208,0),MATCH('Selection Pane Data'!I$3,List!$F$2:$CB$2,0)),""),"")</f>
        <v/>
      </c>
      <c r="J91" s="13">
        <f>IFERROR(IF(J$4="Yes",INDEX(List!$F$2:$CB$208,MATCH('Selection Pane Data'!$C91,List!$F$2:$F$208,0),MATCH('Selection Pane Data'!J$3,List!$F$2:$CB$2,0)),""),"")</f>
        <v>0</v>
      </c>
      <c r="K91" s="13" t="str">
        <f>IFERROR(IF(K$4="Yes",INDEX(List!$F$2:$CB$208,MATCH('Selection Pane Data'!$C91,List!$F$2:$F$208,0),MATCH('Selection Pane Data'!K$3,List!$F$2:$CB$2,0)),""),"")</f>
        <v/>
      </c>
      <c r="L91" s="13" t="str">
        <f>IFERROR(IF(L$4="Yes",INDEX(List!$F$2:$CB$208,MATCH('Selection Pane Data'!$C91,List!$F$2:$F$208,0),MATCH('Selection Pane Data'!L$3,List!$F$2:$CB$2,0)),""),"")</f>
        <v/>
      </c>
      <c r="M91" s="13" t="str">
        <f>IFERROR(IF(M$4="Yes",INDEX(List!$F$2:$CB$208,MATCH('Selection Pane Data'!$C91,List!$F$2:$F$208,0),MATCH('Selection Pane Data'!M$3,List!$F$2:$CB$2,0)),""),"")</f>
        <v/>
      </c>
      <c r="N91" s="13" t="str">
        <f>IFERROR(IF(N$4="Yes",INDEX(List!$F$2:$CB$208,MATCH('Selection Pane Data'!$C91,List!$F$2:$F$208,0),MATCH('Selection Pane Data'!N$3,List!$F$2:$CB$2,0)),""),"")</f>
        <v/>
      </c>
      <c r="O91" s="13" t="str">
        <f>IFERROR(IF(O$4="Yes",INDEX(List!$F$2:$CB$208,MATCH('Selection Pane Data'!$C91,List!$F$2:$F$208,0),MATCH('Selection Pane Data'!O$3,List!$F$2:$CB$2,0)),""),"")</f>
        <v/>
      </c>
      <c r="P91" s="13" t="str">
        <f>IFERROR(IF(P$4="Yes",INDEX(List!$F$2:$CB$208,MATCH('Selection Pane Data'!$C91,List!$F$2:$F$208,0),MATCH('Selection Pane Data'!P$3,List!$F$2:$CB$2,0)),""),"")</f>
        <v/>
      </c>
      <c r="Q91" s="13" t="str">
        <f>IFERROR(IF(Q$4="Yes",INDEX(List!$F$2:$CB$208,MATCH('Selection Pane Data'!$C91,List!$F$2:$F$208,0),MATCH('Selection Pane Data'!Q$3,List!$F$2:$CB$2,0)),""),"")</f>
        <v/>
      </c>
      <c r="R91" s="13" t="str">
        <f>IFERROR(IF(R$4="Yes",INDEX(List!$F$2:$CB$208,MATCH('Selection Pane Data'!$C91,List!$F$2:$F$208,0),MATCH('Selection Pane Data'!R$3,List!$F$2:$CB$2,0)),""),"")</f>
        <v/>
      </c>
      <c r="S91" s="13" t="str">
        <f>IFERROR(IF(S$4="Yes",INDEX(List!$F$2:$CB$208,MATCH('Selection Pane Data'!$C91,List!$F$2:$F$208,0),MATCH('Selection Pane Data'!S$3,List!$F$2:$CB$2,0)),""),"")</f>
        <v/>
      </c>
      <c r="T91" s="13" t="str">
        <f>IFERROR(IF(T$4="Yes",INDEX(List!$F$2:$CB$208,MATCH('Selection Pane Data'!$C91,List!$F$2:$F$208,0),MATCH('Selection Pane Data'!T$3,List!$F$2:$CB$2,0)),""),"")</f>
        <v/>
      </c>
      <c r="U91" s="13" t="str">
        <f>IFERROR(IF(U$4="Yes",INDEX(List!$F$2:$CB$208,MATCH('Selection Pane Data'!$C91,List!$F$2:$F$208,0),MATCH('Selection Pane Data'!U$3,List!$F$2:$CB$2,0)),""),"")</f>
        <v/>
      </c>
      <c r="V91" s="13" t="str">
        <f>IFERROR(IF(V$4="Yes",INDEX(List!$F$2:$CB$208,MATCH('Selection Pane Data'!$C91,List!$F$2:$F$208,0),MATCH('Selection Pane Data'!V$3,List!$F$2:$CB$2,0)),""),"")</f>
        <v/>
      </c>
      <c r="W91" s="13" t="str">
        <f>IFERROR(IF(W$4="Yes",INDEX(List!$F$2:$CB$208,MATCH('Selection Pane Data'!$C91,List!$F$2:$F$208,0),MATCH('Selection Pane Data'!W$3,List!$F$2:$CB$2,0)),""),"")</f>
        <v/>
      </c>
      <c r="X91" s="13" t="str">
        <f>IFERROR(IF(X$4="Yes",INDEX(List!$F$2:$CB$208,MATCH('Selection Pane Data'!$C91,List!$F$2:$F$208,0),MATCH('Selection Pane Data'!X$3,List!$F$2:$CB$2,0)),""),"")</f>
        <v/>
      </c>
      <c r="Y91" s="13" t="str">
        <f>IFERROR(IF(Y$4="Yes",INDEX(List!$F$2:$CB$208,MATCH('Selection Pane Data'!$C91,List!$F$2:$F$208,0),MATCH('Selection Pane Data'!Y$3,List!$F$2:$CB$2,0)),""),"")</f>
        <v/>
      </c>
      <c r="Z91" s="13" t="str">
        <f>IFERROR(IF(Z$4="Yes",INDEX(List!$F$2:$CB$208,MATCH('Selection Pane Data'!$C91,List!$F$2:$F$208,0),MATCH('Selection Pane Data'!Z$3,List!$F$2:$CB$2,0)),""),"")</f>
        <v/>
      </c>
      <c r="AA91" s="13" t="str">
        <f>IFERROR(IF(AA$4="Yes",INDEX(List!$F$2:$CB$208,MATCH('Selection Pane Data'!$C91,List!$F$2:$F$208,0),MATCH('Selection Pane Data'!AA$3,List!$F$2:$CB$2,0)),""),"")</f>
        <v/>
      </c>
      <c r="AB91" s="13">
        <f>IFERROR(IF(AB$4="Yes",INDEX(List!$F$2:$CB$208,MATCH('Selection Pane Data'!$C91,List!$F$2:$F$208,0),MATCH('Selection Pane Data'!AB$3,List!$F$2:$CB$2,0)),""),"")</f>
        <v>0</v>
      </c>
      <c r="AC91" s="13" t="str">
        <f>IFERROR(IF(AC$4="Yes",INDEX(List!$F$2:$CB$208,MATCH('Selection Pane Data'!$C91,List!$F$2:$F$208,0),MATCH('Selection Pane Data'!AC$3,List!$F$2:$CB$2,0)),""),"")</f>
        <v/>
      </c>
      <c r="AD91" s="13" t="str">
        <f>IFERROR(IF(AD$4="Yes",INDEX(List!$F$2:$CB$208,MATCH('Selection Pane Data'!$C91,List!$F$2:$F$208,0),MATCH('Selection Pane Data'!AD$3,List!$F$2:$CB$2,0)),""),"")</f>
        <v/>
      </c>
      <c r="AE91" s="13" t="str">
        <f>IFERROR(IF(AE$4="Yes",INDEX(List!$F$2:$CB$208,MATCH('Selection Pane Data'!$C91,List!$F$2:$F$208,0),MATCH('Selection Pane Data'!AE$3,List!$F$2:$CB$2,0)),""),"")</f>
        <v/>
      </c>
      <c r="AF91" s="13" t="str">
        <f>IFERROR(IF(AF$4="Yes",INDEX(List!$F$2:$CB$208,MATCH('Selection Pane Data'!$C91,List!$F$2:$F$208,0),MATCH('Selection Pane Data'!AF$3,List!$F$2:$CB$2,0)),""),"")</f>
        <v/>
      </c>
      <c r="AG91" s="13" t="str">
        <f>IFERROR(IF(AG$4="Yes",INDEX(List!$F$2:$CB$208,MATCH('Selection Pane Data'!$C91,List!$F$2:$F$208,0),MATCH('Selection Pane Data'!AG$3,List!$F$2:$CB$2,0)),""),"")</f>
        <v/>
      </c>
      <c r="AH91" s="13" t="str">
        <f>IFERROR(IF(AH$4="Yes",INDEX(List!$F$2:$CB$208,MATCH('Selection Pane Data'!$C91,List!$F$2:$F$208,0),MATCH('Selection Pane Data'!AH$3,List!$F$2:$CB$2,0)),""),"")</f>
        <v/>
      </c>
      <c r="AI91" s="13" t="str">
        <f>IFERROR(IF(AI$4="Yes",INDEX(List!$F$2:$CB$208,MATCH('Selection Pane Data'!$C91,List!$F$2:$F$208,0),MATCH('Selection Pane Data'!AI$3,List!$F$2:$CB$2,0)),""),"")</f>
        <v/>
      </c>
      <c r="AJ91" s="13" t="str">
        <f>IFERROR(IF(AJ$4="Yes",INDEX(List!$F$2:$CB$208,MATCH('Selection Pane Data'!$C91,List!$F$2:$F$208,0),MATCH('Selection Pane Data'!AJ$3,List!$F$2:$CB$2,0)),""),"")</f>
        <v/>
      </c>
      <c r="AK91" s="13" t="str">
        <f>IFERROR(IF(AK$4="Yes",INDEX(List!$F$2:$CB$208,MATCH('Selection Pane Data'!$C91,List!$F$2:$F$208,0),MATCH('Selection Pane Data'!AK$3,List!$F$2:$CB$2,0)),""),"")</f>
        <v/>
      </c>
      <c r="AL91" s="13" t="str">
        <f>IFERROR(IF(AL$4="Yes",INDEX(List!$F$2:$CB$208,MATCH('Selection Pane Data'!$C91,List!$F$2:$F$208,0),MATCH('Selection Pane Data'!AL$3,List!$F$2:$CB$2,0)),""),"")</f>
        <v/>
      </c>
      <c r="AM91" s="13" t="str">
        <f>IFERROR(IF(AM$4="Yes",INDEX(List!$F$2:$CB$208,MATCH('Selection Pane Data'!$C91,List!$F$2:$F$208,0),MATCH('Selection Pane Data'!AM$3,List!$F$2:$CB$2,0)),""),"")</f>
        <v/>
      </c>
      <c r="AN91" s="13" t="str">
        <f>IFERROR(IF(AN$4="Yes",INDEX(List!$F$2:$CB$208,MATCH('Selection Pane Data'!$C91,List!$F$2:$F$208,0),MATCH('Selection Pane Data'!AN$3,List!$F$2:$CB$2,0)),""),"")</f>
        <v/>
      </c>
      <c r="AO91" s="13" t="str">
        <f>IFERROR(IF(AO$4="Yes",INDEX(List!$F$2:$CB$208,MATCH('Selection Pane Data'!$C91,List!$F$2:$F$208,0),MATCH('Selection Pane Data'!AO$3,List!$F$2:$CB$2,0)),""),"")</f>
        <v/>
      </c>
      <c r="AP91" s="13" t="str">
        <f>IFERROR(IF(AP$4="Yes",INDEX(List!$F$2:$CB$208,MATCH('Selection Pane Data'!$C91,List!$F$2:$F$208,0),MATCH('Selection Pane Data'!AP$3,List!$F$2:$CB$2,0)),""),"")</f>
        <v/>
      </c>
      <c r="AQ91" s="13" t="str">
        <f>IFERROR(IF(AQ$4="Yes",INDEX(List!$F$2:$CB$208,MATCH('Selection Pane Data'!$C91,List!$F$2:$F$208,0),MATCH('Selection Pane Data'!AQ$3,List!$F$2:$CB$2,0)),""),"")</f>
        <v/>
      </c>
      <c r="AR91" s="13" t="str">
        <f>IFERROR(IF(AR$4="Yes",INDEX(List!$F$2:$CB$208,MATCH('Selection Pane Data'!$C91,List!$F$2:$F$208,0),MATCH('Selection Pane Data'!AR$3,List!$F$2:$CB$2,0)),""),"")</f>
        <v/>
      </c>
      <c r="AS91" s="13" t="str">
        <f>IFERROR(IF(AS$4="Yes",INDEX(List!$F$2:$CB$208,MATCH('Selection Pane Data'!$C91,List!$F$2:$F$208,0),MATCH('Selection Pane Data'!AS$3,List!$F$2:$CB$2,0)),""),"")</f>
        <v/>
      </c>
      <c r="AT91" s="13" t="str">
        <f>IFERROR(IF(AT$4="Yes",INDEX(List!$F$2:$CB$208,MATCH('Selection Pane Data'!$C91,List!$F$2:$F$208,0),MATCH('Selection Pane Data'!AT$3,List!$F$2:$CB$2,0)),""),"")</f>
        <v/>
      </c>
      <c r="AU91" s="13" t="str">
        <f>IFERROR(IF(AU$4="Yes",INDEX(List!$F$2:$CB$208,MATCH('Selection Pane Data'!$C91,List!$F$2:$F$208,0),MATCH('Selection Pane Data'!AU$3,List!$F$2:$CB$2,0)),""),"")</f>
        <v/>
      </c>
      <c r="AV91" s="13" t="str">
        <f>IFERROR(IF(AV$4="Yes",INDEX(List!$F$2:$CB$208,MATCH('Selection Pane Data'!$C91,List!$F$2:$F$208,0),MATCH('Selection Pane Data'!AV$3,List!$F$2:$CB$2,0)),""),"")</f>
        <v/>
      </c>
      <c r="AW91" s="13" t="str">
        <f>IFERROR(IF(AW$4="Yes",INDEX(List!$F$2:$CB$208,MATCH('Selection Pane Data'!$C91,List!$F$2:$F$208,0),MATCH('Selection Pane Data'!AW$3,List!$F$2:$CB$2,0)),""),"")</f>
        <v/>
      </c>
      <c r="AX91" s="13" t="str">
        <f>IFERROR(IF(AX$4="Yes",INDEX(List!$F$2:$CB$208,MATCH('Selection Pane Data'!$C91,List!$F$2:$F$208,0),MATCH('Selection Pane Data'!AX$3,List!$F$2:$CB$2,0)),""),"")</f>
        <v/>
      </c>
      <c r="AY91" s="13" t="str">
        <f>IFERROR(IF(AY$4="Yes",INDEX(List!$F$2:$CB$208,MATCH('Selection Pane Data'!$C91,List!$F$2:$F$208,0),MATCH('Selection Pane Data'!AY$3,List!$F$2:$CB$2,0)),""),"")</f>
        <v/>
      </c>
      <c r="AZ91" s="13" t="str">
        <f>IFERROR(IF(AZ$4="Yes",INDEX(List!$F$2:$CB$208,MATCH('Selection Pane Data'!$C91,List!$F$2:$F$208,0),MATCH('Selection Pane Data'!AZ$3,List!$F$2:$CB$2,0)),""),"")</f>
        <v/>
      </c>
      <c r="BA91" s="13" t="str">
        <f>IFERROR(IF(BA$4="Yes",INDEX(List!$F$2:$CB$208,MATCH('Selection Pane Data'!$C91,List!$F$2:$F$208,0),MATCH('Selection Pane Data'!BA$3,List!$F$2:$CB$2,0)),""),"")</f>
        <v/>
      </c>
      <c r="BB91" s="13" t="str">
        <f>IFERROR(IF(BB$4="Yes",INDEX(List!$F$2:$CB$208,MATCH('Selection Pane Data'!$C91,List!$F$2:$F$208,0),MATCH('Selection Pane Data'!BB$3,List!$F$2:$CB$2,0)),""),"")</f>
        <v/>
      </c>
      <c r="BC91" s="13" t="str">
        <f>IFERROR(IF(BC$4="Yes",INDEX(List!$F$2:$CB$208,MATCH('Selection Pane Data'!$C91,List!$F$2:$F$208,0),MATCH('Selection Pane Data'!BC$3,List!$F$2:$CB$2,0)),""),"")</f>
        <v/>
      </c>
      <c r="BD91" s="13" t="str">
        <f>IFERROR(IF(BD$4="Yes",INDEX(List!$F$2:$CB$208,MATCH('Selection Pane Data'!$C91,List!$F$2:$F$208,0),MATCH('Selection Pane Data'!BD$3,List!$F$2:$CB$2,0)),""),"")</f>
        <v/>
      </c>
      <c r="BE91" s="13" t="str">
        <f>IFERROR(IF(BE$4="Yes",INDEX(List!$F$2:$CB$208,MATCH('Selection Pane Data'!$C91,List!$F$2:$F$208,0),MATCH('Selection Pane Data'!BE$3,List!$F$2:$CB$2,0)),""),"")</f>
        <v/>
      </c>
      <c r="BF91" s="13" t="str">
        <f>IFERROR(IF(BF$4="Yes",INDEX(List!$F$2:$CB$208,MATCH('Selection Pane Data'!$C91,List!$F$2:$F$208,0),MATCH('Selection Pane Data'!BF$3,List!$F$2:$CB$2,0)),""),"")</f>
        <v/>
      </c>
      <c r="BG91" s="13" t="str">
        <f>IFERROR(IF(BG$4="Yes",INDEX(List!$F$2:$CB$208,MATCH('Selection Pane Data'!$C91,List!$F$2:$F$208,0),MATCH('Selection Pane Data'!BG$3,List!$F$2:$CB$2,0)),""),"")</f>
        <v/>
      </c>
      <c r="BH91" s="13" t="str">
        <f>IFERROR(IF(BH$4="Yes",INDEX(List!$F$2:$CB$208,MATCH('Selection Pane Data'!$C91,List!$F$2:$F$208,0),MATCH('Selection Pane Data'!BH$3,List!$F$2:$CB$2,0)),""),"")</f>
        <v/>
      </c>
      <c r="BI91" s="13" t="str">
        <f>IFERROR(IF(BI$4="Yes",INDEX(List!$F$2:$CB$208,MATCH('Selection Pane Data'!$C91,List!$F$2:$F$208,0),MATCH('Selection Pane Data'!BI$3,List!$F$2:$CB$2,0)),""),"")</f>
        <v/>
      </c>
      <c r="BJ91" s="13" t="str">
        <f>IFERROR(IF(BJ$4="Yes",INDEX(List!$F$2:$CB$208,MATCH('Selection Pane Data'!$C91,List!$F$2:$F$208,0),MATCH('Selection Pane Data'!BJ$3,List!$F$2:$CB$2,0)),""),"")</f>
        <v/>
      </c>
      <c r="BK91" s="13" t="str">
        <f>IFERROR(IF(BK$4="Yes",INDEX(List!$F$2:$CB$208,MATCH('Selection Pane Data'!$C91,List!$F$2:$F$208,0),MATCH('Selection Pane Data'!BK$3,List!$F$2:$CB$2,0)),""),"")</f>
        <v/>
      </c>
      <c r="BL91" s="13" t="str">
        <f>IFERROR(IF(BL$4="Yes",INDEX(List!$F$2:$CB$208,MATCH('Selection Pane Data'!$C91,List!$F$2:$F$208,0),MATCH('Selection Pane Data'!BL$3,List!$F$2:$CB$2,0)),""),"")</f>
        <v/>
      </c>
      <c r="BM91" s="13" t="str">
        <f>IFERROR(IF(BM$4="Yes",INDEX(List!$F$2:$CB$208,MATCH('Selection Pane Data'!$C91,List!$F$2:$F$208,0),MATCH('Selection Pane Data'!BM$3,List!$F$2:$CB$2,0)),""),"")</f>
        <v/>
      </c>
      <c r="BN91" s="13" t="str">
        <f>IFERROR(IF(BN$4="Yes",INDEX(List!$F$2:$CB$208,MATCH('Selection Pane Data'!$C91,List!$F$2:$F$208,0),MATCH('Selection Pane Data'!BN$3,List!$F$2:$CB$2,0)),""),"")</f>
        <v/>
      </c>
      <c r="BO91" s="13" t="str">
        <f>IFERROR(IF(BO$4="Yes",INDEX(List!$F$2:$CB$208,MATCH('Selection Pane Data'!$C91,List!$F$2:$F$208,0),MATCH('Selection Pane Data'!BO$3,List!$F$2:$CB$2,0)),""),"")</f>
        <v/>
      </c>
      <c r="BP91" s="13" t="str">
        <f>IFERROR(IF(BP$4="Yes",INDEX(List!$F$2:$CB$208,MATCH('Selection Pane Data'!$C91,List!$F$2:$F$208,0),MATCH('Selection Pane Data'!BP$3,List!$F$2:$CB$2,0)),""),"")</f>
        <v/>
      </c>
      <c r="BQ91" s="13" t="str">
        <f>IFERROR(IF(BQ$4="Yes",INDEX(List!$F$2:$CB$208,MATCH('Selection Pane Data'!$C91,List!$F$2:$F$208,0),MATCH('Selection Pane Data'!BQ$3,List!$F$2:$CB$2,0)),""),"")</f>
        <v/>
      </c>
      <c r="BR91" s="13" t="str">
        <f>IFERROR(IF(BR$4="Yes",INDEX(List!$F$2:$CB$208,MATCH('Selection Pane Data'!$C91,List!$F$2:$F$208,0),MATCH('Selection Pane Data'!BR$3,List!$F$2:$CB$2,0)),""),"")</f>
        <v/>
      </c>
      <c r="BS91" s="13" t="str">
        <f>IFERROR(IF(BS$4="Yes",INDEX(List!$F$2:$CB$208,MATCH('Selection Pane Data'!$C91,List!$F$2:$F$208,0),MATCH('Selection Pane Data'!BS$3,List!$F$2:$CB$2,0)),""),"")</f>
        <v/>
      </c>
      <c r="BT91" s="13" t="str">
        <f>IFERROR(IF(BT$4="Yes",INDEX(List!$F$2:$CB$208,MATCH('Selection Pane Data'!$C91,List!$F$2:$F$208,0),MATCH('Selection Pane Data'!BT$3,List!$F$2:$CB$2,0)),""),"")</f>
        <v/>
      </c>
      <c r="BU91" s="13" t="str">
        <f>IFERROR(IF(BU$4="Yes",INDEX(List!$F$2:$CB$208,MATCH('Selection Pane Data'!$C91,List!$F$2:$F$208,0),MATCH('Selection Pane Data'!BU$3,List!$F$2:$CB$2,0)),""),"")</f>
        <v/>
      </c>
      <c r="BV91" s="13" t="str">
        <f>IFERROR(IF(BV$4="Yes",INDEX(List!$F$2:$CB$208,MATCH('Selection Pane Data'!$C91,List!$F$2:$F$208,0),MATCH('Selection Pane Data'!BV$3,List!$F$2:$CB$2,0)),""),"")</f>
        <v/>
      </c>
      <c r="BW91" s="13" t="str">
        <f>IFERROR(IF(BW$4="Yes",INDEX(List!$F$2:$CB$208,MATCH('Selection Pane Data'!$C91,List!$F$2:$F$208,0),MATCH('Selection Pane Data'!BW$3,List!$F$2:$CB$2,0)),""),"")</f>
        <v/>
      </c>
      <c r="BX91" s="13" t="str">
        <f>IFERROR(IF(BX$4="Yes",INDEX(List!$F$2:$CB$208,MATCH('Selection Pane Data'!$C91,List!$F$2:$F$208,0),MATCH('Selection Pane Data'!BX$3,List!$F$2:$CB$2,0)),""),"")</f>
        <v/>
      </c>
      <c r="BY91" s="13" t="str">
        <f>IFERROR(IF(BY$4="Yes",INDEX(List!$F$2:$CB$208,MATCH('Selection Pane Data'!$C91,List!$F$2:$F$208,0),MATCH('Selection Pane Data'!BY$3,List!$F$2:$CB$2,0)),""),"")</f>
        <v/>
      </c>
      <c r="BZ91" s="13" t="str">
        <f>IFERROR(IF(BZ$4="Yes",INDEX(List!$F$2:$CB$208,MATCH('Selection Pane Data'!$C91,List!$F$2:$F$208,0),MATCH('Selection Pane Data'!BZ$3,List!$F$2:$CB$2,0)),""),"")</f>
        <v/>
      </c>
      <c r="CA91" s="13" t="str">
        <f>IFERROR(IF(CA$4="Yes",INDEX(List!$F$2:$CB$208,MATCH('Selection Pane Data'!$C91,List!$F$2:$F$208,0),MATCH('Selection Pane Data'!CA$3,List!$F$2:$CB$2,0)),""),"")</f>
        <v/>
      </c>
      <c r="CC91" s="29">
        <f t="shared" si="4"/>
        <v>0</v>
      </c>
      <c r="CD91" s="29">
        <f t="shared" si="5"/>
        <v>0</v>
      </c>
      <c r="CE91" s="29"/>
      <c r="CF91" s="29">
        <f>COUNTIF(List!I89:CB89,'Selection Pane Data'!CF$3)</f>
        <v>0</v>
      </c>
      <c r="CG91" s="29">
        <f>COUNTIF(List!J89:CC89,'Selection Pane Data'!CG$3)</f>
        <v>0</v>
      </c>
      <c r="CH91" s="29"/>
      <c r="CI91" s="29" t="str">
        <f t="shared" si="6"/>
        <v>Good</v>
      </c>
      <c r="CJ91" s="29" t="str">
        <f t="shared" si="7"/>
        <v>Good</v>
      </c>
    </row>
    <row r="92" spans="2:88" x14ac:dyDescent="0.45">
      <c r="B92" s="21" t="s">
        <v>406</v>
      </c>
      <c r="C92" s="120" t="s">
        <v>101</v>
      </c>
      <c r="D92" s="31" t="str">
        <f>List!G90</f>
        <v>Shared Coverage</v>
      </c>
      <c r="E92" s="31" t="str">
        <f>List!H90</f>
        <v>Microsoft Coverage</v>
      </c>
      <c r="F92" t="str">
        <f>INDEX('CMMC Levels'!$A$1:$F$188,MATCH('Selection Pane Data'!$C92,'CMMC Levels'!$A$1:$A$188,0),MATCH(Placemat!$F$4,'CMMC Levels'!$A$1:$F$1,0))</f>
        <v>X</v>
      </c>
      <c r="G92" s="75" t="str">
        <f>IF(F92="X",IF(COUNTIF(List!I90:CB90,"P")+COUNTIF(List!I90:CB90,"S")=0,"U",IF(COUNTIF('Selection Pane Data'!H92:CA92,"P")&gt;0,"P",IF(COUNTIF('Selection Pane Data'!H92:CA92,"S")&gt;0,"S","N"))),"NA")</f>
        <v>N</v>
      </c>
      <c r="H92" s="13" t="str">
        <f>IFERROR(IF(H$4="Yes",INDEX(List!$F$2:$CB$208,MATCH('Selection Pane Data'!$C92,List!$F$2:$F$208,0),MATCH('Selection Pane Data'!H$3,List!$F$2:$CB$2,0)),""),"")</f>
        <v/>
      </c>
      <c r="I92" s="13" t="str">
        <f>IFERROR(IF(I$4="Yes",INDEX(List!$F$2:$CB$208,MATCH('Selection Pane Data'!$C92,List!$F$2:$F$208,0),MATCH('Selection Pane Data'!I$3,List!$F$2:$CB$2,0)),""),"")</f>
        <v/>
      </c>
      <c r="J92" s="13">
        <f>IFERROR(IF(J$4="Yes",INDEX(List!$F$2:$CB$208,MATCH('Selection Pane Data'!$C92,List!$F$2:$F$208,0),MATCH('Selection Pane Data'!J$3,List!$F$2:$CB$2,0)),""),"")</f>
        <v>0</v>
      </c>
      <c r="K92" s="13" t="str">
        <f>IFERROR(IF(K$4="Yes",INDEX(List!$F$2:$CB$208,MATCH('Selection Pane Data'!$C92,List!$F$2:$F$208,0),MATCH('Selection Pane Data'!K$3,List!$F$2:$CB$2,0)),""),"")</f>
        <v/>
      </c>
      <c r="L92" s="13" t="str">
        <f>IFERROR(IF(L$4="Yes",INDEX(List!$F$2:$CB$208,MATCH('Selection Pane Data'!$C92,List!$F$2:$F$208,0),MATCH('Selection Pane Data'!L$3,List!$F$2:$CB$2,0)),""),"")</f>
        <v/>
      </c>
      <c r="M92" s="13" t="str">
        <f>IFERROR(IF(M$4="Yes",INDEX(List!$F$2:$CB$208,MATCH('Selection Pane Data'!$C92,List!$F$2:$F$208,0),MATCH('Selection Pane Data'!M$3,List!$F$2:$CB$2,0)),""),"")</f>
        <v/>
      </c>
      <c r="N92" s="13" t="str">
        <f>IFERROR(IF(N$4="Yes",INDEX(List!$F$2:$CB$208,MATCH('Selection Pane Data'!$C92,List!$F$2:$F$208,0),MATCH('Selection Pane Data'!N$3,List!$F$2:$CB$2,0)),""),"")</f>
        <v/>
      </c>
      <c r="O92" s="13" t="str">
        <f>IFERROR(IF(O$4="Yes",INDEX(List!$F$2:$CB$208,MATCH('Selection Pane Data'!$C92,List!$F$2:$F$208,0),MATCH('Selection Pane Data'!O$3,List!$F$2:$CB$2,0)),""),"")</f>
        <v/>
      </c>
      <c r="P92" s="13" t="str">
        <f>IFERROR(IF(P$4="Yes",INDEX(List!$F$2:$CB$208,MATCH('Selection Pane Data'!$C92,List!$F$2:$F$208,0),MATCH('Selection Pane Data'!P$3,List!$F$2:$CB$2,0)),""),"")</f>
        <v/>
      </c>
      <c r="Q92" s="13" t="str">
        <f>IFERROR(IF(Q$4="Yes",INDEX(List!$F$2:$CB$208,MATCH('Selection Pane Data'!$C92,List!$F$2:$F$208,0),MATCH('Selection Pane Data'!Q$3,List!$F$2:$CB$2,0)),""),"")</f>
        <v/>
      </c>
      <c r="R92" s="13" t="str">
        <f>IFERROR(IF(R$4="Yes",INDEX(List!$F$2:$CB$208,MATCH('Selection Pane Data'!$C92,List!$F$2:$F$208,0),MATCH('Selection Pane Data'!R$3,List!$F$2:$CB$2,0)),""),"")</f>
        <v/>
      </c>
      <c r="S92" s="13" t="str">
        <f>IFERROR(IF(S$4="Yes",INDEX(List!$F$2:$CB$208,MATCH('Selection Pane Data'!$C92,List!$F$2:$F$208,0),MATCH('Selection Pane Data'!S$3,List!$F$2:$CB$2,0)),""),"")</f>
        <v/>
      </c>
      <c r="T92" s="13" t="str">
        <f>IFERROR(IF(T$4="Yes",INDEX(List!$F$2:$CB$208,MATCH('Selection Pane Data'!$C92,List!$F$2:$F$208,0),MATCH('Selection Pane Data'!T$3,List!$F$2:$CB$2,0)),""),"")</f>
        <v/>
      </c>
      <c r="U92" s="13" t="str">
        <f>IFERROR(IF(U$4="Yes",INDEX(List!$F$2:$CB$208,MATCH('Selection Pane Data'!$C92,List!$F$2:$F$208,0),MATCH('Selection Pane Data'!U$3,List!$F$2:$CB$2,0)),""),"")</f>
        <v/>
      </c>
      <c r="V92" s="13" t="str">
        <f>IFERROR(IF(V$4="Yes",INDEX(List!$F$2:$CB$208,MATCH('Selection Pane Data'!$C92,List!$F$2:$F$208,0),MATCH('Selection Pane Data'!V$3,List!$F$2:$CB$2,0)),""),"")</f>
        <v/>
      </c>
      <c r="W92" s="13" t="str">
        <f>IFERROR(IF(W$4="Yes",INDEX(List!$F$2:$CB$208,MATCH('Selection Pane Data'!$C92,List!$F$2:$F$208,0),MATCH('Selection Pane Data'!W$3,List!$F$2:$CB$2,0)),""),"")</f>
        <v/>
      </c>
      <c r="X92" s="13" t="str">
        <f>IFERROR(IF(X$4="Yes",INDEX(List!$F$2:$CB$208,MATCH('Selection Pane Data'!$C92,List!$F$2:$F$208,0),MATCH('Selection Pane Data'!X$3,List!$F$2:$CB$2,0)),""),"")</f>
        <v/>
      </c>
      <c r="Y92" s="13" t="str">
        <f>IFERROR(IF(Y$4="Yes",INDEX(List!$F$2:$CB$208,MATCH('Selection Pane Data'!$C92,List!$F$2:$F$208,0),MATCH('Selection Pane Data'!Y$3,List!$F$2:$CB$2,0)),""),"")</f>
        <v/>
      </c>
      <c r="Z92" s="13" t="str">
        <f>IFERROR(IF(Z$4="Yes",INDEX(List!$F$2:$CB$208,MATCH('Selection Pane Data'!$C92,List!$F$2:$F$208,0),MATCH('Selection Pane Data'!Z$3,List!$F$2:$CB$2,0)),""),"")</f>
        <v/>
      </c>
      <c r="AA92" s="13" t="str">
        <f>IFERROR(IF(AA$4="Yes",INDEX(List!$F$2:$CB$208,MATCH('Selection Pane Data'!$C92,List!$F$2:$F$208,0),MATCH('Selection Pane Data'!AA$3,List!$F$2:$CB$2,0)),""),"")</f>
        <v/>
      </c>
      <c r="AB92" s="13">
        <f>IFERROR(IF(AB$4="Yes",INDEX(List!$F$2:$CB$208,MATCH('Selection Pane Data'!$C92,List!$F$2:$F$208,0),MATCH('Selection Pane Data'!AB$3,List!$F$2:$CB$2,0)),""),"")</f>
        <v>0</v>
      </c>
      <c r="AC92" s="13" t="str">
        <f>IFERROR(IF(AC$4="Yes",INDEX(List!$F$2:$CB$208,MATCH('Selection Pane Data'!$C92,List!$F$2:$F$208,0),MATCH('Selection Pane Data'!AC$3,List!$F$2:$CB$2,0)),""),"")</f>
        <v/>
      </c>
      <c r="AD92" s="13" t="str">
        <f>IFERROR(IF(AD$4="Yes",INDEX(List!$F$2:$CB$208,MATCH('Selection Pane Data'!$C92,List!$F$2:$F$208,0),MATCH('Selection Pane Data'!AD$3,List!$F$2:$CB$2,0)),""),"")</f>
        <v/>
      </c>
      <c r="AE92" s="13" t="str">
        <f>IFERROR(IF(AE$4="Yes",INDEX(List!$F$2:$CB$208,MATCH('Selection Pane Data'!$C92,List!$F$2:$F$208,0),MATCH('Selection Pane Data'!AE$3,List!$F$2:$CB$2,0)),""),"")</f>
        <v/>
      </c>
      <c r="AF92" s="13" t="str">
        <f>IFERROR(IF(AF$4="Yes",INDEX(List!$F$2:$CB$208,MATCH('Selection Pane Data'!$C92,List!$F$2:$F$208,0),MATCH('Selection Pane Data'!AF$3,List!$F$2:$CB$2,0)),""),"")</f>
        <v/>
      </c>
      <c r="AG92" s="13" t="str">
        <f>IFERROR(IF(AG$4="Yes",INDEX(List!$F$2:$CB$208,MATCH('Selection Pane Data'!$C92,List!$F$2:$F$208,0),MATCH('Selection Pane Data'!AG$3,List!$F$2:$CB$2,0)),""),"")</f>
        <v/>
      </c>
      <c r="AH92" s="13" t="str">
        <f>IFERROR(IF(AH$4="Yes",INDEX(List!$F$2:$CB$208,MATCH('Selection Pane Data'!$C92,List!$F$2:$F$208,0),MATCH('Selection Pane Data'!AH$3,List!$F$2:$CB$2,0)),""),"")</f>
        <v/>
      </c>
      <c r="AI92" s="13" t="str">
        <f>IFERROR(IF(AI$4="Yes",INDEX(List!$F$2:$CB$208,MATCH('Selection Pane Data'!$C92,List!$F$2:$F$208,0),MATCH('Selection Pane Data'!AI$3,List!$F$2:$CB$2,0)),""),"")</f>
        <v/>
      </c>
      <c r="AJ92" s="13" t="str">
        <f>IFERROR(IF(AJ$4="Yes",INDEX(List!$F$2:$CB$208,MATCH('Selection Pane Data'!$C92,List!$F$2:$F$208,0),MATCH('Selection Pane Data'!AJ$3,List!$F$2:$CB$2,0)),""),"")</f>
        <v/>
      </c>
      <c r="AK92" s="13" t="str">
        <f>IFERROR(IF(AK$4="Yes",INDEX(List!$F$2:$CB$208,MATCH('Selection Pane Data'!$C92,List!$F$2:$F$208,0),MATCH('Selection Pane Data'!AK$3,List!$F$2:$CB$2,0)),""),"")</f>
        <v/>
      </c>
      <c r="AL92" s="13" t="str">
        <f>IFERROR(IF(AL$4="Yes",INDEX(List!$F$2:$CB$208,MATCH('Selection Pane Data'!$C92,List!$F$2:$F$208,0),MATCH('Selection Pane Data'!AL$3,List!$F$2:$CB$2,0)),""),"")</f>
        <v/>
      </c>
      <c r="AM92" s="13" t="str">
        <f>IFERROR(IF(AM$4="Yes",INDEX(List!$F$2:$CB$208,MATCH('Selection Pane Data'!$C92,List!$F$2:$F$208,0),MATCH('Selection Pane Data'!AM$3,List!$F$2:$CB$2,0)),""),"")</f>
        <v/>
      </c>
      <c r="AN92" s="13" t="str">
        <f>IFERROR(IF(AN$4="Yes",INDEX(List!$F$2:$CB$208,MATCH('Selection Pane Data'!$C92,List!$F$2:$F$208,0),MATCH('Selection Pane Data'!AN$3,List!$F$2:$CB$2,0)),""),"")</f>
        <v/>
      </c>
      <c r="AO92" s="13" t="str">
        <f>IFERROR(IF(AO$4="Yes",INDEX(List!$F$2:$CB$208,MATCH('Selection Pane Data'!$C92,List!$F$2:$F$208,0),MATCH('Selection Pane Data'!AO$3,List!$F$2:$CB$2,0)),""),"")</f>
        <v/>
      </c>
      <c r="AP92" s="13" t="str">
        <f>IFERROR(IF(AP$4="Yes",INDEX(List!$F$2:$CB$208,MATCH('Selection Pane Data'!$C92,List!$F$2:$F$208,0),MATCH('Selection Pane Data'!AP$3,List!$F$2:$CB$2,0)),""),"")</f>
        <v/>
      </c>
      <c r="AQ92" s="13" t="str">
        <f>IFERROR(IF(AQ$4="Yes",INDEX(List!$F$2:$CB$208,MATCH('Selection Pane Data'!$C92,List!$F$2:$F$208,0),MATCH('Selection Pane Data'!AQ$3,List!$F$2:$CB$2,0)),""),"")</f>
        <v/>
      </c>
      <c r="AR92" s="13" t="str">
        <f>IFERROR(IF(AR$4="Yes",INDEX(List!$F$2:$CB$208,MATCH('Selection Pane Data'!$C92,List!$F$2:$F$208,0),MATCH('Selection Pane Data'!AR$3,List!$F$2:$CB$2,0)),""),"")</f>
        <v/>
      </c>
      <c r="AS92" s="13" t="str">
        <f>IFERROR(IF(AS$4="Yes",INDEX(List!$F$2:$CB$208,MATCH('Selection Pane Data'!$C92,List!$F$2:$F$208,0),MATCH('Selection Pane Data'!AS$3,List!$F$2:$CB$2,0)),""),"")</f>
        <v/>
      </c>
      <c r="AT92" s="13" t="str">
        <f>IFERROR(IF(AT$4="Yes",INDEX(List!$F$2:$CB$208,MATCH('Selection Pane Data'!$C92,List!$F$2:$F$208,0),MATCH('Selection Pane Data'!AT$3,List!$F$2:$CB$2,0)),""),"")</f>
        <v/>
      </c>
      <c r="AU92" s="13" t="str">
        <f>IFERROR(IF(AU$4="Yes",INDEX(List!$F$2:$CB$208,MATCH('Selection Pane Data'!$C92,List!$F$2:$F$208,0),MATCH('Selection Pane Data'!AU$3,List!$F$2:$CB$2,0)),""),"")</f>
        <v/>
      </c>
      <c r="AV92" s="13" t="str">
        <f>IFERROR(IF(AV$4="Yes",INDEX(List!$F$2:$CB$208,MATCH('Selection Pane Data'!$C92,List!$F$2:$F$208,0),MATCH('Selection Pane Data'!AV$3,List!$F$2:$CB$2,0)),""),"")</f>
        <v/>
      </c>
      <c r="AW92" s="13" t="str">
        <f>IFERROR(IF(AW$4="Yes",INDEX(List!$F$2:$CB$208,MATCH('Selection Pane Data'!$C92,List!$F$2:$F$208,0),MATCH('Selection Pane Data'!AW$3,List!$F$2:$CB$2,0)),""),"")</f>
        <v/>
      </c>
      <c r="AX92" s="13" t="str">
        <f>IFERROR(IF(AX$4="Yes",INDEX(List!$F$2:$CB$208,MATCH('Selection Pane Data'!$C92,List!$F$2:$F$208,0),MATCH('Selection Pane Data'!AX$3,List!$F$2:$CB$2,0)),""),"")</f>
        <v/>
      </c>
      <c r="AY92" s="13" t="str">
        <f>IFERROR(IF(AY$4="Yes",INDEX(List!$F$2:$CB$208,MATCH('Selection Pane Data'!$C92,List!$F$2:$F$208,0),MATCH('Selection Pane Data'!AY$3,List!$F$2:$CB$2,0)),""),"")</f>
        <v/>
      </c>
      <c r="AZ92" s="13" t="str">
        <f>IFERROR(IF(AZ$4="Yes",INDEX(List!$F$2:$CB$208,MATCH('Selection Pane Data'!$C92,List!$F$2:$F$208,0),MATCH('Selection Pane Data'!AZ$3,List!$F$2:$CB$2,0)),""),"")</f>
        <v/>
      </c>
      <c r="BA92" s="13" t="str">
        <f>IFERROR(IF(BA$4="Yes",INDEX(List!$F$2:$CB$208,MATCH('Selection Pane Data'!$C92,List!$F$2:$F$208,0),MATCH('Selection Pane Data'!BA$3,List!$F$2:$CB$2,0)),""),"")</f>
        <v/>
      </c>
      <c r="BB92" s="13" t="str">
        <f>IFERROR(IF(BB$4="Yes",INDEX(List!$F$2:$CB$208,MATCH('Selection Pane Data'!$C92,List!$F$2:$F$208,0),MATCH('Selection Pane Data'!BB$3,List!$F$2:$CB$2,0)),""),"")</f>
        <v/>
      </c>
      <c r="BC92" s="13" t="str">
        <f>IFERROR(IF(BC$4="Yes",INDEX(List!$F$2:$CB$208,MATCH('Selection Pane Data'!$C92,List!$F$2:$F$208,0),MATCH('Selection Pane Data'!BC$3,List!$F$2:$CB$2,0)),""),"")</f>
        <v/>
      </c>
      <c r="BD92" s="13" t="str">
        <f>IFERROR(IF(BD$4="Yes",INDEX(List!$F$2:$CB$208,MATCH('Selection Pane Data'!$C92,List!$F$2:$F$208,0),MATCH('Selection Pane Data'!BD$3,List!$F$2:$CB$2,0)),""),"")</f>
        <v/>
      </c>
      <c r="BE92" s="13" t="str">
        <f>IFERROR(IF(BE$4="Yes",INDEX(List!$F$2:$CB$208,MATCH('Selection Pane Data'!$C92,List!$F$2:$F$208,0),MATCH('Selection Pane Data'!BE$3,List!$F$2:$CB$2,0)),""),"")</f>
        <v/>
      </c>
      <c r="BF92" s="13" t="str">
        <f>IFERROR(IF(BF$4="Yes",INDEX(List!$F$2:$CB$208,MATCH('Selection Pane Data'!$C92,List!$F$2:$F$208,0),MATCH('Selection Pane Data'!BF$3,List!$F$2:$CB$2,0)),""),"")</f>
        <v/>
      </c>
      <c r="BG92" s="13" t="str">
        <f>IFERROR(IF(BG$4="Yes",INDEX(List!$F$2:$CB$208,MATCH('Selection Pane Data'!$C92,List!$F$2:$F$208,0),MATCH('Selection Pane Data'!BG$3,List!$F$2:$CB$2,0)),""),"")</f>
        <v/>
      </c>
      <c r="BH92" s="13" t="str">
        <f>IFERROR(IF(BH$4="Yes",INDEX(List!$F$2:$CB$208,MATCH('Selection Pane Data'!$C92,List!$F$2:$F$208,0),MATCH('Selection Pane Data'!BH$3,List!$F$2:$CB$2,0)),""),"")</f>
        <v/>
      </c>
      <c r="BI92" s="13" t="str">
        <f>IFERROR(IF(BI$4="Yes",INDEX(List!$F$2:$CB$208,MATCH('Selection Pane Data'!$C92,List!$F$2:$F$208,0),MATCH('Selection Pane Data'!BI$3,List!$F$2:$CB$2,0)),""),"")</f>
        <v/>
      </c>
      <c r="BJ92" s="13" t="str">
        <f>IFERROR(IF(BJ$4="Yes",INDEX(List!$F$2:$CB$208,MATCH('Selection Pane Data'!$C92,List!$F$2:$F$208,0),MATCH('Selection Pane Data'!BJ$3,List!$F$2:$CB$2,0)),""),"")</f>
        <v/>
      </c>
      <c r="BK92" s="13" t="str">
        <f>IFERROR(IF(BK$4="Yes",INDEX(List!$F$2:$CB$208,MATCH('Selection Pane Data'!$C92,List!$F$2:$F$208,0),MATCH('Selection Pane Data'!BK$3,List!$F$2:$CB$2,0)),""),"")</f>
        <v/>
      </c>
      <c r="BL92" s="13" t="str">
        <f>IFERROR(IF(BL$4="Yes",INDEX(List!$F$2:$CB$208,MATCH('Selection Pane Data'!$C92,List!$F$2:$F$208,0),MATCH('Selection Pane Data'!BL$3,List!$F$2:$CB$2,0)),""),"")</f>
        <v/>
      </c>
      <c r="BM92" s="13" t="str">
        <f>IFERROR(IF(BM$4="Yes",INDEX(List!$F$2:$CB$208,MATCH('Selection Pane Data'!$C92,List!$F$2:$F$208,0),MATCH('Selection Pane Data'!BM$3,List!$F$2:$CB$2,0)),""),"")</f>
        <v/>
      </c>
      <c r="BN92" s="13" t="str">
        <f>IFERROR(IF(BN$4="Yes",INDEX(List!$F$2:$CB$208,MATCH('Selection Pane Data'!$C92,List!$F$2:$F$208,0),MATCH('Selection Pane Data'!BN$3,List!$F$2:$CB$2,0)),""),"")</f>
        <v/>
      </c>
      <c r="BO92" s="13" t="str">
        <f>IFERROR(IF(BO$4="Yes",INDEX(List!$F$2:$CB$208,MATCH('Selection Pane Data'!$C92,List!$F$2:$F$208,0),MATCH('Selection Pane Data'!BO$3,List!$F$2:$CB$2,0)),""),"")</f>
        <v/>
      </c>
      <c r="BP92" s="13" t="str">
        <f>IFERROR(IF(BP$4="Yes",INDEX(List!$F$2:$CB$208,MATCH('Selection Pane Data'!$C92,List!$F$2:$F$208,0),MATCH('Selection Pane Data'!BP$3,List!$F$2:$CB$2,0)),""),"")</f>
        <v/>
      </c>
      <c r="BQ92" s="13" t="str">
        <f>IFERROR(IF(BQ$4="Yes",INDEX(List!$F$2:$CB$208,MATCH('Selection Pane Data'!$C92,List!$F$2:$F$208,0),MATCH('Selection Pane Data'!BQ$3,List!$F$2:$CB$2,0)),""),"")</f>
        <v/>
      </c>
      <c r="BR92" s="13" t="str">
        <f>IFERROR(IF(BR$4="Yes",INDEX(List!$F$2:$CB$208,MATCH('Selection Pane Data'!$C92,List!$F$2:$F$208,0),MATCH('Selection Pane Data'!BR$3,List!$F$2:$CB$2,0)),""),"")</f>
        <v/>
      </c>
      <c r="BS92" s="13" t="str">
        <f>IFERROR(IF(BS$4="Yes",INDEX(List!$F$2:$CB$208,MATCH('Selection Pane Data'!$C92,List!$F$2:$F$208,0),MATCH('Selection Pane Data'!BS$3,List!$F$2:$CB$2,0)),""),"")</f>
        <v/>
      </c>
      <c r="BT92" s="13" t="str">
        <f>IFERROR(IF(BT$4="Yes",INDEX(List!$F$2:$CB$208,MATCH('Selection Pane Data'!$C92,List!$F$2:$F$208,0),MATCH('Selection Pane Data'!BT$3,List!$F$2:$CB$2,0)),""),"")</f>
        <v/>
      </c>
      <c r="BU92" s="13" t="str">
        <f>IFERROR(IF(BU$4="Yes",INDEX(List!$F$2:$CB$208,MATCH('Selection Pane Data'!$C92,List!$F$2:$F$208,0),MATCH('Selection Pane Data'!BU$3,List!$F$2:$CB$2,0)),""),"")</f>
        <v/>
      </c>
      <c r="BV92" s="13" t="str">
        <f>IFERROR(IF(BV$4="Yes",INDEX(List!$F$2:$CB$208,MATCH('Selection Pane Data'!$C92,List!$F$2:$F$208,0),MATCH('Selection Pane Data'!BV$3,List!$F$2:$CB$2,0)),""),"")</f>
        <v/>
      </c>
      <c r="BW92" s="13" t="str">
        <f>IFERROR(IF(BW$4="Yes",INDEX(List!$F$2:$CB$208,MATCH('Selection Pane Data'!$C92,List!$F$2:$F$208,0),MATCH('Selection Pane Data'!BW$3,List!$F$2:$CB$2,0)),""),"")</f>
        <v/>
      </c>
      <c r="BX92" s="13" t="str">
        <f>IFERROR(IF(BX$4="Yes",INDEX(List!$F$2:$CB$208,MATCH('Selection Pane Data'!$C92,List!$F$2:$F$208,0),MATCH('Selection Pane Data'!BX$3,List!$F$2:$CB$2,0)),""),"")</f>
        <v/>
      </c>
      <c r="BY92" s="13" t="str">
        <f>IFERROR(IF(BY$4="Yes",INDEX(List!$F$2:$CB$208,MATCH('Selection Pane Data'!$C92,List!$F$2:$F$208,0),MATCH('Selection Pane Data'!BY$3,List!$F$2:$CB$2,0)),""),"")</f>
        <v/>
      </c>
      <c r="BZ92" s="13" t="str">
        <f>IFERROR(IF(BZ$4="Yes",INDEX(List!$F$2:$CB$208,MATCH('Selection Pane Data'!$C92,List!$F$2:$F$208,0),MATCH('Selection Pane Data'!BZ$3,List!$F$2:$CB$2,0)),""),"")</f>
        <v/>
      </c>
      <c r="CA92" s="13" t="str">
        <f>IFERROR(IF(CA$4="Yes",INDEX(List!$F$2:$CB$208,MATCH('Selection Pane Data'!$C92,List!$F$2:$F$208,0),MATCH('Selection Pane Data'!CA$3,List!$F$2:$CB$2,0)),""),"")</f>
        <v/>
      </c>
      <c r="CC92" s="29">
        <f t="shared" si="4"/>
        <v>0</v>
      </c>
      <c r="CD92" s="29">
        <f t="shared" si="5"/>
        <v>0</v>
      </c>
      <c r="CE92" s="29"/>
      <c r="CF92" s="29">
        <f>COUNTIF(List!I90:CB90,'Selection Pane Data'!CF$3)</f>
        <v>0</v>
      </c>
      <c r="CG92" s="29">
        <f>COUNTIF(List!J90:CC90,'Selection Pane Data'!CG$3)</f>
        <v>1</v>
      </c>
      <c r="CH92" s="29"/>
      <c r="CI92" s="29" t="str">
        <f t="shared" si="6"/>
        <v>Good</v>
      </c>
      <c r="CJ92" s="29" t="str">
        <f t="shared" si="7"/>
        <v>Error</v>
      </c>
    </row>
    <row r="93" spans="2:88" x14ac:dyDescent="0.45">
      <c r="B93" s="21" t="s">
        <v>403</v>
      </c>
      <c r="C93" s="120" t="s">
        <v>116</v>
      </c>
      <c r="D93" s="31" t="str">
        <f>List!G91</f>
        <v>Shared Coverage</v>
      </c>
      <c r="E93" s="31" t="str">
        <f>List!H91</f>
        <v>Microsoft Coverage</v>
      </c>
      <c r="F93" t="str">
        <f>INDEX('CMMC Levels'!$A$1:$F$188,MATCH('Selection Pane Data'!$C93,'CMMC Levels'!$A$1:$A$188,0),MATCH(Placemat!$F$4,'CMMC Levels'!$A$1:$F$1,0))</f>
        <v>X</v>
      </c>
      <c r="G93" s="75" t="str">
        <f>IF(F93="X",IF(COUNTIF(List!I91:CB91,"P")+COUNTIF(List!I91:CB91,"S")=0,"U",IF(COUNTIF('Selection Pane Data'!H93:CA93,"P")&gt;0,"P",IF(COUNTIF('Selection Pane Data'!H93:CA93,"S")&gt;0,"S","N"))),"NA")</f>
        <v>S</v>
      </c>
      <c r="H93" s="13" t="str">
        <f>IFERROR(IF(H$4="Yes",INDEX(List!$F$2:$CB$208,MATCH('Selection Pane Data'!$C93,List!$F$2:$F$208,0),MATCH('Selection Pane Data'!H$3,List!$F$2:$CB$2,0)),""),"")</f>
        <v/>
      </c>
      <c r="I93" s="13" t="str">
        <f>IFERROR(IF(I$4="Yes",INDEX(List!$F$2:$CB$208,MATCH('Selection Pane Data'!$C93,List!$F$2:$F$208,0),MATCH('Selection Pane Data'!I$3,List!$F$2:$CB$2,0)),""),"")</f>
        <v/>
      </c>
      <c r="J93" s="13">
        <f>IFERROR(IF(J$4="Yes",INDEX(List!$F$2:$CB$208,MATCH('Selection Pane Data'!$C93,List!$F$2:$F$208,0),MATCH('Selection Pane Data'!J$3,List!$F$2:$CB$2,0)),""),"")</f>
        <v>0</v>
      </c>
      <c r="K93" s="13" t="str">
        <f>IFERROR(IF(K$4="Yes",INDEX(List!$F$2:$CB$208,MATCH('Selection Pane Data'!$C93,List!$F$2:$F$208,0),MATCH('Selection Pane Data'!K$3,List!$F$2:$CB$2,0)),""),"")</f>
        <v/>
      </c>
      <c r="L93" s="13" t="str">
        <f>IFERROR(IF(L$4="Yes",INDEX(List!$F$2:$CB$208,MATCH('Selection Pane Data'!$C93,List!$F$2:$F$208,0),MATCH('Selection Pane Data'!L$3,List!$F$2:$CB$2,0)),""),"")</f>
        <v/>
      </c>
      <c r="M93" s="13" t="str">
        <f>IFERROR(IF(M$4="Yes",INDEX(List!$F$2:$CB$208,MATCH('Selection Pane Data'!$C93,List!$F$2:$F$208,0),MATCH('Selection Pane Data'!M$3,List!$F$2:$CB$2,0)),""),"")</f>
        <v/>
      </c>
      <c r="N93" s="13" t="str">
        <f>IFERROR(IF(N$4="Yes",INDEX(List!$F$2:$CB$208,MATCH('Selection Pane Data'!$C93,List!$F$2:$F$208,0),MATCH('Selection Pane Data'!N$3,List!$F$2:$CB$2,0)),""),"")</f>
        <v/>
      </c>
      <c r="O93" s="13" t="str">
        <f>IFERROR(IF(O$4="Yes",INDEX(List!$F$2:$CB$208,MATCH('Selection Pane Data'!$C93,List!$F$2:$F$208,0),MATCH('Selection Pane Data'!O$3,List!$F$2:$CB$2,0)),""),"")</f>
        <v/>
      </c>
      <c r="P93" s="13" t="str">
        <f>IFERROR(IF(P$4="Yes",INDEX(List!$F$2:$CB$208,MATCH('Selection Pane Data'!$C93,List!$F$2:$F$208,0),MATCH('Selection Pane Data'!P$3,List!$F$2:$CB$2,0)),""),"")</f>
        <v/>
      </c>
      <c r="Q93" s="13" t="str">
        <f>IFERROR(IF(Q$4="Yes",INDEX(List!$F$2:$CB$208,MATCH('Selection Pane Data'!$C93,List!$F$2:$F$208,0),MATCH('Selection Pane Data'!Q$3,List!$F$2:$CB$2,0)),""),"")</f>
        <v/>
      </c>
      <c r="R93" s="13" t="str">
        <f>IFERROR(IF(R$4="Yes",INDEX(List!$F$2:$CB$208,MATCH('Selection Pane Data'!$C93,List!$F$2:$F$208,0),MATCH('Selection Pane Data'!R$3,List!$F$2:$CB$2,0)),""),"")</f>
        <v/>
      </c>
      <c r="S93" s="13" t="str">
        <f>IFERROR(IF(S$4="Yes",INDEX(List!$F$2:$CB$208,MATCH('Selection Pane Data'!$C93,List!$F$2:$F$208,0),MATCH('Selection Pane Data'!S$3,List!$F$2:$CB$2,0)),""),"")</f>
        <v/>
      </c>
      <c r="T93" s="13" t="str">
        <f>IFERROR(IF(T$4="Yes",INDEX(List!$F$2:$CB$208,MATCH('Selection Pane Data'!$C93,List!$F$2:$F$208,0),MATCH('Selection Pane Data'!T$3,List!$F$2:$CB$2,0)),""),"")</f>
        <v/>
      </c>
      <c r="U93" s="13" t="str">
        <f>IFERROR(IF(U$4="Yes",INDEX(List!$F$2:$CB$208,MATCH('Selection Pane Data'!$C93,List!$F$2:$F$208,0),MATCH('Selection Pane Data'!U$3,List!$F$2:$CB$2,0)),""),"")</f>
        <v/>
      </c>
      <c r="V93" s="13" t="str">
        <f>IFERROR(IF(V$4="Yes",INDEX(List!$F$2:$CB$208,MATCH('Selection Pane Data'!$C93,List!$F$2:$F$208,0),MATCH('Selection Pane Data'!V$3,List!$F$2:$CB$2,0)),""),"")</f>
        <v/>
      </c>
      <c r="W93" s="13" t="str">
        <f>IFERROR(IF(W$4="Yes",INDEX(List!$F$2:$CB$208,MATCH('Selection Pane Data'!$C93,List!$F$2:$F$208,0),MATCH('Selection Pane Data'!W$3,List!$F$2:$CB$2,0)),""),"")</f>
        <v/>
      </c>
      <c r="X93" s="13" t="str">
        <f>IFERROR(IF(X$4="Yes",INDEX(List!$F$2:$CB$208,MATCH('Selection Pane Data'!$C93,List!$F$2:$F$208,0),MATCH('Selection Pane Data'!X$3,List!$F$2:$CB$2,0)),""),"")</f>
        <v/>
      </c>
      <c r="Y93" s="13" t="str">
        <f>IFERROR(IF(Y$4="Yes",INDEX(List!$F$2:$CB$208,MATCH('Selection Pane Data'!$C93,List!$F$2:$F$208,0),MATCH('Selection Pane Data'!Y$3,List!$F$2:$CB$2,0)),""),"")</f>
        <v/>
      </c>
      <c r="Z93" s="13" t="str">
        <f>IFERROR(IF(Z$4="Yes",INDEX(List!$F$2:$CB$208,MATCH('Selection Pane Data'!$C93,List!$F$2:$F$208,0),MATCH('Selection Pane Data'!Z$3,List!$F$2:$CB$2,0)),""),"")</f>
        <v/>
      </c>
      <c r="AA93" s="13" t="str">
        <f>IFERROR(IF(AA$4="Yes",INDEX(List!$F$2:$CB$208,MATCH('Selection Pane Data'!$C93,List!$F$2:$F$208,0),MATCH('Selection Pane Data'!AA$3,List!$F$2:$CB$2,0)),""),"")</f>
        <v/>
      </c>
      <c r="AB93" s="13" t="str">
        <f>IFERROR(IF(AB$4="Yes",INDEX(List!$F$2:$CB$208,MATCH('Selection Pane Data'!$C93,List!$F$2:$F$208,0),MATCH('Selection Pane Data'!AB$3,List!$F$2:$CB$2,0)),""),"")</f>
        <v>S</v>
      </c>
      <c r="AC93" s="13" t="str">
        <f>IFERROR(IF(AC$4="Yes",INDEX(List!$F$2:$CB$208,MATCH('Selection Pane Data'!$C93,List!$F$2:$F$208,0),MATCH('Selection Pane Data'!AC$3,List!$F$2:$CB$2,0)),""),"")</f>
        <v/>
      </c>
      <c r="AD93" s="13" t="str">
        <f>IFERROR(IF(AD$4="Yes",INDEX(List!$F$2:$CB$208,MATCH('Selection Pane Data'!$C93,List!$F$2:$F$208,0),MATCH('Selection Pane Data'!AD$3,List!$F$2:$CB$2,0)),""),"")</f>
        <v/>
      </c>
      <c r="AE93" s="13" t="str">
        <f>IFERROR(IF(AE$4="Yes",INDEX(List!$F$2:$CB$208,MATCH('Selection Pane Data'!$C93,List!$F$2:$F$208,0),MATCH('Selection Pane Data'!AE$3,List!$F$2:$CB$2,0)),""),"")</f>
        <v/>
      </c>
      <c r="AF93" s="13" t="str">
        <f>IFERROR(IF(AF$4="Yes",INDEX(List!$F$2:$CB$208,MATCH('Selection Pane Data'!$C93,List!$F$2:$F$208,0),MATCH('Selection Pane Data'!AF$3,List!$F$2:$CB$2,0)),""),"")</f>
        <v/>
      </c>
      <c r="AG93" s="13" t="str">
        <f>IFERROR(IF(AG$4="Yes",INDEX(List!$F$2:$CB$208,MATCH('Selection Pane Data'!$C93,List!$F$2:$F$208,0),MATCH('Selection Pane Data'!AG$3,List!$F$2:$CB$2,0)),""),"")</f>
        <v/>
      </c>
      <c r="AH93" s="13" t="str">
        <f>IFERROR(IF(AH$4="Yes",INDEX(List!$F$2:$CB$208,MATCH('Selection Pane Data'!$C93,List!$F$2:$F$208,0),MATCH('Selection Pane Data'!AH$3,List!$F$2:$CB$2,0)),""),"")</f>
        <v/>
      </c>
      <c r="AI93" s="13" t="str">
        <f>IFERROR(IF(AI$4="Yes",INDEX(List!$F$2:$CB$208,MATCH('Selection Pane Data'!$C93,List!$F$2:$F$208,0),MATCH('Selection Pane Data'!AI$3,List!$F$2:$CB$2,0)),""),"")</f>
        <v/>
      </c>
      <c r="AJ93" s="13" t="str">
        <f>IFERROR(IF(AJ$4="Yes",INDEX(List!$F$2:$CB$208,MATCH('Selection Pane Data'!$C93,List!$F$2:$F$208,0),MATCH('Selection Pane Data'!AJ$3,List!$F$2:$CB$2,0)),""),"")</f>
        <v/>
      </c>
      <c r="AK93" s="13" t="str">
        <f>IFERROR(IF(AK$4="Yes",INDEX(List!$F$2:$CB$208,MATCH('Selection Pane Data'!$C93,List!$F$2:$F$208,0),MATCH('Selection Pane Data'!AK$3,List!$F$2:$CB$2,0)),""),"")</f>
        <v/>
      </c>
      <c r="AL93" s="13" t="str">
        <f>IFERROR(IF(AL$4="Yes",INDEX(List!$F$2:$CB$208,MATCH('Selection Pane Data'!$C93,List!$F$2:$F$208,0),MATCH('Selection Pane Data'!AL$3,List!$F$2:$CB$2,0)),""),"")</f>
        <v/>
      </c>
      <c r="AM93" s="13" t="str">
        <f>IFERROR(IF(AM$4="Yes",INDEX(List!$F$2:$CB$208,MATCH('Selection Pane Data'!$C93,List!$F$2:$F$208,0),MATCH('Selection Pane Data'!AM$3,List!$F$2:$CB$2,0)),""),"")</f>
        <v/>
      </c>
      <c r="AN93" s="13" t="str">
        <f>IFERROR(IF(AN$4="Yes",INDEX(List!$F$2:$CB$208,MATCH('Selection Pane Data'!$C93,List!$F$2:$F$208,0),MATCH('Selection Pane Data'!AN$3,List!$F$2:$CB$2,0)),""),"")</f>
        <v/>
      </c>
      <c r="AO93" s="13" t="str">
        <f>IFERROR(IF(AO$4="Yes",INDEX(List!$F$2:$CB$208,MATCH('Selection Pane Data'!$C93,List!$F$2:$F$208,0),MATCH('Selection Pane Data'!AO$3,List!$F$2:$CB$2,0)),""),"")</f>
        <v/>
      </c>
      <c r="AP93" s="13" t="str">
        <f>IFERROR(IF(AP$4="Yes",INDEX(List!$F$2:$CB$208,MATCH('Selection Pane Data'!$C93,List!$F$2:$F$208,0),MATCH('Selection Pane Data'!AP$3,List!$F$2:$CB$2,0)),""),"")</f>
        <v/>
      </c>
      <c r="AQ93" s="13" t="str">
        <f>IFERROR(IF(AQ$4="Yes",INDEX(List!$F$2:$CB$208,MATCH('Selection Pane Data'!$C93,List!$F$2:$F$208,0),MATCH('Selection Pane Data'!AQ$3,List!$F$2:$CB$2,0)),""),"")</f>
        <v/>
      </c>
      <c r="AR93" s="13" t="str">
        <f>IFERROR(IF(AR$4="Yes",INDEX(List!$F$2:$CB$208,MATCH('Selection Pane Data'!$C93,List!$F$2:$F$208,0),MATCH('Selection Pane Data'!AR$3,List!$F$2:$CB$2,0)),""),"")</f>
        <v/>
      </c>
      <c r="AS93" s="13" t="str">
        <f>IFERROR(IF(AS$4="Yes",INDEX(List!$F$2:$CB$208,MATCH('Selection Pane Data'!$C93,List!$F$2:$F$208,0),MATCH('Selection Pane Data'!AS$3,List!$F$2:$CB$2,0)),""),"")</f>
        <v/>
      </c>
      <c r="AT93" s="13" t="str">
        <f>IFERROR(IF(AT$4="Yes",INDEX(List!$F$2:$CB$208,MATCH('Selection Pane Data'!$C93,List!$F$2:$F$208,0),MATCH('Selection Pane Data'!AT$3,List!$F$2:$CB$2,0)),""),"")</f>
        <v/>
      </c>
      <c r="AU93" s="13" t="str">
        <f>IFERROR(IF(AU$4="Yes",INDEX(List!$F$2:$CB$208,MATCH('Selection Pane Data'!$C93,List!$F$2:$F$208,0),MATCH('Selection Pane Data'!AU$3,List!$F$2:$CB$2,0)),""),"")</f>
        <v/>
      </c>
      <c r="AV93" s="13" t="str">
        <f>IFERROR(IF(AV$4="Yes",INDEX(List!$F$2:$CB$208,MATCH('Selection Pane Data'!$C93,List!$F$2:$F$208,0),MATCH('Selection Pane Data'!AV$3,List!$F$2:$CB$2,0)),""),"")</f>
        <v/>
      </c>
      <c r="AW93" s="13" t="str">
        <f>IFERROR(IF(AW$4="Yes",INDEX(List!$F$2:$CB$208,MATCH('Selection Pane Data'!$C93,List!$F$2:$F$208,0),MATCH('Selection Pane Data'!AW$3,List!$F$2:$CB$2,0)),""),"")</f>
        <v/>
      </c>
      <c r="AX93" s="13" t="str">
        <f>IFERROR(IF(AX$4="Yes",INDEX(List!$F$2:$CB$208,MATCH('Selection Pane Data'!$C93,List!$F$2:$F$208,0),MATCH('Selection Pane Data'!AX$3,List!$F$2:$CB$2,0)),""),"")</f>
        <v/>
      </c>
      <c r="AY93" s="13" t="str">
        <f>IFERROR(IF(AY$4="Yes",INDEX(List!$F$2:$CB$208,MATCH('Selection Pane Data'!$C93,List!$F$2:$F$208,0),MATCH('Selection Pane Data'!AY$3,List!$F$2:$CB$2,0)),""),"")</f>
        <v/>
      </c>
      <c r="AZ93" s="13" t="str">
        <f>IFERROR(IF(AZ$4="Yes",INDEX(List!$F$2:$CB$208,MATCH('Selection Pane Data'!$C93,List!$F$2:$F$208,0),MATCH('Selection Pane Data'!AZ$3,List!$F$2:$CB$2,0)),""),"")</f>
        <v/>
      </c>
      <c r="BA93" s="13" t="str">
        <f>IFERROR(IF(BA$4="Yes",INDEX(List!$F$2:$CB$208,MATCH('Selection Pane Data'!$C93,List!$F$2:$F$208,0),MATCH('Selection Pane Data'!BA$3,List!$F$2:$CB$2,0)),""),"")</f>
        <v/>
      </c>
      <c r="BB93" s="13" t="str">
        <f>IFERROR(IF(BB$4="Yes",INDEX(List!$F$2:$CB$208,MATCH('Selection Pane Data'!$C93,List!$F$2:$F$208,0),MATCH('Selection Pane Data'!BB$3,List!$F$2:$CB$2,0)),""),"")</f>
        <v/>
      </c>
      <c r="BC93" s="13" t="str">
        <f>IFERROR(IF(BC$4="Yes",INDEX(List!$F$2:$CB$208,MATCH('Selection Pane Data'!$C93,List!$F$2:$F$208,0),MATCH('Selection Pane Data'!BC$3,List!$F$2:$CB$2,0)),""),"")</f>
        <v/>
      </c>
      <c r="BD93" s="13" t="str">
        <f>IFERROR(IF(BD$4="Yes",INDEX(List!$F$2:$CB$208,MATCH('Selection Pane Data'!$C93,List!$F$2:$F$208,0),MATCH('Selection Pane Data'!BD$3,List!$F$2:$CB$2,0)),""),"")</f>
        <v/>
      </c>
      <c r="BE93" s="13" t="str">
        <f>IFERROR(IF(BE$4="Yes",INDEX(List!$F$2:$CB$208,MATCH('Selection Pane Data'!$C93,List!$F$2:$F$208,0),MATCH('Selection Pane Data'!BE$3,List!$F$2:$CB$2,0)),""),"")</f>
        <v/>
      </c>
      <c r="BF93" s="13" t="str">
        <f>IFERROR(IF(BF$4="Yes",INDEX(List!$F$2:$CB$208,MATCH('Selection Pane Data'!$C93,List!$F$2:$F$208,0),MATCH('Selection Pane Data'!BF$3,List!$F$2:$CB$2,0)),""),"")</f>
        <v/>
      </c>
      <c r="BG93" s="13" t="str">
        <f>IFERROR(IF(BG$4="Yes",INDEX(List!$F$2:$CB$208,MATCH('Selection Pane Data'!$C93,List!$F$2:$F$208,0),MATCH('Selection Pane Data'!BG$3,List!$F$2:$CB$2,0)),""),"")</f>
        <v/>
      </c>
      <c r="BH93" s="13" t="str">
        <f>IFERROR(IF(BH$4="Yes",INDEX(List!$F$2:$CB$208,MATCH('Selection Pane Data'!$C93,List!$F$2:$F$208,0),MATCH('Selection Pane Data'!BH$3,List!$F$2:$CB$2,0)),""),"")</f>
        <v/>
      </c>
      <c r="BI93" s="13" t="str">
        <f>IFERROR(IF(BI$4="Yes",INDEX(List!$F$2:$CB$208,MATCH('Selection Pane Data'!$C93,List!$F$2:$F$208,0),MATCH('Selection Pane Data'!BI$3,List!$F$2:$CB$2,0)),""),"")</f>
        <v/>
      </c>
      <c r="BJ93" s="13" t="str">
        <f>IFERROR(IF(BJ$4="Yes",INDEX(List!$F$2:$CB$208,MATCH('Selection Pane Data'!$C93,List!$F$2:$F$208,0),MATCH('Selection Pane Data'!BJ$3,List!$F$2:$CB$2,0)),""),"")</f>
        <v/>
      </c>
      <c r="BK93" s="13" t="str">
        <f>IFERROR(IF(BK$4="Yes",INDEX(List!$F$2:$CB$208,MATCH('Selection Pane Data'!$C93,List!$F$2:$F$208,0),MATCH('Selection Pane Data'!BK$3,List!$F$2:$CB$2,0)),""),"")</f>
        <v/>
      </c>
      <c r="BL93" s="13" t="str">
        <f>IFERROR(IF(BL$4="Yes",INDEX(List!$F$2:$CB$208,MATCH('Selection Pane Data'!$C93,List!$F$2:$F$208,0),MATCH('Selection Pane Data'!BL$3,List!$F$2:$CB$2,0)),""),"")</f>
        <v/>
      </c>
      <c r="BM93" s="13" t="str">
        <f>IFERROR(IF(BM$4="Yes",INDEX(List!$F$2:$CB$208,MATCH('Selection Pane Data'!$C93,List!$F$2:$F$208,0),MATCH('Selection Pane Data'!BM$3,List!$F$2:$CB$2,0)),""),"")</f>
        <v/>
      </c>
      <c r="BN93" s="13" t="str">
        <f>IFERROR(IF(BN$4="Yes",INDEX(List!$F$2:$CB$208,MATCH('Selection Pane Data'!$C93,List!$F$2:$F$208,0),MATCH('Selection Pane Data'!BN$3,List!$F$2:$CB$2,0)),""),"")</f>
        <v/>
      </c>
      <c r="BO93" s="13" t="str">
        <f>IFERROR(IF(BO$4="Yes",INDEX(List!$F$2:$CB$208,MATCH('Selection Pane Data'!$C93,List!$F$2:$F$208,0),MATCH('Selection Pane Data'!BO$3,List!$F$2:$CB$2,0)),""),"")</f>
        <v/>
      </c>
      <c r="BP93" s="13" t="str">
        <f>IFERROR(IF(BP$4="Yes",INDEX(List!$F$2:$CB$208,MATCH('Selection Pane Data'!$C93,List!$F$2:$F$208,0),MATCH('Selection Pane Data'!BP$3,List!$F$2:$CB$2,0)),""),"")</f>
        <v/>
      </c>
      <c r="BQ93" s="13" t="str">
        <f>IFERROR(IF(BQ$4="Yes",INDEX(List!$F$2:$CB$208,MATCH('Selection Pane Data'!$C93,List!$F$2:$F$208,0),MATCH('Selection Pane Data'!BQ$3,List!$F$2:$CB$2,0)),""),"")</f>
        <v/>
      </c>
      <c r="BR93" s="13" t="str">
        <f>IFERROR(IF(BR$4="Yes",INDEX(List!$F$2:$CB$208,MATCH('Selection Pane Data'!$C93,List!$F$2:$F$208,0),MATCH('Selection Pane Data'!BR$3,List!$F$2:$CB$2,0)),""),"")</f>
        <v/>
      </c>
      <c r="BS93" s="13" t="str">
        <f>IFERROR(IF(BS$4="Yes",INDEX(List!$F$2:$CB$208,MATCH('Selection Pane Data'!$C93,List!$F$2:$F$208,0),MATCH('Selection Pane Data'!BS$3,List!$F$2:$CB$2,0)),""),"")</f>
        <v/>
      </c>
      <c r="BT93" s="13" t="str">
        <f>IFERROR(IF(BT$4="Yes",INDEX(List!$F$2:$CB$208,MATCH('Selection Pane Data'!$C93,List!$F$2:$F$208,0),MATCH('Selection Pane Data'!BT$3,List!$F$2:$CB$2,0)),""),"")</f>
        <v/>
      </c>
      <c r="BU93" s="13" t="str">
        <f>IFERROR(IF(BU$4="Yes",INDEX(List!$F$2:$CB$208,MATCH('Selection Pane Data'!$C93,List!$F$2:$F$208,0),MATCH('Selection Pane Data'!BU$3,List!$F$2:$CB$2,0)),""),"")</f>
        <v/>
      </c>
      <c r="BV93" s="13" t="str">
        <f>IFERROR(IF(BV$4="Yes",INDEX(List!$F$2:$CB$208,MATCH('Selection Pane Data'!$C93,List!$F$2:$F$208,0),MATCH('Selection Pane Data'!BV$3,List!$F$2:$CB$2,0)),""),"")</f>
        <v/>
      </c>
      <c r="BW93" s="13" t="str">
        <f>IFERROR(IF(BW$4="Yes",INDEX(List!$F$2:$CB$208,MATCH('Selection Pane Data'!$C93,List!$F$2:$F$208,0),MATCH('Selection Pane Data'!BW$3,List!$F$2:$CB$2,0)),""),"")</f>
        <v/>
      </c>
      <c r="BX93" s="13" t="str">
        <f>IFERROR(IF(BX$4="Yes",INDEX(List!$F$2:$CB$208,MATCH('Selection Pane Data'!$C93,List!$F$2:$F$208,0),MATCH('Selection Pane Data'!BX$3,List!$F$2:$CB$2,0)),""),"")</f>
        <v/>
      </c>
      <c r="BY93" s="13" t="str">
        <f>IFERROR(IF(BY$4="Yes",INDEX(List!$F$2:$CB$208,MATCH('Selection Pane Data'!$C93,List!$F$2:$F$208,0),MATCH('Selection Pane Data'!BY$3,List!$F$2:$CB$2,0)),""),"")</f>
        <v/>
      </c>
      <c r="BZ93" s="13" t="str">
        <f>IFERROR(IF(BZ$4="Yes",INDEX(List!$F$2:$CB$208,MATCH('Selection Pane Data'!$C93,List!$F$2:$F$208,0),MATCH('Selection Pane Data'!BZ$3,List!$F$2:$CB$2,0)),""),"")</f>
        <v/>
      </c>
      <c r="CA93" s="13" t="str">
        <f>IFERROR(IF(CA$4="Yes",INDEX(List!$F$2:$CB$208,MATCH('Selection Pane Data'!$C93,List!$F$2:$F$208,0),MATCH('Selection Pane Data'!CA$3,List!$F$2:$CB$2,0)),""),"")</f>
        <v/>
      </c>
      <c r="CC93" s="29">
        <f t="shared" si="4"/>
        <v>0</v>
      </c>
      <c r="CD93" s="29">
        <f t="shared" si="5"/>
        <v>1</v>
      </c>
      <c r="CE93" s="29"/>
      <c r="CF93" s="29">
        <f>COUNTIF(List!I91:CB91,'Selection Pane Data'!CF$3)</f>
        <v>4</v>
      </c>
      <c r="CG93" s="29">
        <f>COUNTIF(List!J91:CC91,'Selection Pane Data'!CG$3)</f>
        <v>3</v>
      </c>
      <c r="CH93" s="29"/>
      <c r="CI93" s="29" t="str">
        <f t="shared" si="6"/>
        <v>Error</v>
      </c>
      <c r="CJ93" s="29" t="str">
        <f t="shared" si="7"/>
        <v>Error</v>
      </c>
    </row>
    <row r="94" spans="2:88" x14ac:dyDescent="0.45">
      <c r="B94" s="21" t="s">
        <v>404</v>
      </c>
      <c r="C94" s="120" t="s">
        <v>128</v>
      </c>
      <c r="D94" s="31" t="str">
        <f>List!G92</f>
        <v>Shared Coverage</v>
      </c>
      <c r="E94" s="31" t="str">
        <f>List!H92</f>
        <v>Microsoft Coverage</v>
      </c>
      <c r="F94" t="str">
        <f>INDEX('CMMC Levels'!$A$1:$F$188,MATCH('Selection Pane Data'!$C94,'CMMC Levels'!$A$1:$A$188,0),MATCH(Placemat!$F$4,'CMMC Levels'!$A$1:$F$1,0))</f>
        <v>X</v>
      </c>
      <c r="G94" s="75" t="str">
        <f>IF(F94="X",IF(COUNTIF(List!I92:CB92,"P")+COUNTIF(List!I92:CB92,"S")=0,"U",IF(COUNTIF('Selection Pane Data'!H94:CA94,"P")&gt;0,"P",IF(COUNTIF('Selection Pane Data'!H94:CA94,"S")&gt;0,"S","N"))),"NA")</f>
        <v>N</v>
      </c>
      <c r="H94" s="13" t="str">
        <f>IFERROR(IF(H$4="Yes",INDEX(List!$F$2:$CB$208,MATCH('Selection Pane Data'!$C94,List!$F$2:$F$208,0),MATCH('Selection Pane Data'!H$3,List!$F$2:$CB$2,0)),""),"")</f>
        <v/>
      </c>
      <c r="I94" s="13" t="str">
        <f>IFERROR(IF(I$4="Yes",INDEX(List!$F$2:$CB$208,MATCH('Selection Pane Data'!$C94,List!$F$2:$F$208,0),MATCH('Selection Pane Data'!I$3,List!$F$2:$CB$2,0)),""),"")</f>
        <v/>
      </c>
      <c r="J94" s="13">
        <f>IFERROR(IF(J$4="Yes",INDEX(List!$F$2:$CB$208,MATCH('Selection Pane Data'!$C94,List!$F$2:$F$208,0),MATCH('Selection Pane Data'!J$3,List!$F$2:$CB$2,0)),""),"")</f>
        <v>0</v>
      </c>
      <c r="K94" s="13" t="str">
        <f>IFERROR(IF(K$4="Yes",INDEX(List!$F$2:$CB$208,MATCH('Selection Pane Data'!$C94,List!$F$2:$F$208,0),MATCH('Selection Pane Data'!K$3,List!$F$2:$CB$2,0)),""),"")</f>
        <v/>
      </c>
      <c r="L94" s="13" t="str">
        <f>IFERROR(IF(L$4="Yes",INDEX(List!$F$2:$CB$208,MATCH('Selection Pane Data'!$C94,List!$F$2:$F$208,0),MATCH('Selection Pane Data'!L$3,List!$F$2:$CB$2,0)),""),"")</f>
        <v/>
      </c>
      <c r="M94" s="13" t="str">
        <f>IFERROR(IF(M$4="Yes",INDEX(List!$F$2:$CB$208,MATCH('Selection Pane Data'!$C94,List!$F$2:$F$208,0),MATCH('Selection Pane Data'!M$3,List!$F$2:$CB$2,0)),""),"")</f>
        <v/>
      </c>
      <c r="N94" s="13" t="str">
        <f>IFERROR(IF(N$4="Yes",INDEX(List!$F$2:$CB$208,MATCH('Selection Pane Data'!$C94,List!$F$2:$F$208,0),MATCH('Selection Pane Data'!N$3,List!$F$2:$CB$2,0)),""),"")</f>
        <v/>
      </c>
      <c r="O94" s="13" t="str">
        <f>IFERROR(IF(O$4="Yes",INDEX(List!$F$2:$CB$208,MATCH('Selection Pane Data'!$C94,List!$F$2:$F$208,0),MATCH('Selection Pane Data'!O$3,List!$F$2:$CB$2,0)),""),"")</f>
        <v/>
      </c>
      <c r="P94" s="13" t="str">
        <f>IFERROR(IF(P$4="Yes",INDEX(List!$F$2:$CB$208,MATCH('Selection Pane Data'!$C94,List!$F$2:$F$208,0),MATCH('Selection Pane Data'!P$3,List!$F$2:$CB$2,0)),""),"")</f>
        <v/>
      </c>
      <c r="Q94" s="13" t="str">
        <f>IFERROR(IF(Q$4="Yes",INDEX(List!$F$2:$CB$208,MATCH('Selection Pane Data'!$C94,List!$F$2:$F$208,0),MATCH('Selection Pane Data'!Q$3,List!$F$2:$CB$2,0)),""),"")</f>
        <v/>
      </c>
      <c r="R94" s="13" t="str">
        <f>IFERROR(IF(R$4="Yes",INDEX(List!$F$2:$CB$208,MATCH('Selection Pane Data'!$C94,List!$F$2:$F$208,0),MATCH('Selection Pane Data'!R$3,List!$F$2:$CB$2,0)),""),"")</f>
        <v/>
      </c>
      <c r="S94" s="13" t="str">
        <f>IFERROR(IF(S$4="Yes",INDEX(List!$F$2:$CB$208,MATCH('Selection Pane Data'!$C94,List!$F$2:$F$208,0),MATCH('Selection Pane Data'!S$3,List!$F$2:$CB$2,0)),""),"")</f>
        <v/>
      </c>
      <c r="T94" s="13" t="str">
        <f>IFERROR(IF(T$4="Yes",INDEX(List!$F$2:$CB$208,MATCH('Selection Pane Data'!$C94,List!$F$2:$F$208,0),MATCH('Selection Pane Data'!T$3,List!$F$2:$CB$2,0)),""),"")</f>
        <v/>
      </c>
      <c r="U94" s="13" t="str">
        <f>IFERROR(IF(U$4="Yes",INDEX(List!$F$2:$CB$208,MATCH('Selection Pane Data'!$C94,List!$F$2:$F$208,0),MATCH('Selection Pane Data'!U$3,List!$F$2:$CB$2,0)),""),"")</f>
        <v/>
      </c>
      <c r="V94" s="13" t="str">
        <f>IFERROR(IF(V$4="Yes",INDEX(List!$F$2:$CB$208,MATCH('Selection Pane Data'!$C94,List!$F$2:$F$208,0),MATCH('Selection Pane Data'!V$3,List!$F$2:$CB$2,0)),""),"")</f>
        <v/>
      </c>
      <c r="W94" s="13" t="str">
        <f>IFERROR(IF(W$4="Yes",INDEX(List!$F$2:$CB$208,MATCH('Selection Pane Data'!$C94,List!$F$2:$F$208,0),MATCH('Selection Pane Data'!W$3,List!$F$2:$CB$2,0)),""),"")</f>
        <v/>
      </c>
      <c r="X94" s="13" t="str">
        <f>IFERROR(IF(X$4="Yes",INDEX(List!$F$2:$CB$208,MATCH('Selection Pane Data'!$C94,List!$F$2:$F$208,0),MATCH('Selection Pane Data'!X$3,List!$F$2:$CB$2,0)),""),"")</f>
        <v/>
      </c>
      <c r="Y94" s="13" t="str">
        <f>IFERROR(IF(Y$4="Yes",INDEX(List!$F$2:$CB$208,MATCH('Selection Pane Data'!$C94,List!$F$2:$F$208,0),MATCH('Selection Pane Data'!Y$3,List!$F$2:$CB$2,0)),""),"")</f>
        <v/>
      </c>
      <c r="Z94" s="13" t="str">
        <f>IFERROR(IF(Z$4="Yes",INDEX(List!$F$2:$CB$208,MATCH('Selection Pane Data'!$C94,List!$F$2:$F$208,0),MATCH('Selection Pane Data'!Z$3,List!$F$2:$CB$2,0)),""),"")</f>
        <v/>
      </c>
      <c r="AA94" s="13" t="str">
        <f>IFERROR(IF(AA$4="Yes",INDEX(List!$F$2:$CB$208,MATCH('Selection Pane Data'!$C94,List!$F$2:$F$208,0),MATCH('Selection Pane Data'!AA$3,List!$F$2:$CB$2,0)),""),"")</f>
        <v/>
      </c>
      <c r="AB94" s="13">
        <f>IFERROR(IF(AB$4="Yes",INDEX(List!$F$2:$CB$208,MATCH('Selection Pane Data'!$C94,List!$F$2:$F$208,0),MATCH('Selection Pane Data'!AB$3,List!$F$2:$CB$2,0)),""),"")</f>
        <v>0</v>
      </c>
      <c r="AC94" s="13" t="str">
        <f>IFERROR(IF(AC$4="Yes",INDEX(List!$F$2:$CB$208,MATCH('Selection Pane Data'!$C94,List!$F$2:$F$208,0),MATCH('Selection Pane Data'!AC$3,List!$F$2:$CB$2,0)),""),"")</f>
        <v/>
      </c>
      <c r="AD94" s="13" t="str">
        <f>IFERROR(IF(AD$4="Yes",INDEX(List!$F$2:$CB$208,MATCH('Selection Pane Data'!$C94,List!$F$2:$F$208,0),MATCH('Selection Pane Data'!AD$3,List!$F$2:$CB$2,0)),""),"")</f>
        <v/>
      </c>
      <c r="AE94" s="13" t="str">
        <f>IFERROR(IF(AE$4="Yes",INDEX(List!$F$2:$CB$208,MATCH('Selection Pane Data'!$C94,List!$F$2:$F$208,0),MATCH('Selection Pane Data'!AE$3,List!$F$2:$CB$2,0)),""),"")</f>
        <v/>
      </c>
      <c r="AF94" s="13" t="str">
        <f>IFERROR(IF(AF$4="Yes",INDEX(List!$F$2:$CB$208,MATCH('Selection Pane Data'!$C94,List!$F$2:$F$208,0),MATCH('Selection Pane Data'!AF$3,List!$F$2:$CB$2,0)),""),"")</f>
        <v/>
      </c>
      <c r="AG94" s="13" t="str">
        <f>IFERROR(IF(AG$4="Yes",INDEX(List!$F$2:$CB$208,MATCH('Selection Pane Data'!$C94,List!$F$2:$F$208,0),MATCH('Selection Pane Data'!AG$3,List!$F$2:$CB$2,0)),""),"")</f>
        <v/>
      </c>
      <c r="AH94" s="13" t="str">
        <f>IFERROR(IF(AH$4="Yes",INDEX(List!$F$2:$CB$208,MATCH('Selection Pane Data'!$C94,List!$F$2:$F$208,0),MATCH('Selection Pane Data'!AH$3,List!$F$2:$CB$2,0)),""),"")</f>
        <v/>
      </c>
      <c r="AI94" s="13" t="str">
        <f>IFERROR(IF(AI$4="Yes",INDEX(List!$F$2:$CB$208,MATCH('Selection Pane Data'!$C94,List!$F$2:$F$208,0),MATCH('Selection Pane Data'!AI$3,List!$F$2:$CB$2,0)),""),"")</f>
        <v/>
      </c>
      <c r="AJ94" s="13" t="str">
        <f>IFERROR(IF(AJ$4="Yes",INDEX(List!$F$2:$CB$208,MATCH('Selection Pane Data'!$C94,List!$F$2:$F$208,0),MATCH('Selection Pane Data'!AJ$3,List!$F$2:$CB$2,0)),""),"")</f>
        <v/>
      </c>
      <c r="AK94" s="13" t="str">
        <f>IFERROR(IF(AK$4="Yes",INDEX(List!$F$2:$CB$208,MATCH('Selection Pane Data'!$C94,List!$F$2:$F$208,0),MATCH('Selection Pane Data'!AK$3,List!$F$2:$CB$2,0)),""),"")</f>
        <v/>
      </c>
      <c r="AL94" s="13" t="str">
        <f>IFERROR(IF(AL$4="Yes",INDEX(List!$F$2:$CB$208,MATCH('Selection Pane Data'!$C94,List!$F$2:$F$208,0),MATCH('Selection Pane Data'!AL$3,List!$F$2:$CB$2,0)),""),"")</f>
        <v/>
      </c>
      <c r="AM94" s="13" t="str">
        <f>IFERROR(IF(AM$4="Yes",INDEX(List!$F$2:$CB$208,MATCH('Selection Pane Data'!$C94,List!$F$2:$F$208,0),MATCH('Selection Pane Data'!AM$3,List!$F$2:$CB$2,0)),""),"")</f>
        <v/>
      </c>
      <c r="AN94" s="13" t="str">
        <f>IFERROR(IF(AN$4="Yes",INDEX(List!$F$2:$CB$208,MATCH('Selection Pane Data'!$C94,List!$F$2:$F$208,0),MATCH('Selection Pane Data'!AN$3,List!$F$2:$CB$2,0)),""),"")</f>
        <v/>
      </c>
      <c r="AO94" s="13" t="str">
        <f>IFERROR(IF(AO$4="Yes",INDEX(List!$F$2:$CB$208,MATCH('Selection Pane Data'!$C94,List!$F$2:$F$208,0),MATCH('Selection Pane Data'!AO$3,List!$F$2:$CB$2,0)),""),"")</f>
        <v/>
      </c>
      <c r="AP94" s="13" t="str">
        <f>IFERROR(IF(AP$4="Yes",INDEX(List!$F$2:$CB$208,MATCH('Selection Pane Data'!$C94,List!$F$2:$F$208,0),MATCH('Selection Pane Data'!AP$3,List!$F$2:$CB$2,0)),""),"")</f>
        <v/>
      </c>
      <c r="AQ94" s="13" t="str">
        <f>IFERROR(IF(AQ$4="Yes",INDEX(List!$F$2:$CB$208,MATCH('Selection Pane Data'!$C94,List!$F$2:$F$208,0),MATCH('Selection Pane Data'!AQ$3,List!$F$2:$CB$2,0)),""),"")</f>
        <v/>
      </c>
      <c r="AR94" s="13" t="str">
        <f>IFERROR(IF(AR$4="Yes",INDEX(List!$F$2:$CB$208,MATCH('Selection Pane Data'!$C94,List!$F$2:$F$208,0),MATCH('Selection Pane Data'!AR$3,List!$F$2:$CB$2,0)),""),"")</f>
        <v/>
      </c>
      <c r="AS94" s="13" t="str">
        <f>IFERROR(IF(AS$4="Yes",INDEX(List!$F$2:$CB$208,MATCH('Selection Pane Data'!$C94,List!$F$2:$F$208,0),MATCH('Selection Pane Data'!AS$3,List!$F$2:$CB$2,0)),""),"")</f>
        <v/>
      </c>
      <c r="AT94" s="13" t="str">
        <f>IFERROR(IF(AT$4="Yes",INDEX(List!$F$2:$CB$208,MATCH('Selection Pane Data'!$C94,List!$F$2:$F$208,0),MATCH('Selection Pane Data'!AT$3,List!$F$2:$CB$2,0)),""),"")</f>
        <v/>
      </c>
      <c r="AU94" s="13" t="str">
        <f>IFERROR(IF(AU$4="Yes",INDEX(List!$F$2:$CB$208,MATCH('Selection Pane Data'!$C94,List!$F$2:$F$208,0),MATCH('Selection Pane Data'!AU$3,List!$F$2:$CB$2,0)),""),"")</f>
        <v/>
      </c>
      <c r="AV94" s="13" t="str">
        <f>IFERROR(IF(AV$4="Yes",INDEX(List!$F$2:$CB$208,MATCH('Selection Pane Data'!$C94,List!$F$2:$F$208,0),MATCH('Selection Pane Data'!AV$3,List!$F$2:$CB$2,0)),""),"")</f>
        <v/>
      </c>
      <c r="AW94" s="13" t="str">
        <f>IFERROR(IF(AW$4="Yes",INDEX(List!$F$2:$CB$208,MATCH('Selection Pane Data'!$C94,List!$F$2:$F$208,0),MATCH('Selection Pane Data'!AW$3,List!$F$2:$CB$2,0)),""),"")</f>
        <v/>
      </c>
      <c r="AX94" s="13" t="str">
        <f>IFERROR(IF(AX$4="Yes",INDEX(List!$F$2:$CB$208,MATCH('Selection Pane Data'!$C94,List!$F$2:$F$208,0),MATCH('Selection Pane Data'!AX$3,List!$F$2:$CB$2,0)),""),"")</f>
        <v/>
      </c>
      <c r="AY94" s="13" t="str">
        <f>IFERROR(IF(AY$4="Yes",INDEX(List!$F$2:$CB$208,MATCH('Selection Pane Data'!$C94,List!$F$2:$F$208,0),MATCH('Selection Pane Data'!AY$3,List!$F$2:$CB$2,0)),""),"")</f>
        <v/>
      </c>
      <c r="AZ94" s="13" t="str">
        <f>IFERROR(IF(AZ$4="Yes",INDEX(List!$F$2:$CB$208,MATCH('Selection Pane Data'!$C94,List!$F$2:$F$208,0),MATCH('Selection Pane Data'!AZ$3,List!$F$2:$CB$2,0)),""),"")</f>
        <v/>
      </c>
      <c r="BA94" s="13" t="str">
        <f>IFERROR(IF(BA$4="Yes",INDEX(List!$F$2:$CB$208,MATCH('Selection Pane Data'!$C94,List!$F$2:$F$208,0),MATCH('Selection Pane Data'!BA$3,List!$F$2:$CB$2,0)),""),"")</f>
        <v/>
      </c>
      <c r="BB94" s="13" t="str">
        <f>IFERROR(IF(BB$4="Yes",INDEX(List!$F$2:$CB$208,MATCH('Selection Pane Data'!$C94,List!$F$2:$F$208,0),MATCH('Selection Pane Data'!BB$3,List!$F$2:$CB$2,0)),""),"")</f>
        <v/>
      </c>
      <c r="BC94" s="13" t="str">
        <f>IFERROR(IF(BC$4="Yes",INDEX(List!$F$2:$CB$208,MATCH('Selection Pane Data'!$C94,List!$F$2:$F$208,0),MATCH('Selection Pane Data'!BC$3,List!$F$2:$CB$2,0)),""),"")</f>
        <v/>
      </c>
      <c r="BD94" s="13" t="str">
        <f>IFERROR(IF(BD$4="Yes",INDEX(List!$F$2:$CB$208,MATCH('Selection Pane Data'!$C94,List!$F$2:$F$208,0),MATCH('Selection Pane Data'!BD$3,List!$F$2:$CB$2,0)),""),"")</f>
        <v/>
      </c>
      <c r="BE94" s="13" t="str">
        <f>IFERROR(IF(BE$4="Yes",INDEX(List!$F$2:$CB$208,MATCH('Selection Pane Data'!$C94,List!$F$2:$F$208,0),MATCH('Selection Pane Data'!BE$3,List!$F$2:$CB$2,0)),""),"")</f>
        <v/>
      </c>
      <c r="BF94" s="13" t="str">
        <f>IFERROR(IF(BF$4="Yes",INDEX(List!$F$2:$CB$208,MATCH('Selection Pane Data'!$C94,List!$F$2:$F$208,0),MATCH('Selection Pane Data'!BF$3,List!$F$2:$CB$2,0)),""),"")</f>
        <v/>
      </c>
      <c r="BG94" s="13" t="str">
        <f>IFERROR(IF(BG$4="Yes",INDEX(List!$F$2:$CB$208,MATCH('Selection Pane Data'!$C94,List!$F$2:$F$208,0),MATCH('Selection Pane Data'!BG$3,List!$F$2:$CB$2,0)),""),"")</f>
        <v/>
      </c>
      <c r="BH94" s="13" t="str">
        <f>IFERROR(IF(BH$4="Yes",INDEX(List!$F$2:$CB$208,MATCH('Selection Pane Data'!$C94,List!$F$2:$F$208,0),MATCH('Selection Pane Data'!BH$3,List!$F$2:$CB$2,0)),""),"")</f>
        <v/>
      </c>
      <c r="BI94" s="13" t="str">
        <f>IFERROR(IF(BI$4="Yes",INDEX(List!$F$2:$CB$208,MATCH('Selection Pane Data'!$C94,List!$F$2:$F$208,0),MATCH('Selection Pane Data'!BI$3,List!$F$2:$CB$2,0)),""),"")</f>
        <v/>
      </c>
      <c r="BJ94" s="13" t="str">
        <f>IFERROR(IF(BJ$4="Yes",INDEX(List!$F$2:$CB$208,MATCH('Selection Pane Data'!$C94,List!$F$2:$F$208,0),MATCH('Selection Pane Data'!BJ$3,List!$F$2:$CB$2,0)),""),"")</f>
        <v/>
      </c>
      <c r="BK94" s="13" t="str">
        <f>IFERROR(IF(BK$4="Yes",INDEX(List!$F$2:$CB$208,MATCH('Selection Pane Data'!$C94,List!$F$2:$F$208,0),MATCH('Selection Pane Data'!BK$3,List!$F$2:$CB$2,0)),""),"")</f>
        <v/>
      </c>
      <c r="BL94" s="13" t="str">
        <f>IFERROR(IF(BL$4="Yes",INDEX(List!$F$2:$CB$208,MATCH('Selection Pane Data'!$C94,List!$F$2:$F$208,0),MATCH('Selection Pane Data'!BL$3,List!$F$2:$CB$2,0)),""),"")</f>
        <v/>
      </c>
      <c r="BM94" s="13" t="str">
        <f>IFERROR(IF(BM$4="Yes",INDEX(List!$F$2:$CB$208,MATCH('Selection Pane Data'!$C94,List!$F$2:$F$208,0),MATCH('Selection Pane Data'!BM$3,List!$F$2:$CB$2,0)),""),"")</f>
        <v/>
      </c>
      <c r="BN94" s="13" t="str">
        <f>IFERROR(IF(BN$4="Yes",INDEX(List!$F$2:$CB$208,MATCH('Selection Pane Data'!$C94,List!$F$2:$F$208,0),MATCH('Selection Pane Data'!BN$3,List!$F$2:$CB$2,0)),""),"")</f>
        <v/>
      </c>
      <c r="BO94" s="13" t="str">
        <f>IFERROR(IF(BO$4="Yes",INDEX(List!$F$2:$CB$208,MATCH('Selection Pane Data'!$C94,List!$F$2:$F$208,0),MATCH('Selection Pane Data'!BO$3,List!$F$2:$CB$2,0)),""),"")</f>
        <v/>
      </c>
      <c r="BP94" s="13" t="str">
        <f>IFERROR(IF(BP$4="Yes",INDEX(List!$F$2:$CB$208,MATCH('Selection Pane Data'!$C94,List!$F$2:$F$208,0),MATCH('Selection Pane Data'!BP$3,List!$F$2:$CB$2,0)),""),"")</f>
        <v/>
      </c>
      <c r="BQ94" s="13" t="str">
        <f>IFERROR(IF(BQ$4="Yes",INDEX(List!$F$2:$CB$208,MATCH('Selection Pane Data'!$C94,List!$F$2:$F$208,0),MATCH('Selection Pane Data'!BQ$3,List!$F$2:$CB$2,0)),""),"")</f>
        <v/>
      </c>
      <c r="BR94" s="13" t="str">
        <f>IFERROR(IF(BR$4="Yes",INDEX(List!$F$2:$CB$208,MATCH('Selection Pane Data'!$C94,List!$F$2:$F$208,0),MATCH('Selection Pane Data'!BR$3,List!$F$2:$CB$2,0)),""),"")</f>
        <v/>
      </c>
      <c r="BS94" s="13" t="str">
        <f>IFERROR(IF(BS$4="Yes",INDEX(List!$F$2:$CB$208,MATCH('Selection Pane Data'!$C94,List!$F$2:$F$208,0),MATCH('Selection Pane Data'!BS$3,List!$F$2:$CB$2,0)),""),"")</f>
        <v/>
      </c>
      <c r="BT94" s="13" t="str">
        <f>IFERROR(IF(BT$4="Yes",INDEX(List!$F$2:$CB$208,MATCH('Selection Pane Data'!$C94,List!$F$2:$F$208,0),MATCH('Selection Pane Data'!BT$3,List!$F$2:$CB$2,0)),""),"")</f>
        <v/>
      </c>
      <c r="BU94" s="13" t="str">
        <f>IFERROR(IF(BU$4="Yes",INDEX(List!$F$2:$CB$208,MATCH('Selection Pane Data'!$C94,List!$F$2:$F$208,0),MATCH('Selection Pane Data'!BU$3,List!$F$2:$CB$2,0)),""),"")</f>
        <v/>
      </c>
      <c r="BV94" s="13" t="str">
        <f>IFERROR(IF(BV$4="Yes",INDEX(List!$F$2:$CB$208,MATCH('Selection Pane Data'!$C94,List!$F$2:$F$208,0),MATCH('Selection Pane Data'!BV$3,List!$F$2:$CB$2,0)),""),"")</f>
        <v/>
      </c>
      <c r="BW94" s="13" t="str">
        <f>IFERROR(IF(BW$4="Yes",INDEX(List!$F$2:$CB$208,MATCH('Selection Pane Data'!$C94,List!$F$2:$F$208,0),MATCH('Selection Pane Data'!BW$3,List!$F$2:$CB$2,0)),""),"")</f>
        <v/>
      </c>
      <c r="BX94" s="13" t="str">
        <f>IFERROR(IF(BX$4="Yes",INDEX(List!$F$2:$CB$208,MATCH('Selection Pane Data'!$C94,List!$F$2:$F$208,0),MATCH('Selection Pane Data'!BX$3,List!$F$2:$CB$2,0)),""),"")</f>
        <v/>
      </c>
      <c r="BY94" s="13" t="str">
        <f>IFERROR(IF(BY$4="Yes",INDEX(List!$F$2:$CB$208,MATCH('Selection Pane Data'!$C94,List!$F$2:$F$208,0),MATCH('Selection Pane Data'!BY$3,List!$F$2:$CB$2,0)),""),"")</f>
        <v/>
      </c>
      <c r="BZ94" s="13" t="str">
        <f>IFERROR(IF(BZ$4="Yes",INDEX(List!$F$2:$CB$208,MATCH('Selection Pane Data'!$C94,List!$F$2:$F$208,0),MATCH('Selection Pane Data'!BZ$3,List!$F$2:$CB$2,0)),""),"")</f>
        <v/>
      </c>
      <c r="CA94" s="13" t="str">
        <f>IFERROR(IF(CA$4="Yes",INDEX(List!$F$2:$CB$208,MATCH('Selection Pane Data'!$C94,List!$F$2:$F$208,0),MATCH('Selection Pane Data'!CA$3,List!$F$2:$CB$2,0)),""),"")</f>
        <v/>
      </c>
      <c r="CC94" s="29">
        <f t="shared" si="4"/>
        <v>0</v>
      </c>
      <c r="CD94" s="29">
        <f t="shared" si="5"/>
        <v>0</v>
      </c>
      <c r="CE94" s="29"/>
      <c r="CF94" s="29">
        <f>COUNTIF(List!I92:CB92,'Selection Pane Data'!CF$3)</f>
        <v>2</v>
      </c>
      <c r="CG94" s="29">
        <f>COUNTIF(List!J92:CC92,'Selection Pane Data'!CG$3)</f>
        <v>1</v>
      </c>
      <c r="CH94" s="29"/>
      <c r="CI94" s="29" t="str">
        <f t="shared" si="6"/>
        <v>Error</v>
      </c>
      <c r="CJ94" s="29" t="str">
        <f t="shared" si="7"/>
        <v>Error</v>
      </c>
    </row>
    <row r="95" spans="2:88" x14ac:dyDescent="0.45">
      <c r="B95" s="21" t="s">
        <v>407</v>
      </c>
      <c r="C95" s="120" t="s">
        <v>57</v>
      </c>
      <c r="D95" s="31" t="str">
        <f>List!G93</f>
        <v>Shared Coverage</v>
      </c>
      <c r="E95" s="31" t="str">
        <f>List!H93</f>
        <v>Microsoft Coverage</v>
      </c>
      <c r="F95" t="str">
        <f>INDEX('CMMC Levels'!$A$1:$F$188,MATCH('Selection Pane Data'!$C95,'CMMC Levels'!$A$1:$A$188,0),MATCH(Placemat!$F$4,'CMMC Levels'!$A$1:$F$1,0))</f>
        <v>X</v>
      </c>
      <c r="G95" s="75" t="str">
        <f>IF(F95="X",IF(COUNTIF(List!I93:CB93,"P")+COUNTIF(List!I93:CB93,"S")=0,"U",IF(COUNTIF('Selection Pane Data'!H95:CA95,"P")&gt;0,"P",IF(COUNTIF('Selection Pane Data'!H95:CA95,"S")&gt;0,"S","N"))),"NA")</f>
        <v>N</v>
      </c>
      <c r="H95" s="13" t="str">
        <f>IFERROR(IF(H$4="Yes",INDEX(List!$F$2:$CB$208,MATCH('Selection Pane Data'!$C95,List!$F$2:$F$208,0),MATCH('Selection Pane Data'!H$3,List!$F$2:$CB$2,0)),""),"")</f>
        <v/>
      </c>
      <c r="I95" s="13" t="str">
        <f>IFERROR(IF(I$4="Yes",INDEX(List!$F$2:$CB$208,MATCH('Selection Pane Data'!$C95,List!$F$2:$F$208,0),MATCH('Selection Pane Data'!I$3,List!$F$2:$CB$2,0)),""),"")</f>
        <v/>
      </c>
      <c r="J95" s="13">
        <f>IFERROR(IF(J$4="Yes",INDEX(List!$F$2:$CB$208,MATCH('Selection Pane Data'!$C95,List!$F$2:$F$208,0),MATCH('Selection Pane Data'!J$3,List!$F$2:$CB$2,0)),""),"")</f>
        <v>0</v>
      </c>
      <c r="K95" s="13" t="str">
        <f>IFERROR(IF(K$4="Yes",INDEX(List!$F$2:$CB$208,MATCH('Selection Pane Data'!$C95,List!$F$2:$F$208,0),MATCH('Selection Pane Data'!K$3,List!$F$2:$CB$2,0)),""),"")</f>
        <v/>
      </c>
      <c r="L95" s="13" t="str">
        <f>IFERROR(IF(L$4="Yes",INDEX(List!$F$2:$CB$208,MATCH('Selection Pane Data'!$C95,List!$F$2:$F$208,0),MATCH('Selection Pane Data'!L$3,List!$F$2:$CB$2,0)),""),"")</f>
        <v/>
      </c>
      <c r="M95" s="13" t="str">
        <f>IFERROR(IF(M$4="Yes",INDEX(List!$F$2:$CB$208,MATCH('Selection Pane Data'!$C95,List!$F$2:$F$208,0),MATCH('Selection Pane Data'!M$3,List!$F$2:$CB$2,0)),""),"")</f>
        <v/>
      </c>
      <c r="N95" s="13" t="str">
        <f>IFERROR(IF(N$4="Yes",INDEX(List!$F$2:$CB$208,MATCH('Selection Pane Data'!$C95,List!$F$2:$F$208,0),MATCH('Selection Pane Data'!N$3,List!$F$2:$CB$2,0)),""),"")</f>
        <v/>
      </c>
      <c r="O95" s="13" t="str">
        <f>IFERROR(IF(O$4="Yes",INDEX(List!$F$2:$CB$208,MATCH('Selection Pane Data'!$C95,List!$F$2:$F$208,0),MATCH('Selection Pane Data'!O$3,List!$F$2:$CB$2,0)),""),"")</f>
        <v/>
      </c>
      <c r="P95" s="13" t="str">
        <f>IFERROR(IF(P$4="Yes",INDEX(List!$F$2:$CB$208,MATCH('Selection Pane Data'!$C95,List!$F$2:$F$208,0),MATCH('Selection Pane Data'!P$3,List!$F$2:$CB$2,0)),""),"")</f>
        <v/>
      </c>
      <c r="Q95" s="13" t="str">
        <f>IFERROR(IF(Q$4="Yes",INDEX(List!$F$2:$CB$208,MATCH('Selection Pane Data'!$C95,List!$F$2:$F$208,0),MATCH('Selection Pane Data'!Q$3,List!$F$2:$CB$2,0)),""),"")</f>
        <v/>
      </c>
      <c r="R95" s="13" t="str">
        <f>IFERROR(IF(R$4="Yes",INDEX(List!$F$2:$CB$208,MATCH('Selection Pane Data'!$C95,List!$F$2:$F$208,0),MATCH('Selection Pane Data'!R$3,List!$F$2:$CB$2,0)),""),"")</f>
        <v/>
      </c>
      <c r="S95" s="13" t="str">
        <f>IFERROR(IF(S$4="Yes",INDEX(List!$F$2:$CB$208,MATCH('Selection Pane Data'!$C95,List!$F$2:$F$208,0),MATCH('Selection Pane Data'!S$3,List!$F$2:$CB$2,0)),""),"")</f>
        <v/>
      </c>
      <c r="T95" s="13" t="str">
        <f>IFERROR(IF(T$4="Yes",INDEX(List!$F$2:$CB$208,MATCH('Selection Pane Data'!$C95,List!$F$2:$F$208,0),MATCH('Selection Pane Data'!T$3,List!$F$2:$CB$2,0)),""),"")</f>
        <v/>
      </c>
      <c r="U95" s="13" t="str">
        <f>IFERROR(IF(U$4="Yes",INDEX(List!$F$2:$CB$208,MATCH('Selection Pane Data'!$C95,List!$F$2:$F$208,0),MATCH('Selection Pane Data'!U$3,List!$F$2:$CB$2,0)),""),"")</f>
        <v/>
      </c>
      <c r="V95" s="13" t="str">
        <f>IFERROR(IF(V$4="Yes",INDEX(List!$F$2:$CB$208,MATCH('Selection Pane Data'!$C95,List!$F$2:$F$208,0),MATCH('Selection Pane Data'!V$3,List!$F$2:$CB$2,0)),""),"")</f>
        <v/>
      </c>
      <c r="W95" s="13" t="str">
        <f>IFERROR(IF(W$4="Yes",INDEX(List!$F$2:$CB$208,MATCH('Selection Pane Data'!$C95,List!$F$2:$F$208,0),MATCH('Selection Pane Data'!W$3,List!$F$2:$CB$2,0)),""),"")</f>
        <v/>
      </c>
      <c r="X95" s="13" t="str">
        <f>IFERROR(IF(X$4="Yes",INDEX(List!$F$2:$CB$208,MATCH('Selection Pane Data'!$C95,List!$F$2:$F$208,0),MATCH('Selection Pane Data'!X$3,List!$F$2:$CB$2,0)),""),"")</f>
        <v/>
      </c>
      <c r="Y95" s="13" t="str">
        <f>IFERROR(IF(Y$4="Yes",INDEX(List!$F$2:$CB$208,MATCH('Selection Pane Data'!$C95,List!$F$2:$F$208,0),MATCH('Selection Pane Data'!Y$3,List!$F$2:$CB$2,0)),""),"")</f>
        <v/>
      </c>
      <c r="Z95" s="13" t="str">
        <f>IFERROR(IF(Z$4="Yes",INDEX(List!$F$2:$CB$208,MATCH('Selection Pane Data'!$C95,List!$F$2:$F$208,0),MATCH('Selection Pane Data'!Z$3,List!$F$2:$CB$2,0)),""),"")</f>
        <v/>
      </c>
      <c r="AA95" s="13" t="str">
        <f>IFERROR(IF(AA$4="Yes",INDEX(List!$F$2:$CB$208,MATCH('Selection Pane Data'!$C95,List!$F$2:$F$208,0),MATCH('Selection Pane Data'!AA$3,List!$F$2:$CB$2,0)),""),"")</f>
        <v/>
      </c>
      <c r="AB95" s="13">
        <f>IFERROR(IF(AB$4="Yes",INDEX(List!$F$2:$CB$208,MATCH('Selection Pane Data'!$C95,List!$F$2:$F$208,0),MATCH('Selection Pane Data'!AB$3,List!$F$2:$CB$2,0)),""),"")</f>
        <v>0</v>
      </c>
      <c r="AC95" s="13" t="str">
        <f>IFERROR(IF(AC$4="Yes",INDEX(List!$F$2:$CB$208,MATCH('Selection Pane Data'!$C95,List!$F$2:$F$208,0),MATCH('Selection Pane Data'!AC$3,List!$F$2:$CB$2,0)),""),"")</f>
        <v/>
      </c>
      <c r="AD95" s="13" t="str">
        <f>IFERROR(IF(AD$4="Yes",INDEX(List!$F$2:$CB$208,MATCH('Selection Pane Data'!$C95,List!$F$2:$F$208,0),MATCH('Selection Pane Data'!AD$3,List!$F$2:$CB$2,0)),""),"")</f>
        <v/>
      </c>
      <c r="AE95" s="13" t="str">
        <f>IFERROR(IF(AE$4="Yes",INDEX(List!$F$2:$CB$208,MATCH('Selection Pane Data'!$C95,List!$F$2:$F$208,0),MATCH('Selection Pane Data'!AE$3,List!$F$2:$CB$2,0)),""),"")</f>
        <v/>
      </c>
      <c r="AF95" s="13" t="str">
        <f>IFERROR(IF(AF$4="Yes",INDEX(List!$F$2:$CB$208,MATCH('Selection Pane Data'!$C95,List!$F$2:$F$208,0),MATCH('Selection Pane Data'!AF$3,List!$F$2:$CB$2,0)),""),"")</f>
        <v/>
      </c>
      <c r="AG95" s="13" t="str">
        <f>IFERROR(IF(AG$4="Yes",INDEX(List!$F$2:$CB$208,MATCH('Selection Pane Data'!$C95,List!$F$2:$F$208,0),MATCH('Selection Pane Data'!AG$3,List!$F$2:$CB$2,0)),""),"")</f>
        <v/>
      </c>
      <c r="AH95" s="13" t="str">
        <f>IFERROR(IF(AH$4="Yes",INDEX(List!$F$2:$CB$208,MATCH('Selection Pane Data'!$C95,List!$F$2:$F$208,0),MATCH('Selection Pane Data'!AH$3,List!$F$2:$CB$2,0)),""),"")</f>
        <v/>
      </c>
      <c r="AI95" s="13" t="str">
        <f>IFERROR(IF(AI$4="Yes",INDEX(List!$F$2:$CB$208,MATCH('Selection Pane Data'!$C95,List!$F$2:$F$208,0),MATCH('Selection Pane Data'!AI$3,List!$F$2:$CB$2,0)),""),"")</f>
        <v/>
      </c>
      <c r="AJ95" s="13" t="str">
        <f>IFERROR(IF(AJ$4="Yes",INDEX(List!$F$2:$CB$208,MATCH('Selection Pane Data'!$C95,List!$F$2:$F$208,0),MATCH('Selection Pane Data'!AJ$3,List!$F$2:$CB$2,0)),""),"")</f>
        <v/>
      </c>
      <c r="AK95" s="13" t="str">
        <f>IFERROR(IF(AK$4="Yes",INDEX(List!$F$2:$CB$208,MATCH('Selection Pane Data'!$C95,List!$F$2:$F$208,0),MATCH('Selection Pane Data'!AK$3,List!$F$2:$CB$2,0)),""),"")</f>
        <v/>
      </c>
      <c r="AL95" s="13" t="str">
        <f>IFERROR(IF(AL$4="Yes",INDEX(List!$F$2:$CB$208,MATCH('Selection Pane Data'!$C95,List!$F$2:$F$208,0),MATCH('Selection Pane Data'!AL$3,List!$F$2:$CB$2,0)),""),"")</f>
        <v/>
      </c>
      <c r="AM95" s="13" t="str">
        <f>IFERROR(IF(AM$4="Yes",INDEX(List!$F$2:$CB$208,MATCH('Selection Pane Data'!$C95,List!$F$2:$F$208,0),MATCH('Selection Pane Data'!AM$3,List!$F$2:$CB$2,0)),""),"")</f>
        <v/>
      </c>
      <c r="AN95" s="13" t="str">
        <f>IFERROR(IF(AN$4="Yes",INDEX(List!$F$2:$CB$208,MATCH('Selection Pane Data'!$C95,List!$F$2:$F$208,0),MATCH('Selection Pane Data'!AN$3,List!$F$2:$CB$2,0)),""),"")</f>
        <v/>
      </c>
      <c r="AO95" s="13" t="str">
        <f>IFERROR(IF(AO$4="Yes",INDEX(List!$F$2:$CB$208,MATCH('Selection Pane Data'!$C95,List!$F$2:$F$208,0),MATCH('Selection Pane Data'!AO$3,List!$F$2:$CB$2,0)),""),"")</f>
        <v/>
      </c>
      <c r="AP95" s="13" t="str">
        <f>IFERROR(IF(AP$4="Yes",INDEX(List!$F$2:$CB$208,MATCH('Selection Pane Data'!$C95,List!$F$2:$F$208,0),MATCH('Selection Pane Data'!AP$3,List!$F$2:$CB$2,0)),""),"")</f>
        <v/>
      </c>
      <c r="AQ95" s="13" t="str">
        <f>IFERROR(IF(AQ$4="Yes",INDEX(List!$F$2:$CB$208,MATCH('Selection Pane Data'!$C95,List!$F$2:$F$208,0),MATCH('Selection Pane Data'!AQ$3,List!$F$2:$CB$2,0)),""),"")</f>
        <v/>
      </c>
      <c r="AR95" s="13" t="str">
        <f>IFERROR(IF(AR$4="Yes",INDEX(List!$F$2:$CB$208,MATCH('Selection Pane Data'!$C95,List!$F$2:$F$208,0),MATCH('Selection Pane Data'!AR$3,List!$F$2:$CB$2,0)),""),"")</f>
        <v/>
      </c>
      <c r="AS95" s="13" t="str">
        <f>IFERROR(IF(AS$4="Yes",INDEX(List!$F$2:$CB$208,MATCH('Selection Pane Data'!$C95,List!$F$2:$F$208,0),MATCH('Selection Pane Data'!AS$3,List!$F$2:$CB$2,0)),""),"")</f>
        <v/>
      </c>
      <c r="AT95" s="13" t="str">
        <f>IFERROR(IF(AT$4="Yes",INDEX(List!$F$2:$CB$208,MATCH('Selection Pane Data'!$C95,List!$F$2:$F$208,0),MATCH('Selection Pane Data'!AT$3,List!$F$2:$CB$2,0)),""),"")</f>
        <v/>
      </c>
      <c r="AU95" s="13" t="str">
        <f>IFERROR(IF(AU$4="Yes",INDEX(List!$F$2:$CB$208,MATCH('Selection Pane Data'!$C95,List!$F$2:$F$208,0),MATCH('Selection Pane Data'!AU$3,List!$F$2:$CB$2,0)),""),"")</f>
        <v/>
      </c>
      <c r="AV95" s="13" t="str">
        <f>IFERROR(IF(AV$4="Yes",INDEX(List!$F$2:$CB$208,MATCH('Selection Pane Data'!$C95,List!$F$2:$F$208,0),MATCH('Selection Pane Data'!AV$3,List!$F$2:$CB$2,0)),""),"")</f>
        <v/>
      </c>
      <c r="AW95" s="13" t="str">
        <f>IFERROR(IF(AW$4="Yes",INDEX(List!$F$2:$CB$208,MATCH('Selection Pane Data'!$C95,List!$F$2:$F$208,0),MATCH('Selection Pane Data'!AW$3,List!$F$2:$CB$2,0)),""),"")</f>
        <v/>
      </c>
      <c r="AX95" s="13" t="str">
        <f>IFERROR(IF(AX$4="Yes",INDEX(List!$F$2:$CB$208,MATCH('Selection Pane Data'!$C95,List!$F$2:$F$208,0),MATCH('Selection Pane Data'!AX$3,List!$F$2:$CB$2,0)),""),"")</f>
        <v/>
      </c>
      <c r="AY95" s="13" t="str">
        <f>IFERROR(IF(AY$4="Yes",INDEX(List!$F$2:$CB$208,MATCH('Selection Pane Data'!$C95,List!$F$2:$F$208,0),MATCH('Selection Pane Data'!AY$3,List!$F$2:$CB$2,0)),""),"")</f>
        <v/>
      </c>
      <c r="AZ95" s="13" t="str">
        <f>IFERROR(IF(AZ$4="Yes",INDEX(List!$F$2:$CB$208,MATCH('Selection Pane Data'!$C95,List!$F$2:$F$208,0),MATCH('Selection Pane Data'!AZ$3,List!$F$2:$CB$2,0)),""),"")</f>
        <v/>
      </c>
      <c r="BA95" s="13" t="str">
        <f>IFERROR(IF(BA$4="Yes",INDEX(List!$F$2:$CB$208,MATCH('Selection Pane Data'!$C95,List!$F$2:$F$208,0),MATCH('Selection Pane Data'!BA$3,List!$F$2:$CB$2,0)),""),"")</f>
        <v/>
      </c>
      <c r="BB95" s="13" t="str">
        <f>IFERROR(IF(BB$4="Yes",INDEX(List!$F$2:$CB$208,MATCH('Selection Pane Data'!$C95,List!$F$2:$F$208,0),MATCH('Selection Pane Data'!BB$3,List!$F$2:$CB$2,0)),""),"")</f>
        <v/>
      </c>
      <c r="BC95" s="13" t="str">
        <f>IFERROR(IF(BC$4="Yes",INDEX(List!$F$2:$CB$208,MATCH('Selection Pane Data'!$C95,List!$F$2:$F$208,0),MATCH('Selection Pane Data'!BC$3,List!$F$2:$CB$2,0)),""),"")</f>
        <v/>
      </c>
      <c r="BD95" s="13" t="str">
        <f>IFERROR(IF(BD$4="Yes",INDEX(List!$F$2:$CB$208,MATCH('Selection Pane Data'!$C95,List!$F$2:$F$208,0),MATCH('Selection Pane Data'!BD$3,List!$F$2:$CB$2,0)),""),"")</f>
        <v/>
      </c>
      <c r="BE95" s="13" t="str">
        <f>IFERROR(IF(BE$4="Yes",INDEX(List!$F$2:$CB$208,MATCH('Selection Pane Data'!$C95,List!$F$2:$F$208,0),MATCH('Selection Pane Data'!BE$3,List!$F$2:$CB$2,0)),""),"")</f>
        <v/>
      </c>
      <c r="BF95" s="13" t="str">
        <f>IFERROR(IF(BF$4="Yes",INDEX(List!$F$2:$CB$208,MATCH('Selection Pane Data'!$C95,List!$F$2:$F$208,0),MATCH('Selection Pane Data'!BF$3,List!$F$2:$CB$2,0)),""),"")</f>
        <v/>
      </c>
      <c r="BG95" s="13" t="str">
        <f>IFERROR(IF(BG$4="Yes",INDEX(List!$F$2:$CB$208,MATCH('Selection Pane Data'!$C95,List!$F$2:$F$208,0),MATCH('Selection Pane Data'!BG$3,List!$F$2:$CB$2,0)),""),"")</f>
        <v/>
      </c>
      <c r="BH95" s="13" t="str">
        <f>IFERROR(IF(BH$4="Yes",INDEX(List!$F$2:$CB$208,MATCH('Selection Pane Data'!$C95,List!$F$2:$F$208,0),MATCH('Selection Pane Data'!BH$3,List!$F$2:$CB$2,0)),""),"")</f>
        <v/>
      </c>
      <c r="BI95" s="13" t="str">
        <f>IFERROR(IF(BI$4="Yes",INDEX(List!$F$2:$CB$208,MATCH('Selection Pane Data'!$C95,List!$F$2:$F$208,0),MATCH('Selection Pane Data'!BI$3,List!$F$2:$CB$2,0)),""),"")</f>
        <v/>
      </c>
      <c r="BJ95" s="13" t="str">
        <f>IFERROR(IF(BJ$4="Yes",INDEX(List!$F$2:$CB$208,MATCH('Selection Pane Data'!$C95,List!$F$2:$F$208,0),MATCH('Selection Pane Data'!BJ$3,List!$F$2:$CB$2,0)),""),"")</f>
        <v/>
      </c>
      <c r="BK95" s="13" t="str">
        <f>IFERROR(IF(BK$4="Yes",INDEX(List!$F$2:$CB$208,MATCH('Selection Pane Data'!$C95,List!$F$2:$F$208,0),MATCH('Selection Pane Data'!BK$3,List!$F$2:$CB$2,0)),""),"")</f>
        <v/>
      </c>
      <c r="BL95" s="13" t="str">
        <f>IFERROR(IF(BL$4="Yes",INDEX(List!$F$2:$CB$208,MATCH('Selection Pane Data'!$C95,List!$F$2:$F$208,0),MATCH('Selection Pane Data'!BL$3,List!$F$2:$CB$2,0)),""),"")</f>
        <v/>
      </c>
      <c r="BM95" s="13" t="str">
        <f>IFERROR(IF(BM$4="Yes",INDEX(List!$F$2:$CB$208,MATCH('Selection Pane Data'!$C95,List!$F$2:$F$208,0),MATCH('Selection Pane Data'!BM$3,List!$F$2:$CB$2,0)),""),"")</f>
        <v/>
      </c>
      <c r="BN95" s="13" t="str">
        <f>IFERROR(IF(BN$4="Yes",INDEX(List!$F$2:$CB$208,MATCH('Selection Pane Data'!$C95,List!$F$2:$F$208,0),MATCH('Selection Pane Data'!BN$3,List!$F$2:$CB$2,0)),""),"")</f>
        <v/>
      </c>
      <c r="BO95" s="13" t="str">
        <f>IFERROR(IF(BO$4="Yes",INDEX(List!$F$2:$CB$208,MATCH('Selection Pane Data'!$C95,List!$F$2:$F$208,0),MATCH('Selection Pane Data'!BO$3,List!$F$2:$CB$2,0)),""),"")</f>
        <v/>
      </c>
      <c r="BP95" s="13" t="str">
        <f>IFERROR(IF(BP$4="Yes",INDEX(List!$F$2:$CB$208,MATCH('Selection Pane Data'!$C95,List!$F$2:$F$208,0),MATCH('Selection Pane Data'!BP$3,List!$F$2:$CB$2,0)),""),"")</f>
        <v/>
      </c>
      <c r="BQ95" s="13" t="str">
        <f>IFERROR(IF(BQ$4="Yes",INDEX(List!$F$2:$CB$208,MATCH('Selection Pane Data'!$C95,List!$F$2:$F$208,0),MATCH('Selection Pane Data'!BQ$3,List!$F$2:$CB$2,0)),""),"")</f>
        <v/>
      </c>
      <c r="BR95" s="13" t="str">
        <f>IFERROR(IF(BR$4="Yes",INDEX(List!$F$2:$CB$208,MATCH('Selection Pane Data'!$C95,List!$F$2:$F$208,0),MATCH('Selection Pane Data'!BR$3,List!$F$2:$CB$2,0)),""),"")</f>
        <v/>
      </c>
      <c r="BS95" s="13" t="str">
        <f>IFERROR(IF(BS$4="Yes",INDEX(List!$F$2:$CB$208,MATCH('Selection Pane Data'!$C95,List!$F$2:$F$208,0),MATCH('Selection Pane Data'!BS$3,List!$F$2:$CB$2,0)),""),"")</f>
        <v/>
      </c>
      <c r="BT95" s="13" t="str">
        <f>IFERROR(IF(BT$4="Yes",INDEX(List!$F$2:$CB$208,MATCH('Selection Pane Data'!$C95,List!$F$2:$F$208,0),MATCH('Selection Pane Data'!BT$3,List!$F$2:$CB$2,0)),""),"")</f>
        <v/>
      </c>
      <c r="BU95" s="13" t="str">
        <f>IFERROR(IF(BU$4="Yes",INDEX(List!$F$2:$CB$208,MATCH('Selection Pane Data'!$C95,List!$F$2:$F$208,0),MATCH('Selection Pane Data'!BU$3,List!$F$2:$CB$2,0)),""),"")</f>
        <v/>
      </c>
      <c r="BV95" s="13" t="str">
        <f>IFERROR(IF(BV$4="Yes",INDEX(List!$F$2:$CB$208,MATCH('Selection Pane Data'!$C95,List!$F$2:$F$208,0),MATCH('Selection Pane Data'!BV$3,List!$F$2:$CB$2,0)),""),"")</f>
        <v/>
      </c>
      <c r="BW95" s="13" t="str">
        <f>IFERROR(IF(BW$4="Yes",INDEX(List!$F$2:$CB$208,MATCH('Selection Pane Data'!$C95,List!$F$2:$F$208,0),MATCH('Selection Pane Data'!BW$3,List!$F$2:$CB$2,0)),""),"")</f>
        <v/>
      </c>
      <c r="BX95" s="13" t="str">
        <f>IFERROR(IF(BX$4="Yes",INDEX(List!$F$2:$CB$208,MATCH('Selection Pane Data'!$C95,List!$F$2:$F$208,0),MATCH('Selection Pane Data'!BX$3,List!$F$2:$CB$2,0)),""),"")</f>
        <v/>
      </c>
      <c r="BY95" s="13" t="str">
        <f>IFERROR(IF(BY$4="Yes",INDEX(List!$F$2:$CB$208,MATCH('Selection Pane Data'!$C95,List!$F$2:$F$208,0),MATCH('Selection Pane Data'!BY$3,List!$F$2:$CB$2,0)),""),"")</f>
        <v/>
      </c>
      <c r="BZ95" s="13" t="str">
        <f>IFERROR(IF(BZ$4="Yes",INDEX(List!$F$2:$CB$208,MATCH('Selection Pane Data'!$C95,List!$F$2:$F$208,0),MATCH('Selection Pane Data'!BZ$3,List!$F$2:$CB$2,0)),""),"")</f>
        <v/>
      </c>
      <c r="CA95" s="13" t="str">
        <f>IFERROR(IF(CA$4="Yes",INDEX(List!$F$2:$CB$208,MATCH('Selection Pane Data'!$C95,List!$F$2:$F$208,0),MATCH('Selection Pane Data'!CA$3,List!$F$2:$CB$2,0)),""),"")</f>
        <v/>
      </c>
      <c r="CC95" s="29">
        <f t="shared" si="4"/>
        <v>0</v>
      </c>
      <c r="CD95" s="29">
        <f t="shared" si="5"/>
        <v>0</v>
      </c>
      <c r="CE95" s="29"/>
      <c r="CF95" s="29">
        <f>COUNTIF(List!I93:CB93,'Selection Pane Data'!CF$3)</f>
        <v>0</v>
      </c>
      <c r="CG95" s="29">
        <f>COUNTIF(List!J93:CC93,'Selection Pane Data'!CG$3)</f>
        <v>1</v>
      </c>
      <c r="CH95" s="29"/>
      <c r="CI95" s="29" t="str">
        <f t="shared" si="6"/>
        <v>Good</v>
      </c>
      <c r="CJ95" s="29" t="str">
        <f t="shared" si="7"/>
        <v>Error</v>
      </c>
    </row>
    <row r="96" spans="2:88" x14ac:dyDescent="0.45">
      <c r="B96" s="21" t="s">
        <v>408</v>
      </c>
      <c r="C96" s="120" t="s">
        <v>72</v>
      </c>
      <c r="D96" s="31" t="str">
        <f>List!G94</f>
        <v>Shared Coverage</v>
      </c>
      <c r="E96" s="31" t="str">
        <f>List!H94</f>
        <v>Microsoft Coverage</v>
      </c>
      <c r="F96" t="str">
        <f>INDEX('CMMC Levels'!$A$1:$F$188,MATCH('Selection Pane Data'!$C96,'CMMC Levels'!$A$1:$A$188,0),MATCH(Placemat!$F$4,'CMMC Levels'!$A$1:$F$1,0))</f>
        <v>X</v>
      </c>
      <c r="G96" s="75" t="str">
        <f>IF(F96="X",IF(COUNTIF(List!I94:CB94,"P")+COUNTIF(List!I94:CB94,"S")=0,"U",IF(COUNTIF('Selection Pane Data'!H96:CA96,"P")&gt;0,"P",IF(COUNTIF('Selection Pane Data'!H96:CA96,"S")&gt;0,"S","N"))),"NA")</f>
        <v>N</v>
      </c>
      <c r="H96" s="13" t="str">
        <f>IFERROR(IF(H$4="Yes",INDEX(List!$F$2:$CB$208,MATCH('Selection Pane Data'!$C96,List!$F$2:$F$208,0),MATCH('Selection Pane Data'!H$3,List!$F$2:$CB$2,0)),""),"")</f>
        <v/>
      </c>
      <c r="I96" s="13" t="str">
        <f>IFERROR(IF(I$4="Yes",INDEX(List!$F$2:$CB$208,MATCH('Selection Pane Data'!$C96,List!$F$2:$F$208,0),MATCH('Selection Pane Data'!I$3,List!$F$2:$CB$2,0)),""),"")</f>
        <v/>
      </c>
      <c r="J96" s="13">
        <f>IFERROR(IF(J$4="Yes",INDEX(List!$F$2:$CB$208,MATCH('Selection Pane Data'!$C96,List!$F$2:$F$208,0),MATCH('Selection Pane Data'!J$3,List!$F$2:$CB$2,0)),""),"")</f>
        <v>0</v>
      </c>
      <c r="K96" s="13" t="str">
        <f>IFERROR(IF(K$4="Yes",INDEX(List!$F$2:$CB$208,MATCH('Selection Pane Data'!$C96,List!$F$2:$F$208,0),MATCH('Selection Pane Data'!K$3,List!$F$2:$CB$2,0)),""),"")</f>
        <v/>
      </c>
      <c r="L96" s="13" t="str">
        <f>IFERROR(IF(L$4="Yes",INDEX(List!$F$2:$CB$208,MATCH('Selection Pane Data'!$C96,List!$F$2:$F$208,0),MATCH('Selection Pane Data'!L$3,List!$F$2:$CB$2,0)),""),"")</f>
        <v/>
      </c>
      <c r="M96" s="13" t="str">
        <f>IFERROR(IF(M$4="Yes",INDEX(List!$F$2:$CB$208,MATCH('Selection Pane Data'!$C96,List!$F$2:$F$208,0),MATCH('Selection Pane Data'!M$3,List!$F$2:$CB$2,0)),""),"")</f>
        <v/>
      </c>
      <c r="N96" s="13" t="str">
        <f>IFERROR(IF(N$4="Yes",INDEX(List!$F$2:$CB$208,MATCH('Selection Pane Data'!$C96,List!$F$2:$F$208,0),MATCH('Selection Pane Data'!N$3,List!$F$2:$CB$2,0)),""),"")</f>
        <v/>
      </c>
      <c r="O96" s="13" t="str">
        <f>IFERROR(IF(O$4="Yes",INDEX(List!$F$2:$CB$208,MATCH('Selection Pane Data'!$C96,List!$F$2:$F$208,0),MATCH('Selection Pane Data'!O$3,List!$F$2:$CB$2,0)),""),"")</f>
        <v/>
      </c>
      <c r="P96" s="13" t="str">
        <f>IFERROR(IF(P$4="Yes",INDEX(List!$F$2:$CB$208,MATCH('Selection Pane Data'!$C96,List!$F$2:$F$208,0),MATCH('Selection Pane Data'!P$3,List!$F$2:$CB$2,0)),""),"")</f>
        <v/>
      </c>
      <c r="Q96" s="13" t="str">
        <f>IFERROR(IF(Q$4="Yes",INDEX(List!$F$2:$CB$208,MATCH('Selection Pane Data'!$C96,List!$F$2:$F$208,0),MATCH('Selection Pane Data'!Q$3,List!$F$2:$CB$2,0)),""),"")</f>
        <v/>
      </c>
      <c r="R96" s="13" t="str">
        <f>IFERROR(IF(R$4="Yes",INDEX(List!$F$2:$CB$208,MATCH('Selection Pane Data'!$C96,List!$F$2:$F$208,0),MATCH('Selection Pane Data'!R$3,List!$F$2:$CB$2,0)),""),"")</f>
        <v/>
      </c>
      <c r="S96" s="13" t="str">
        <f>IFERROR(IF(S$4="Yes",INDEX(List!$F$2:$CB$208,MATCH('Selection Pane Data'!$C96,List!$F$2:$F$208,0),MATCH('Selection Pane Data'!S$3,List!$F$2:$CB$2,0)),""),"")</f>
        <v/>
      </c>
      <c r="T96" s="13" t="str">
        <f>IFERROR(IF(T$4="Yes",INDEX(List!$F$2:$CB$208,MATCH('Selection Pane Data'!$C96,List!$F$2:$F$208,0),MATCH('Selection Pane Data'!T$3,List!$F$2:$CB$2,0)),""),"")</f>
        <v/>
      </c>
      <c r="U96" s="13" t="str">
        <f>IFERROR(IF(U$4="Yes",INDEX(List!$F$2:$CB$208,MATCH('Selection Pane Data'!$C96,List!$F$2:$F$208,0),MATCH('Selection Pane Data'!U$3,List!$F$2:$CB$2,0)),""),"")</f>
        <v/>
      </c>
      <c r="V96" s="13" t="str">
        <f>IFERROR(IF(V$4="Yes",INDEX(List!$F$2:$CB$208,MATCH('Selection Pane Data'!$C96,List!$F$2:$F$208,0),MATCH('Selection Pane Data'!V$3,List!$F$2:$CB$2,0)),""),"")</f>
        <v/>
      </c>
      <c r="W96" s="13" t="str">
        <f>IFERROR(IF(W$4="Yes",INDEX(List!$F$2:$CB$208,MATCH('Selection Pane Data'!$C96,List!$F$2:$F$208,0),MATCH('Selection Pane Data'!W$3,List!$F$2:$CB$2,0)),""),"")</f>
        <v/>
      </c>
      <c r="X96" s="13" t="str">
        <f>IFERROR(IF(X$4="Yes",INDEX(List!$F$2:$CB$208,MATCH('Selection Pane Data'!$C96,List!$F$2:$F$208,0),MATCH('Selection Pane Data'!X$3,List!$F$2:$CB$2,0)),""),"")</f>
        <v/>
      </c>
      <c r="Y96" s="13" t="str">
        <f>IFERROR(IF(Y$4="Yes",INDEX(List!$F$2:$CB$208,MATCH('Selection Pane Data'!$C96,List!$F$2:$F$208,0),MATCH('Selection Pane Data'!Y$3,List!$F$2:$CB$2,0)),""),"")</f>
        <v/>
      </c>
      <c r="Z96" s="13" t="str">
        <f>IFERROR(IF(Z$4="Yes",INDEX(List!$F$2:$CB$208,MATCH('Selection Pane Data'!$C96,List!$F$2:$F$208,0),MATCH('Selection Pane Data'!Z$3,List!$F$2:$CB$2,0)),""),"")</f>
        <v/>
      </c>
      <c r="AA96" s="13" t="str">
        <f>IFERROR(IF(AA$4="Yes",INDEX(List!$F$2:$CB$208,MATCH('Selection Pane Data'!$C96,List!$F$2:$F$208,0),MATCH('Selection Pane Data'!AA$3,List!$F$2:$CB$2,0)),""),"")</f>
        <v/>
      </c>
      <c r="AB96" s="13">
        <f>IFERROR(IF(AB$4="Yes",INDEX(List!$F$2:$CB$208,MATCH('Selection Pane Data'!$C96,List!$F$2:$F$208,0),MATCH('Selection Pane Data'!AB$3,List!$F$2:$CB$2,0)),""),"")</f>
        <v>0</v>
      </c>
      <c r="AC96" s="13" t="str">
        <f>IFERROR(IF(AC$4="Yes",INDEX(List!$F$2:$CB$208,MATCH('Selection Pane Data'!$C96,List!$F$2:$F$208,0),MATCH('Selection Pane Data'!AC$3,List!$F$2:$CB$2,0)),""),"")</f>
        <v/>
      </c>
      <c r="AD96" s="13" t="str">
        <f>IFERROR(IF(AD$4="Yes",INDEX(List!$F$2:$CB$208,MATCH('Selection Pane Data'!$C96,List!$F$2:$F$208,0),MATCH('Selection Pane Data'!AD$3,List!$F$2:$CB$2,0)),""),"")</f>
        <v/>
      </c>
      <c r="AE96" s="13" t="str">
        <f>IFERROR(IF(AE$4="Yes",INDEX(List!$F$2:$CB$208,MATCH('Selection Pane Data'!$C96,List!$F$2:$F$208,0),MATCH('Selection Pane Data'!AE$3,List!$F$2:$CB$2,0)),""),"")</f>
        <v/>
      </c>
      <c r="AF96" s="13" t="str">
        <f>IFERROR(IF(AF$4="Yes",INDEX(List!$F$2:$CB$208,MATCH('Selection Pane Data'!$C96,List!$F$2:$F$208,0),MATCH('Selection Pane Data'!AF$3,List!$F$2:$CB$2,0)),""),"")</f>
        <v/>
      </c>
      <c r="AG96" s="13" t="str">
        <f>IFERROR(IF(AG$4="Yes",INDEX(List!$F$2:$CB$208,MATCH('Selection Pane Data'!$C96,List!$F$2:$F$208,0),MATCH('Selection Pane Data'!AG$3,List!$F$2:$CB$2,0)),""),"")</f>
        <v/>
      </c>
      <c r="AH96" s="13" t="str">
        <f>IFERROR(IF(AH$4="Yes",INDEX(List!$F$2:$CB$208,MATCH('Selection Pane Data'!$C96,List!$F$2:$F$208,0),MATCH('Selection Pane Data'!AH$3,List!$F$2:$CB$2,0)),""),"")</f>
        <v/>
      </c>
      <c r="AI96" s="13" t="str">
        <f>IFERROR(IF(AI$4="Yes",INDEX(List!$F$2:$CB$208,MATCH('Selection Pane Data'!$C96,List!$F$2:$F$208,0),MATCH('Selection Pane Data'!AI$3,List!$F$2:$CB$2,0)),""),"")</f>
        <v/>
      </c>
      <c r="AJ96" s="13" t="str">
        <f>IFERROR(IF(AJ$4="Yes",INDEX(List!$F$2:$CB$208,MATCH('Selection Pane Data'!$C96,List!$F$2:$F$208,0),MATCH('Selection Pane Data'!AJ$3,List!$F$2:$CB$2,0)),""),"")</f>
        <v/>
      </c>
      <c r="AK96" s="13" t="str">
        <f>IFERROR(IF(AK$4="Yes",INDEX(List!$F$2:$CB$208,MATCH('Selection Pane Data'!$C96,List!$F$2:$F$208,0),MATCH('Selection Pane Data'!AK$3,List!$F$2:$CB$2,0)),""),"")</f>
        <v/>
      </c>
      <c r="AL96" s="13" t="str">
        <f>IFERROR(IF(AL$4="Yes",INDEX(List!$F$2:$CB$208,MATCH('Selection Pane Data'!$C96,List!$F$2:$F$208,0),MATCH('Selection Pane Data'!AL$3,List!$F$2:$CB$2,0)),""),"")</f>
        <v/>
      </c>
      <c r="AM96" s="13" t="str">
        <f>IFERROR(IF(AM$4="Yes",INDEX(List!$F$2:$CB$208,MATCH('Selection Pane Data'!$C96,List!$F$2:$F$208,0),MATCH('Selection Pane Data'!AM$3,List!$F$2:$CB$2,0)),""),"")</f>
        <v/>
      </c>
      <c r="AN96" s="13" t="str">
        <f>IFERROR(IF(AN$4="Yes",INDEX(List!$F$2:$CB$208,MATCH('Selection Pane Data'!$C96,List!$F$2:$F$208,0),MATCH('Selection Pane Data'!AN$3,List!$F$2:$CB$2,0)),""),"")</f>
        <v/>
      </c>
      <c r="AO96" s="13" t="str">
        <f>IFERROR(IF(AO$4="Yes",INDEX(List!$F$2:$CB$208,MATCH('Selection Pane Data'!$C96,List!$F$2:$F$208,0),MATCH('Selection Pane Data'!AO$3,List!$F$2:$CB$2,0)),""),"")</f>
        <v/>
      </c>
      <c r="AP96" s="13" t="str">
        <f>IFERROR(IF(AP$4="Yes",INDEX(List!$F$2:$CB$208,MATCH('Selection Pane Data'!$C96,List!$F$2:$F$208,0),MATCH('Selection Pane Data'!AP$3,List!$F$2:$CB$2,0)),""),"")</f>
        <v/>
      </c>
      <c r="AQ96" s="13" t="str">
        <f>IFERROR(IF(AQ$4="Yes",INDEX(List!$F$2:$CB$208,MATCH('Selection Pane Data'!$C96,List!$F$2:$F$208,0),MATCH('Selection Pane Data'!AQ$3,List!$F$2:$CB$2,0)),""),"")</f>
        <v/>
      </c>
      <c r="AR96" s="13" t="str">
        <f>IFERROR(IF(AR$4="Yes",INDEX(List!$F$2:$CB$208,MATCH('Selection Pane Data'!$C96,List!$F$2:$F$208,0),MATCH('Selection Pane Data'!AR$3,List!$F$2:$CB$2,0)),""),"")</f>
        <v/>
      </c>
      <c r="AS96" s="13" t="str">
        <f>IFERROR(IF(AS$4="Yes",INDEX(List!$F$2:$CB$208,MATCH('Selection Pane Data'!$C96,List!$F$2:$F$208,0),MATCH('Selection Pane Data'!AS$3,List!$F$2:$CB$2,0)),""),"")</f>
        <v/>
      </c>
      <c r="AT96" s="13" t="str">
        <f>IFERROR(IF(AT$4="Yes",INDEX(List!$F$2:$CB$208,MATCH('Selection Pane Data'!$C96,List!$F$2:$F$208,0),MATCH('Selection Pane Data'!AT$3,List!$F$2:$CB$2,0)),""),"")</f>
        <v/>
      </c>
      <c r="AU96" s="13" t="str">
        <f>IFERROR(IF(AU$4="Yes",INDEX(List!$F$2:$CB$208,MATCH('Selection Pane Data'!$C96,List!$F$2:$F$208,0),MATCH('Selection Pane Data'!AU$3,List!$F$2:$CB$2,0)),""),"")</f>
        <v/>
      </c>
      <c r="AV96" s="13" t="str">
        <f>IFERROR(IF(AV$4="Yes",INDEX(List!$F$2:$CB$208,MATCH('Selection Pane Data'!$C96,List!$F$2:$F$208,0),MATCH('Selection Pane Data'!AV$3,List!$F$2:$CB$2,0)),""),"")</f>
        <v/>
      </c>
      <c r="AW96" s="13" t="str">
        <f>IFERROR(IF(AW$4="Yes",INDEX(List!$F$2:$CB$208,MATCH('Selection Pane Data'!$C96,List!$F$2:$F$208,0),MATCH('Selection Pane Data'!AW$3,List!$F$2:$CB$2,0)),""),"")</f>
        <v/>
      </c>
      <c r="AX96" s="13" t="str">
        <f>IFERROR(IF(AX$4="Yes",INDEX(List!$F$2:$CB$208,MATCH('Selection Pane Data'!$C96,List!$F$2:$F$208,0),MATCH('Selection Pane Data'!AX$3,List!$F$2:$CB$2,0)),""),"")</f>
        <v/>
      </c>
      <c r="AY96" s="13" t="str">
        <f>IFERROR(IF(AY$4="Yes",INDEX(List!$F$2:$CB$208,MATCH('Selection Pane Data'!$C96,List!$F$2:$F$208,0),MATCH('Selection Pane Data'!AY$3,List!$F$2:$CB$2,0)),""),"")</f>
        <v/>
      </c>
      <c r="AZ96" s="13" t="str">
        <f>IFERROR(IF(AZ$4="Yes",INDEX(List!$F$2:$CB$208,MATCH('Selection Pane Data'!$C96,List!$F$2:$F$208,0),MATCH('Selection Pane Data'!AZ$3,List!$F$2:$CB$2,0)),""),"")</f>
        <v/>
      </c>
      <c r="BA96" s="13" t="str">
        <f>IFERROR(IF(BA$4="Yes",INDEX(List!$F$2:$CB$208,MATCH('Selection Pane Data'!$C96,List!$F$2:$F$208,0),MATCH('Selection Pane Data'!BA$3,List!$F$2:$CB$2,0)),""),"")</f>
        <v/>
      </c>
      <c r="BB96" s="13" t="str">
        <f>IFERROR(IF(BB$4="Yes",INDEX(List!$F$2:$CB$208,MATCH('Selection Pane Data'!$C96,List!$F$2:$F$208,0),MATCH('Selection Pane Data'!BB$3,List!$F$2:$CB$2,0)),""),"")</f>
        <v/>
      </c>
      <c r="BC96" s="13" t="str">
        <f>IFERROR(IF(BC$4="Yes",INDEX(List!$F$2:$CB$208,MATCH('Selection Pane Data'!$C96,List!$F$2:$F$208,0),MATCH('Selection Pane Data'!BC$3,List!$F$2:$CB$2,0)),""),"")</f>
        <v/>
      </c>
      <c r="BD96" s="13" t="str">
        <f>IFERROR(IF(BD$4="Yes",INDEX(List!$F$2:$CB$208,MATCH('Selection Pane Data'!$C96,List!$F$2:$F$208,0),MATCH('Selection Pane Data'!BD$3,List!$F$2:$CB$2,0)),""),"")</f>
        <v/>
      </c>
      <c r="BE96" s="13" t="str">
        <f>IFERROR(IF(BE$4="Yes",INDEX(List!$F$2:$CB$208,MATCH('Selection Pane Data'!$C96,List!$F$2:$F$208,0),MATCH('Selection Pane Data'!BE$3,List!$F$2:$CB$2,0)),""),"")</f>
        <v/>
      </c>
      <c r="BF96" s="13" t="str">
        <f>IFERROR(IF(BF$4="Yes",INDEX(List!$F$2:$CB$208,MATCH('Selection Pane Data'!$C96,List!$F$2:$F$208,0),MATCH('Selection Pane Data'!BF$3,List!$F$2:$CB$2,0)),""),"")</f>
        <v/>
      </c>
      <c r="BG96" s="13" t="str">
        <f>IFERROR(IF(BG$4="Yes",INDEX(List!$F$2:$CB$208,MATCH('Selection Pane Data'!$C96,List!$F$2:$F$208,0),MATCH('Selection Pane Data'!BG$3,List!$F$2:$CB$2,0)),""),"")</f>
        <v/>
      </c>
      <c r="BH96" s="13" t="str">
        <f>IFERROR(IF(BH$4="Yes",INDEX(List!$F$2:$CB$208,MATCH('Selection Pane Data'!$C96,List!$F$2:$F$208,0),MATCH('Selection Pane Data'!BH$3,List!$F$2:$CB$2,0)),""),"")</f>
        <v/>
      </c>
      <c r="BI96" s="13" t="str">
        <f>IFERROR(IF(BI$4="Yes",INDEX(List!$F$2:$CB$208,MATCH('Selection Pane Data'!$C96,List!$F$2:$F$208,0),MATCH('Selection Pane Data'!BI$3,List!$F$2:$CB$2,0)),""),"")</f>
        <v/>
      </c>
      <c r="BJ96" s="13" t="str">
        <f>IFERROR(IF(BJ$4="Yes",INDEX(List!$F$2:$CB$208,MATCH('Selection Pane Data'!$C96,List!$F$2:$F$208,0),MATCH('Selection Pane Data'!BJ$3,List!$F$2:$CB$2,0)),""),"")</f>
        <v/>
      </c>
      <c r="BK96" s="13" t="str">
        <f>IFERROR(IF(BK$4="Yes",INDEX(List!$F$2:$CB$208,MATCH('Selection Pane Data'!$C96,List!$F$2:$F$208,0),MATCH('Selection Pane Data'!BK$3,List!$F$2:$CB$2,0)),""),"")</f>
        <v/>
      </c>
      <c r="BL96" s="13" t="str">
        <f>IFERROR(IF(BL$4="Yes",INDEX(List!$F$2:$CB$208,MATCH('Selection Pane Data'!$C96,List!$F$2:$F$208,0),MATCH('Selection Pane Data'!BL$3,List!$F$2:$CB$2,0)),""),"")</f>
        <v/>
      </c>
      <c r="BM96" s="13" t="str">
        <f>IFERROR(IF(BM$4="Yes",INDEX(List!$F$2:$CB$208,MATCH('Selection Pane Data'!$C96,List!$F$2:$F$208,0),MATCH('Selection Pane Data'!BM$3,List!$F$2:$CB$2,0)),""),"")</f>
        <v/>
      </c>
      <c r="BN96" s="13" t="str">
        <f>IFERROR(IF(BN$4="Yes",INDEX(List!$F$2:$CB$208,MATCH('Selection Pane Data'!$C96,List!$F$2:$F$208,0),MATCH('Selection Pane Data'!BN$3,List!$F$2:$CB$2,0)),""),"")</f>
        <v/>
      </c>
      <c r="BO96" s="13" t="str">
        <f>IFERROR(IF(BO$4="Yes",INDEX(List!$F$2:$CB$208,MATCH('Selection Pane Data'!$C96,List!$F$2:$F$208,0),MATCH('Selection Pane Data'!BO$3,List!$F$2:$CB$2,0)),""),"")</f>
        <v/>
      </c>
      <c r="BP96" s="13" t="str">
        <f>IFERROR(IF(BP$4="Yes",INDEX(List!$F$2:$CB$208,MATCH('Selection Pane Data'!$C96,List!$F$2:$F$208,0),MATCH('Selection Pane Data'!BP$3,List!$F$2:$CB$2,0)),""),"")</f>
        <v/>
      </c>
      <c r="BQ96" s="13" t="str">
        <f>IFERROR(IF(BQ$4="Yes",INDEX(List!$F$2:$CB$208,MATCH('Selection Pane Data'!$C96,List!$F$2:$F$208,0),MATCH('Selection Pane Data'!BQ$3,List!$F$2:$CB$2,0)),""),"")</f>
        <v/>
      </c>
      <c r="BR96" s="13" t="str">
        <f>IFERROR(IF(BR$4="Yes",INDEX(List!$F$2:$CB$208,MATCH('Selection Pane Data'!$C96,List!$F$2:$F$208,0),MATCH('Selection Pane Data'!BR$3,List!$F$2:$CB$2,0)),""),"")</f>
        <v/>
      </c>
      <c r="BS96" s="13" t="str">
        <f>IFERROR(IF(BS$4="Yes",INDEX(List!$F$2:$CB$208,MATCH('Selection Pane Data'!$C96,List!$F$2:$F$208,0),MATCH('Selection Pane Data'!BS$3,List!$F$2:$CB$2,0)),""),"")</f>
        <v/>
      </c>
      <c r="BT96" s="13" t="str">
        <f>IFERROR(IF(BT$4="Yes",INDEX(List!$F$2:$CB$208,MATCH('Selection Pane Data'!$C96,List!$F$2:$F$208,0),MATCH('Selection Pane Data'!BT$3,List!$F$2:$CB$2,0)),""),"")</f>
        <v/>
      </c>
      <c r="BU96" s="13" t="str">
        <f>IFERROR(IF(BU$4="Yes",INDEX(List!$F$2:$CB$208,MATCH('Selection Pane Data'!$C96,List!$F$2:$F$208,0),MATCH('Selection Pane Data'!BU$3,List!$F$2:$CB$2,0)),""),"")</f>
        <v/>
      </c>
      <c r="BV96" s="13" t="str">
        <f>IFERROR(IF(BV$4="Yes",INDEX(List!$F$2:$CB$208,MATCH('Selection Pane Data'!$C96,List!$F$2:$F$208,0),MATCH('Selection Pane Data'!BV$3,List!$F$2:$CB$2,0)),""),"")</f>
        <v/>
      </c>
      <c r="BW96" s="13" t="str">
        <f>IFERROR(IF(BW$4="Yes",INDEX(List!$F$2:$CB$208,MATCH('Selection Pane Data'!$C96,List!$F$2:$F$208,0),MATCH('Selection Pane Data'!BW$3,List!$F$2:$CB$2,0)),""),"")</f>
        <v/>
      </c>
      <c r="BX96" s="13" t="str">
        <f>IFERROR(IF(BX$4="Yes",INDEX(List!$F$2:$CB$208,MATCH('Selection Pane Data'!$C96,List!$F$2:$F$208,0),MATCH('Selection Pane Data'!BX$3,List!$F$2:$CB$2,0)),""),"")</f>
        <v/>
      </c>
      <c r="BY96" s="13" t="str">
        <f>IFERROR(IF(BY$4="Yes",INDEX(List!$F$2:$CB$208,MATCH('Selection Pane Data'!$C96,List!$F$2:$F$208,0),MATCH('Selection Pane Data'!BY$3,List!$F$2:$CB$2,0)),""),"")</f>
        <v/>
      </c>
      <c r="BZ96" s="13" t="str">
        <f>IFERROR(IF(BZ$4="Yes",INDEX(List!$F$2:$CB$208,MATCH('Selection Pane Data'!$C96,List!$F$2:$F$208,0),MATCH('Selection Pane Data'!BZ$3,List!$F$2:$CB$2,0)),""),"")</f>
        <v/>
      </c>
      <c r="CA96" s="13" t="str">
        <f>IFERROR(IF(CA$4="Yes",INDEX(List!$F$2:$CB$208,MATCH('Selection Pane Data'!$C96,List!$F$2:$F$208,0),MATCH('Selection Pane Data'!CA$3,List!$F$2:$CB$2,0)),""),"")</f>
        <v/>
      </c>
      <c r="CC96" s="29">
        <f t="shared" si="4"/>
        <v>0</v>
      </c>
      <c r="CD96" s="29">
        <f t="shared" si="5"/>
        <v>0</v>
      </c>
      <c r="CE96" s="29"/>
      <c r="CF96" s="29">
        <f>COUNTIF(List!I94:CB94,'Selection Pane Data'!CF$3)</f>
        <v>2</v>
      </c>
      <c r="CG96" s="29">
        <f>COUNTIF(List!J94:CC94,'Selection Pane Data'!CG$3)</f>
        <v>4</v>
      </c>
      <c r="CH96" s="29"/>
      <c r="CI96" s="29" t="str">
        <f t="shared" si="6"/>
        <v>Error</v>
      </c>
      <c r="CJ96" s="29" t="str">
        <f t="shared" si="7"/>
        <v>Error</v>
      </c>
    </row>
    <row r="97" spans="2:88" x14ac:dyDescent="0.45">
      <c r="B97" s="21" t="s">
        <v>409</v>
      </c>
      <c r="C97" s="120" t="s">
        <v>87</v>
      </c>
      <c r="D97" s="31" t="str">
        <f>List!G95</f>
        <v>Customer Responsibility</v>
      </c>
      <c r="E97" s="31" t="str">
        <f>List!H95</f>
        <v>Microsoft Coverage</v>
      </c>
      <c r="F97" t="str">
        <f>INDEX('CMMC Levels'!$A$1:$F$188,MATCH('Selection Pane Data'!$C97,'CMMC Levels'!$A$1:$A$188,0),MATCH(Placemat!$F$4,'CMMC Levels'!$A$1:$F$1,0))</f>
        <v>X</v>
      </c>
      <c r="G97" s="75" t="str">
        <f>IF(F97="X",IF(COUNTIF(List!I95:CB95,"P")+COUNTIF(List!I95:CB95,"S")=0,"U",IF(COUNTIF('Selection Pane Data'!H97:CA97,"P")&gt;0,"P",IF(COUNTIF('Selection Pane Data'!H97:CA97,"S")&gt;0,"S","N"))),"NA")</f>
        <v>N</v>
      </c>
      <c r="H97" s="13" t="str">
        <f>IFERROR(IF(H$4="Yes",INDEX(List!$F$2:$CB$208,MATCH('Selection Pane Data'!$C97,List!$F$2:$F$208,0),MATCH('Selection Pane Data'!H$3,List!$F$2:$CB$2,0)),""),"")</f>
        <v/>
      </c>
      <c r="I97" s="13" t="str">
        <f>IFERROR(IF(I$4="Yes",INDEX(List!$F$2:$CB$208,MATCH('Selection Pane Data'!$C97,List!$F$2:$F$208,0),MATCH('Selection Pane Data'!I$3,List!$F$2:$CB$2,0)),""),"")</f>
        <v/>
      </c>
      <c r="J97" s="13">
        <f>IFERROR(IF(J$4="Yes",INDEX(List!$F$2:$CB$208,MATCH('Selection Pane Data'!$C97,List!$F$2:$F$208,0),MATCH('Selection Pane Data'!J$3,List!$F$2:$CB$2,0)),""),"")</f>
        <v>0</v>
      </c>
      <c r="K97" s="13" t="str">
        <f>IFERROR(IF(K$4="Yes",INDEX(List!$F$2:$CB$208,MATCH('Selection Pane Data'!$C97,List!$F$2:$F$208,0),MATCH('Selection Pane Data'!K$3,List!$F$2:$CB$2,0)),""),"")</f>
        <v/>
      </c>
      <c r="L97" s="13" t="str">
        <f>IFERROR(IF(L$4="Yes",INDEX(List!$F$2:$CB$208,MATCH('Selection Pane Data'!$C97,List!$F$2:$F$208,0),MATCH('Selection Pane Data'!L$3,List!$F$2:$CB$2,0)),""),"")</f>
        <v/>
      </c>
      <c r="M97" s="13" t="str">
        <f>IFERROR(IF(M$4="Yes",INDEX(List!$F$2:$CB$208,MATCH('Selection Pane Data'!$C97,List!$F$2:$F$208,0),MATCH('Selection Pane Data'!M$3,List!$F$2:$CB$2,0)),""),"")</f>
        <v/>
      </c>
      <c r="N97" s="13" t="str">
        <f>IFERROR(IF(N$4="Yes",INDEX(List!$F$2:$CB$208,MATCH('Selection Pane Data'!$C97,List!$F$2:$F$208,0),MATCH('Selection Pane Data'!N$3,List!$F$2:$CB$2,0)),""),"")</f>
        <v/>
      </c>
      <c r="O97" s="13" t="str">
        <f>IFERROR(IF(O$4="Yes",INDEX(List!$F$2:$CB$208,MATCH('Selection Pane Data'!$C97,List!$F$2:$F$208,0),MATCH('Selection Pane Data'!O$3,List!$F$2:$CB$2,0)),""),"")</f>
        <v/>
      </c>
      <c r="P97" s="13" t="str">
        <f>IFERROR(IF(P$4="Yes",INDEX(List!$F$2:$CB$208,MATCH('Selection Pane Data'!$C97,List!$F$2:$F$208,0),MATCH('Selection Pane Data'!P$3,List!$F$2:$CB$2,0)),""),"")</f>
        <v/>
      </c>
      <c r="Q97" s="13" t="str">
        <f>IFERROR(IF(Q$4="Yes",INDEX(List!$F$2:$CB$208,MATCH('Selection Pane Data'!$C97,List!$F$2:$F$208,0),MATCH('Selection Pane Data'!Q$3,List!$F$2:$CB$2,0)),""),"")</f>
        <v/>
      </c>
      <c r="R97" s="13" t="str">
        <f>IFERROR(IF(R$4="Yes",INDEX(List!$F$2:$CB$208,MATCH('Selection Pane Data'!$C97,List!$F$2:$F$208,0),MATCH('Selection Pane Data'!R$3,List!$F$2:$CB$2,0)),""),"")</f>
        <v/>
      </c>
      <c r="S97" s="13" t="str">
        <f>IFERROR(IF(S$4="Yes",INDEX(List!$F$2:$CB$208,MATCH('Selection Pane Data'!$C97,List!$F$2:$F$208,0),MATCH('Selection Pane Data'!S$3,List!$F$2:$CB$2,0)),""),"")</f>
        <v/>
      </c>
      <c r="T97" s="13" t="str">
        <f>IFERROR(IF(T$4="Yes",INDEX(List!$F$2:$CB$208,MATCH('Selection Pane Data'!$C97,List!$F$2:$F$208,0),MATCH('Selection Pane Data'!T$3,List!$F$2:$CB$2,0)),""),"")</f>
        <v/>
      </c>
      <c r="U97" s="13" t="str">
        <f>IFERROR(IF(U$4="Yes",INDEX(List!$F$2:$CB$208,MATCH('Selection Pane Data'!$C97,List!$F$2:$F$208,0),MATCH('Selection Pane Data'!U$3,List!$F$2:$CB$2,0)),""),"")</f>
        <v/>
      </c>
      <c r="V97" s="13" t="str">
        <f>IFERROR(IF(V$4="Yes",INDEX(List!$F$2:$CB$208,MATCH('Selection Pane Data'!$C97,List!$F$2:$F$208,0),MATCH('Selection Pane Data'!V$3,List!$F$2:$CB$2,0)),""),"")</f>
        <v/>
      </c>
      <c r="W97" s="13" t="str">
        <f>IFERROR(IF(W$4="Yes",INDEX(List!$F$2:$CB$208,MATCH('Selection Pane Data'!$C97,List!$F$2:$F$208,0),MATCH('Selection Pane Data'!W$3,List!$F$2:$CB$2,0)),""),"")</f>
        <v/>
      </c>
      <c r="X97" s="13" t="str">
        <f>IFERROR(IF(X$4="Yes",INDEX(List!$F$2:$CB$208,MATCH('Selection Pane Data'!$C97,List!$F$2:$F$208,0),MATCH('Selection Pane Data'!X$3,List!$F$2:$CB$2,0)),""),"")</f>
        <v/>
      </c>
      <c r="Y97" s="13" t="str">
        <f>IFERROR(IF(Y$4="Yes",INDEX(List!$F$2:$CB$208,MATCH('Selection Pane Data'!$C97,List!$F$2:$F$208,0),MATCH('Selection Pane Data'!Y$3,List!$F$2:$CB$2,0)),""),"")</f>
        <v/>
      </c>
      <c r="Z97" s="13" t="str">
        <f>IFERROR(IF(Z$4="Yes",INDEX(List!$F$2:$CB$208,MATCH('Selection Pane Data'!$C97,List!$F$2:$F$208,0),MATCH('Selection Pane Data'!Z$3,List!$F$2:$CB$2,0)),""),"")</f>
        <v/>
      </c>
      <c r="AA97" s="13" t="str">
        <f>IFERROR(IF(AA$4="Yes",INDEX(List!$F$2:$CB$208,MATCH('Selection Pane Data'!$C97,List!$F$2:$F$208,0),MATCH('Selection Pane Data'!AA$3,List!$F$2:$CB$2,0)),""),"")</f>
        <v/>
      </c>
      <c r="AB97" s="13">
        <f>IFERROR(IF(AB$4="Yes",INDEX(List!$F$2:$CB$208,MATCH('Selection Pane Data'!$C97,List!$F$2:$F$208,0),MATCH('Selection Pane Data'!AB$3,List!$F$2:$CB$2,0)),""),"")</f>
        <v>0</v>
      </c>
      <c r="AC97" s="13" t="str">
        <f>IFERROR(IF(AC$4="Yes",INDEX(List!$F$2:$CB$208,MATCH('Selection Pane Data'!$C97,List!$F$2:$F$208,0),MATCH('Selection Pane Data'!AC$3,List!$F$2:$CB$2,0)),""),"")</f>
        <v/>
      </c>
      <c r="AD97" s="13" t="str">
        <f>IFERROR(IF(AD$4="Yes",INDEX(List!$F$2:$CB$208,MATCH('Selection Pane Data'!$C97,List!$F$2:$F$208,0),MATCH('Selection Pane Data'!AD$3,List!$F$2:$CB$2,0)),""),"")</f>
        <v/>
      </c>
      <c r="AE97" s="13" t="str">
        <f>IFERROR(IF(AE$4="Yes",INDEX(List!$F$2:$CB$208,MATCH('Selection Pane Data'!$C97,List!$F$2:$F$208,0),MATCH('Selection Pane Data'!AE$3,List!$F$2:$CB$2,0)),""),"")</f>
        <v/>
      </c>
      <c r="AF97" s="13" t="str">
        <f>IFERROR(IF(AF$4="Yes",INDEX(List!$F$2:$CB$208,MATCH('Selection Pane Data'!$C97,List!$F$2:$F$208,0),MATCH('Selection Pane Data'!AF$3,List!$F$2:$CB$2,0)),""),"")</f>
        <v/>
      </c>
      <c r="AG97" s="13" t="str">
        <f>IFERROR(IF(AG$4="Yes",INDEX(List!$F$2:$CB$208,MATCH('Selection Pane Data'!$C97,List!$F$2:$F$208,0),MATCH('Selection Pane Data'!AG$3,List!$F$2:$CB$2,0)),""),"")</f>
        <v/>
      </c>
      <c r="AH97" s="13" t="str">
        <f>IFERROR(IF(AH$4="Yes",INDEX(List!$F$2:$CB$208,MATCH('Selection Pane Data'!$C97,List!$F$2:$F$208,0),MATCH('Selection Pane Data'!AH$3,List!$F$2:$CB$2,0)),""),"")</f>
        <v/>
      </c>
      <c r="AI97" s="13" t="str">
        <f>IFERROR(IF(AI$4="Yes",INDEX(List!$F$2:$CB$208,MATCH('Selection Pane Data'!$C97,List!$F$2:$F$208,0),MATCH('Selection Pane Data'!AI$3,List!$F$2:$CB$2,0)),""),"")</f>
        <v/>
      </c>
      <c r="AJ97" s="13" t="str">
        <f>IFERROR(IF(AJ$4="Yes",INDEX(List!$F$2:$CB$208,MATCH('Selection Pane Data'!$C97,List!$F$2:$F$208,0),MATCH('Selection Pane Data'!AJ$3,List!$F$2:$CB$2,0)),""),"")</f>
        <v/>
      </c>
      <c r="AK97" s="13" t="str">
        <f>IFERROR(IF(AK$4="Yes",INDEX(List!$F$2:$CB$208,MATCH('Selection Pane Data'!$C97,List!$F$2:$F$208,0),MATCH('Selection Pane Data'!AK$3,List!$F$2:$CB$2,0)),""),"")</f>
        <v/>
      </c>
      <c r="AL97" s="13" t="str">
        <f>IFERROR(IF(AL$4="Yes",INDEX(List!$F$2:$CB$208,MATCH('Selection Pane Data'!$C97,List!$F$2:$F$208,0),MATCH('Selection Pane Data'!AL$3,List!$F$2:$CB$2,0)),""),"")</f>
        <v/>
      </c>
      <c r="AM97" s="13" t="str">
        <f>IFERROR(IF(AM$4="Yes",INDEX(List!$F$2:$CB$208,MATCH('Selection Pane Data'!$C97,List!$F$2:$F$208,0),MATCH('Selection Pane Data'!AM$3,List!$F$2:$CB$2,0)),""),"")</f>
        <v/>
      </c>
      <c r="AN97" s="13" t="str">
        <f>IFERROR(IF(AN$4="Yes",INDEX(List!$F$2:$CB$208,MATCH('Selection Pane Data'!$C97,List!$F$2:$F$208,0),MATCH('Selection Pane Data'!AN$3,List!$F$2:$CB$2,0)),""),"")</f>
        <v/>
      </c>
      <c r="AO97" s="13" t="str">
        <f>IFERROR(IF(AO$4="Yes",INDEX(List!$F$2:$CB$208,MATCH('Selection Pane Data'!$C97,List!$F$2:$F$208,0),MATCH('Selection Pane Data'!AO$3,List!$F$2:$CB$2,0)),""),"")</f>
        <v/>
      </c>
      <c r="AP97" s="13" t="str">
        <f>IFERROR(IF(AP$4="Yes",INDEX(List!$F$2:$CB$208,MATCH('Selection Pane Data'!$C97,List!$F$2:$F$208,0),MATCH('Selection Pane Data'!AP$3,List!$F$2:$CB$2,0)),""),"")</f>
        <v/>
      </c>
      <c r="AQ97" s="13" t="str">
        <f>IFERROR(IF(AQ$4="Yes",INDEX(List!$F$2:$CB$208,MATCH('Selection Pane Data'!$C97,List!$F$2:$F$208,0),MATCH('Selection Pane Data'!AQ$3,List!$F$2:$CB$2,0)),""),"")</f>
        <v/>
      </c>
      <c r="AR97" s="13" t="str">
        <f>IFERROR(IF(AR$4="Yes",INDEX(List!$F$2:$CB$208,MATCH('Selection Pane Data'!$C97,List!$F$2:$F$208,0),MATCH('Selection Pane Data'!AR$3,List!$F$2:$CB$2,0)),""),"")</f>
        <v/>
      </c>
      <c r="AS97" s="13" t="str">
        <f>IFERROR(IF(AS$4="Yes",INDEX(List!$F$2:$CB$208,MATCH('Selection Pane Data'!$C97,List!$F$2:$F$208,0),MATCH('Selection Pane Data'!AS$3,List!$F$2:$CB$2,0)),""),"")</f>
        <v/>
      </c>
      <c r="AT97" s="13" t="str">
        <f>IFERROR(IF(AT$4="Yes",INDEX(List!$F$2:$CB$208,MATCH('Selection Pane Data'!$C97,List!$F$2:$F$208,0),MATCH('Selection Pane Data'!AT$3,List!$F$2:$CB$2,0)),""),"")</f>
        <v/>
      </c>
      <c r="AU97" s="13" t="str">
        <f>IFERROR(IF(AU$4="Yes",INDEX(List!$F$2:$CB$208,MATCH('Selection Pane Data'!$C97,List!$F$2:$F$208,0),MATCH('Selection Pane Data'!AU$3,List!$F$2:$CB$2,0)),""),"")</f>
        <v/>
      </c>
      <c r="AV97" s="13" t="str">
        <f>IFERROR(IF(AV$4="Yes",INDEX(List!$F$2:$CB$208,MATCH('Selection Pane Data'!$C97,List!$F$2:$F$208,0),MATCH('Selection Pane Data'!AV$3,List!$F$2:$CB$2,0)),""),"")</f>
        <v/>
      </c>
      <c r="AW97" s="13" t="str">
        <f>IFERROR(IF(AW$4="Yes",INDEX(List!$F$2:$CB$208,MATCH('Selection Pane Data'!$C97,List!$F$2:$F$208,0),MATCH('Selection Pane Data'!AW$3,List!$F$2:$CB$2,0)),""),"")</f>
        <v/>
      </c>
      <c r="AX97" s="13" t="str">
        <f>IFERROR(IF(AX$4="Yes",INDEX(List!$F$2:$CB$208,MATCH('Selection Pane Data'!$C97,List!$F$2:$F$208,0),MATCH('Selection Pane Data'!AX$3,List!$F$2:$CB$2,0)),""),"")</f>
        <v/>
      </c>
      <c r="AY97" s="13" t="str">
        <f>IFERROR(IF(AY$4="Yes",INDEX(List!$F$2:$CB$208,MATCH('Selection Pane Data'!$C97,List!$F$2:$F$208,0),MATCH('Selection Pane Data'!AY$3,List!$F$2:$CB$2,0)),""),"")</f>
        <v/>
      </c>
      <c r="AZ97" s="13" t="str">
        <f>IFERROR(IF(AZ$4="Yes",INDEX(List!$F$2:$CB$208,MATCH('Selection Pane Data'!$C97,List!$F$2:$F$208,0),MATCH('Selection Pane Data'!AZ$3,List!$F$2:$CB$2,0)),""),"")</f>
        <v/>
      </c>
      <c r="BA97" s="13" t="str">
        <f>IFERROR(IF(BA$4="Yes",INDEX(List!$F$2:$CB$208,MATCH('Selection Pane Data'!$C97,List!$F$2:$F$208,0),MATCH('Selection Pane Data'!BA$3,List!$F$2:$CB$2,0)),""),"")</f>
        <v/>
      </c>
      <c r="BB97" s="13" t="str">
        <f>IFERROR(IF(BB$4="Yes",INDEX(List!$F$2:$CB$208,MATCH('Selection Pane Data'!$C97,List!$F$2:$F$208,0),MATCH('Selection Pane Data'!BB$3,List!$F$2:$CB$2,0)),""),"")</f>
        <v/>
      </c>
      <c r="BC97" s="13" t="str">
        <f>IFERROR(IF(BC$4="Yes",INDEX(List!$F$2:$CB$208,MATCH('Selection Pane Data'!$C97,List!$F$2:$F$208,0),MATCH('Selection Pane Data'!BC$3,List!$F$2:$CB$2,0)),""),"")</f>
        <v/>
      </c>
      <c r="BD97" s="13" t="str">
        <f>IFERROR(IF(BD$4="Yes",INDEX(List!$F$2:$CB$208,MATCH('Selection Pane Data'!$C97,List!$F$2:$F$208,0),MATCH('Selection Pane Data'!BD$3,List!$F$2:$CB$2,0)),""),"")</f>
        <v/>
      </c>
      <c r="BE97" s="13" t="str">
        <f>IFERROR(IF(BE$4="Yes",INDEX(List!$F$2:$CB$208,MATCH('Selection Pane Data'!$C97,List!$F$2:$F$208,0),MATCH('Selection Pane Data'!BE$3,List!$F$2:$CB$2,0)),""),"")</f>
        <v/>
      </c>
      <c r="BF97" s="13" t="str">
        <f>IFERROR(IF(BF$4="Yes",INDEX(List!$F$2:$CB$208,MATCH('Selection Pane Data'!$C97,List!$F$2:$F$208,0),MATCH('Selection Pane Data'!BF$3,List!$F$2:$CB$2,0)),""),"")</f>
        <v/>
      </c>
      <c r="BG97" s="13" t="str">
        <f>IFERROR(IF(BG$4="Yes",INDEX(List!$F$2:$CB$208,MATCH('Selection Pane Data'!$C97,List!$F$2:$F$208,0),MATCH('Selection Pane Data'!BG$3,List!$F$2:$CB$2,0)),""),"")</f>
        <v/>
      </c>
      <c r="BH97" s="13" t="str">
        <f>IFERROR(IF(BH$4="Yes",INDEX(List!$F$2:$CB$208,MATCH('Selection Pane Data'!$C97,List!$F$2:$F$208,0),MATCH('Selection Pane Data'!BH$3,List!$F$2:$CB$2,0)),""),"")</f>
        <v/>
      </c>
      <c r="BI97" s="13" t="str">
        <f>IFERROR(IF(BI$4="Yes",INDEX(List!$F$2:$CB$208,MATCH('Selection Pane Data'!$C97,List!$F$2:$F$208,0),MATCH('Selection Pane Data'!BI$3,List!$F$2:$CB$2,0)),""),"")</f>
        <v/>
      </c>
      <c r="BJ97" s="13" t="str">
        <f>IFERROR(IF(BJ$4="Yes",INDEX(List!$F$2:$CB$208,MATCH('Selection Pane Data'!$C97,List!$F$2:$F$208,0),MATCH('Selection Pane Data'!BJ$3,List!$F$2:$CB$2,0)),""),"")</f>
        <v/>
      </c>
      <c r="BK97" s="13" t="str">
        <f>IFERROR(IF(BK$4="Yes",INDEX(List!$F$2:$CB$208,MATCH('Selection Pane Data'!$C97,List!$F$2:$F$208,0),MATCH('Selection Pane Data'!BK$3,List!$F$2:$CB$2,0)),""),"")</f>
        <v/>
      </c>
      <c r="BL97" s="13" t="str">
        <f>IFERROR(IF(BL$4="Yes",INDEX(List!$F$2:$CB$208,MATCH('Selection Pane Data'!$C97,List!$F$2:$F$208,0),MATCH('Selection Pane Data'!BL$3,List!$F$2:$CB$2,0)),""),"")</f>
        <v/>
      </c>
      <c r="BM97" s="13" t="str">
        <f>IFERROR(IF(BM$4="Yes",INDEX(List!$F$2:$CB$208,MATCH('Selection Pane Data'!$C97,List!$F$2:$F$208,0),MATCH('Selection Pane Data'!BM$3,List!$F$2:$CB$2,0)),""),"")</f>
        <v/>
      </c>
      <c r="BN97" s="13" t="str">
        <f>IFERROR(IF(BN$4="Yes",INDEX(List!$F$2:$CB$208,MATCH('Selection Pane Data'!$C97,List!$F$2:$F$208,0),MATCH('Selection Pane Data'!BN$3,List!$F$2:$CB$2,0)),""),"")</f>
        <v/>
      </c>
      <c r="BO97" s="13" t="str">
        <f>IFERROR(IF(BO$4="Yes",INDEX(List!$F$2:$CB$208,MATCH('Selection Pane Data'!$C97,List!$F$2:$F$208,0),MATCH('Selection Pane Data'!BO$3,List!$F$2:$CB$2,0)),""),"")</f>
        <v/>
      </c>
      <c r="BP97" s="13" t="str">
        <f>IFERROR(IF(BP$4="Yes",INDEX(List!$F$2:$CB$208,MATCH('Selection Pane Data'!$C97,List!$F$2:$F$208,0),MATCH('Selection Pane Data'!BP$3,List!$F$2:$CB$2,0)),""),"")</f>
        <v/>
      </c>
      <c r="BQ97" s="13" t="str">
        <f>IFERROR(IF(BQ$4="Yes",INDEX(List!$F$2:$CB$208,MATCH('Selection Pane Data'!$C97,List!$F$2:$F$208,0),MATCH('Selection Pane Data'!BQ$3,List!$F$2:$CB$2,0)),""),"")</f>
        <v/>
      </c>
      <c r="BR97" s="13" t="str">
        <f>IFERROR(IF(BR$4="Yes",INDEX(List!$F$2:$CB$208,MATCH('Selection Pane Data'!$C97,List!$F$2:$F$208,0),MATCH('Selection Pane Data'!BR$3,List!$F$2:$CB$2,0)),""),"")</f>
        <v/>
      </c>
      <c r="BS97" s="13" t="str">
        <f>IFERROR(IF(BS$4="Yes",INDEX(List!$F$2:$CB$208,MATCH('Selection Pane Data'!$C97,List!$F$2:$F$208,0),MATCH('Selection Pane Data'!BS$3,List!$F$2:$CB$2,0)),""),"")</f>
        <v/>
      </c>
      <c r="BT97" s="13" t="str">
        <f>IFERROR(IF(BT$4="Yes",INDEX(List!$F$2:$CB$208,MATCH('Selection Pane Data'!$C97,List!$F$2:$F$208,0),MATCH('Selection Pane Data'!BT$3,List!$F$2:$CB$2,0)),""),"")</f>
        <v/>
      </c>
      <c r="BU97" s="13" t="str">
        <f>IFERROR(IF(BU$4="Yes",INDEX(List!$F$2:$CB$208,MATCH('Selection Pane Data'!$C97,List!$F$2:$F$208,0),MATCH('Selection Pane Data'!BU$3,List!$F$2:$CB$2,0)),""),"")</f>
        <v/>
      </c>
      <c r="BV97" s="13" t="str">
        <f>IFERROR(IF(BV$4="Yes",INDEX(List!$F$2:$CB$208,MATCH('Selection Pane Data'!$C97,List!$F$2:$F$208,0),MATCH('Selection Pane Data'!BV$3,List!$F$2:$CB$2,0)),""),"")</f>
        <v/>
      </c>
      <c r="BW97" s="13" t="str">
        <f>IFERROR(IF(BW$4="Yes",INDEX(List!$F$2:$CB$208,MATCH('Selection Pane Data'!$C97,List!$F$2:$F$208,0),MATCH('Selection Pane Data'!BW$3,List!$F$2:$CB$2,0)),""),"")</f>
        <v/>
      </c>
      <c r="BX97" s="13" t="str">
        <f>IFERROR(IF(BX$4="Yes",INDEX(List!$F$2:$CB$208,MATCH('Selection Pane Data'!$C97,List!$F$2:$F$208,0),MATCH('Selection Pane Data'!BX$3,List!$F$2:$CB$2,0)),""),"")</f>
        <v/>
      </c>
      <c r="BY97" s="13" t="str">
        <f>IFERROR(IF(BY$4="Yes",INDEX(List!$F$2:$CB$208,MATCH('Selection Pane Data'!$C97,List!$F$2:$F$208,0),MATCH('Selection Pane Data'!BY$3,List!$F$2:$CB$2,0)),""),"")</f>
        <v/>
      </c>
      <c r="BZ97" s="13" t="str">
        <f>IFERROR(IF(BZ$4="Yes",INDEX(List!$F$2:$CB$208,MATCH('Selection Pane Data'!$C97,List!$F$2:$F$208,0),MATCH('Selection Pane Data'!BZ$3,List!$F$2:$CB$2,0)),""),"")</f>
        <v/>
      </c>
      <c r="CA97" s="13" t="str">
        <f>IFERROR(IF(CA$4="Yes",INDEX(List!$F$2:$CB$208,MATCH('Selection Pane Data'!$C97,List!$F$2:$F$208,0),MATCH('Selection Pane Data'!CA$3,List!$F$2:$CB$2,0)),""),"")</f>
        <v/>
      </c>
      <c r="CC97" s="29">
        <f t="shared" si="4"/>
        <v>0</v>
      </c>
      <c r="CD97" s="29">
        <f t="shared" si="5"/>
        <v>0</v>
      </c>
      <c r="CE97" s="29"/>
      <c r="CF97" s="29">
        <f>COUNTIF(List!I95:CB95,'Selection Pane Data'!CF$3)</f>
        <v>3</v>
      </c>
      <c r="CG97" s="29">
        <f>COUNTIF(List!J95:CC95,'Selection Pane Data'!CG$3)</f>
        <v>3</v>
      </c>
      <c r="CH97" s="29"/>
      <c r="CI97" s="29" t="str">
        <f t="shared" si="6"/>
        <v>Error</v>
      </c>
      <c r="CJ97" s="29" t="str">
        <f t="shared" si="7"/>
        <v>Error</v>
      </c>
    </row>
    <row r="98" spans="2:88" x14ac:dyDescent="0.45">
      <c r="B98" s="21" t="s">
        <v>411</v>
      </c>
      <c r="C98" s="120" t="s">
        <v>102</v>
      </c>
      <c r="D98" s="31" t="str">
        <f>List!G96</f>
        <v>Customer Responsibility</v>
      </c>
      <c r="E98" s="31" t="str">
        <f>List!H96</f>
        <v>Microsoft Coverage</v>
      </c>
      <c r="F98" t="str">
        <f>INDEX('CMMC Levels'!$A$1:$F$188,MATCH('Selection Pane Data'!$C98,'CMMC Levels'!$A$1:$A$188,0),MATCH(Placemat!$F$4,'CMMC Levels'!$A$1:$F$1,0))</f>
        <v>X</v>
      </c>
      <c r="G98" s="75" t="str">
        <f>IF(F98="X",IF(COUNTIF(List!I96:CB96,"P")+COUNTIF(List!I96:CB96,"S")=0,"U",IF(COUNTIF('Selection Pane Data'!H98:CA98,"P")&gt;0,"P",IF(COUNTIF('Selection Pane Data'!H98:CA98,"S")&gt;0,"S","N"))),"NA")</f>
        <v>N</v>
      </c>
      <c r="H98" s="13" t="str">
        <f>IFERROR(IF(H$4="Yes",INDEX(List!$F$2:$CB$208,MATCH('Selection Pane Data'!$C98,List!$F$2:$F$208,0),MATCH('Selection Pane Data'!H$3,List!$F$2:$CB$2,0)),""),"")</f>
        <v/>
      </c>
      <c r="I98" s="13" t="str">
        <f>IFERROR(IF(I$4="Yes",INDEX(List!$F$2:$CB$208,MATCH('Selection Pane Data'!$C98,List!$F$2:$F$208,0),MATCH('Selection Pane Data'!I$3,List!$F$2:$CB$2,0)),""),"")</f>
        <v/>
      </c>
      <c r="J98" s="13">
        <f>IFERROR(IF(J$4="Yes",INDEX(List!$F$2:$CB$208,MATCH('Selection Pane Data'!$C98,List!$F$2:$F$208,0),MATCH('Selection Pane Data'!J$3,List!$F$2:$CB$2,0)),""),"")</f>
        <v>0</v>
      </c>
      <c r="K98" s="13" t="str">
        <f>IFERROR(IF(K$4="Yes",INDEX(List!$F$2:$CB$208,MATCH('Selection Pane Data'!$C98,List!$F$2:$F$208,0),MATCH('Selection Pane Data'!K$3,List!$F$2:$CB$2,0)),""),"")</f>
        <v/>
      </c>
      <c r="L98" s="13" t="str">
        <f>IFERROR(IF(L$4="Yes",INDEX(List!$F$2:$CB$208,MATCH('Selection Pane Data'!$C98,List!$F$2:$F$208,0),MATCH('Selection Pane Data'!L$3,List!$F$2:$CB$2,0)),""),"")</f>
        <v/>
      </c>
      <c r="M98" s="13" t="str">
        <f>IFERROR(IF(M$4="Yes",INDEX(List!$F$2:$CB$208,MATCH('Selection Pane Data'!$C98,List!$F$2:$F$208,0),MATCH('Selection Pane Data'!M$3,List!$F$2:$CB$2,0)),""),"")</f>
        <v/>
      </c>
      <c r="N98" s="13" t="str">
        <f>IFERROR(IF(N$4="Yes",INDEX(List!$F$2:$CB$208,MATCH('Selection Pane Data'!$C98,List!$F$2:$F$208,0),MATCH('Selection Pane Data'!N$3,List!$F$2:$CB$2,0)),""),"")</f>
        <v/>
      </c>
      <c r="O98" s="13" t="str">
        <f>IFERROR(IF(O$4="Yes",INDEX(List!$F$2:$CB$208,MATCH('Selection Pane Data'!$C98,List!$F$2:$F$208,0),MATCH('Selection Pane Data'!O$3,List!$F$2:$CB$2,0)),""),"")</f>
        <v/>
      </c>
      <c r="P98" s="13" t="str">
        <f>IFERROR(IF(P$4="Yes",INDEX(List!$F$2:$CB$208,MATCH('Selection Pane Data'!$C98,List!$F$2:$F$208,0),MATCH('Selection Pane Data'!P$3,List!$F$2:$CB$2,0)),""),"")</f>
        <v/>
      </c>
      <c r="Q98" s="13" t="str">
        <f>IFERROR(IF(Q$4="Yes",INDEX(List!$F$2:$CB$208,MATCH('Selection Pane Data'!$C98,List!$F$2:$F$208,0),MATCH('Selection Pane Data'!Q$3,List!$F$2:$CB$2,0)),""),"")</f>
        <v/>
      </c>
      <c r="R98" s="13" t="str">
        <f>IFERROR(IF(R$4="Yes",INDEX(List!$F$2:$CB$208,MATCH('Selection Pane Data'!$C98,List!$F$2:$F$208,0),MATCH('Selection Pane Data'!R$3,List!$F$2:$CB$2,0)),""),"")</f>
        <v/>
      </c>
      <c r="S98" s="13" t="str">
        <f>IFERROR(IF(S$4="Yes",INDEX(List!$F$2:$CB$208,MATCH('Selection Pane Data'!$C98,List!$F$2:$F$208,0),MATCH('Selection Pane Data'!S$3,List!$F$2:$CB$2,0)),""),"")</f>
        <v/>
      </c>
      <c r="T98" s="13" t="str">
        <f>IFERROR(IF(T$4="Yes",INDEX(List!$F$2:$CB$208,MATCH('Selection Pane Data'!$C98,List!$F$2:$F$208,0),MATCH('Selection Pane Data'!T$3,List!$F$2:$CB$2,0)),""),"")</f>
        <v/>
      </c>
      <c r="U98" s="13" t="str">
        <f>IFERROR(IF(U$4="Yes",INDEX(List!$F$2:$CB$208,MATCH('Selection Pane Data'!$C98,List!$F$2:$F$208,0),MATCH('Selection Pane Data'!U$3,List!$F$2:$CB$2,0)),""),"")</f>
        <v/>
      </c>
      <c r="V98" s="13" t="str">
        <f>IFERROR(IF(V$4="Yes",INDEX(List!$F$2:$CB$208,MATCH('Selection Pane Data'!$C98,List!$F$2:$F$208,0),MATCH('Selection Pane Data'!V$3,List!$F$2:$CB$2,0)),""),"")</f>
        <v/>
      </c>
      <c r="W98" s="13" t="str">
        <f>IFERROR(IF(W$4="Yes",INDEX(List!$F$2:$CB$208,MATCH('Selection Pane Data'!$C98,List!$F$2:$F$208,0),MATCH('Selection Pane Data'!W$3,List!$F$2:$CB$2,0)),""),"")</f>
        <v/>
      </c>
      <c r="X98" s="13" t="str">
        <f>IFERROR(IF(X$4="Yes",INDEX(List!$F$2:$CB$208,MATCH('Selection Pane Data'!$C98,List!$F$2:$F$208,0),MATCH('Selection Pane Data'!X$3,List!$F$2:$CB$2,0)),""),"")</f>
        <v/>
      </c>
      <c r="Y98" s="13" t="str">
        <f>IFERROR(IF(Y$4="Yes",INDEX(List!$F$2:$CB$208,MATCH('Selection Pane Data'!$C98,List!$F$2:$F$208,0),MATCH('Selection Pane Data'!Y$3,List!$F$2:$CB$2,0)),""),"")</f>
        <v/>
      </c>
      <c r="Z98" s="13" t="str">
        <f>IFERROR(IF(Z$4="Yes",INDEX(List!$F$2:$CB$208,MATCH('Selection Pane Data'!$C98,List!$F$2:$F$208,0),MATCH('Selection Pane Data'!Z$3,List!$F$2:$CB$2,0)),""),"")</f>
        <v/>
      </c>
      <c r="AA98" s="13" t="str">
        <f>IFERROR(IF(AA$4="Yes",INDEX(List!$F$2:$CB$208,MATCH('Selection Pane Data'!$C98,List!$F$2:$F$208,0),MATCH('Selection Pane Data'!AA$3,List!$F$2:$CB$2,0)),""),"")</f>
        <v/>
      </c>
      <c r="AB98" s="13">
        <f>IFERROR(IF(AB$4="Yes",INDEX(List!$F$2:$CB$208,MATCH('Selection Pane Data'!$C98,List!$F$2:$F$208,0),MATCH('Selection Pane Data'!AB$3,List!$F$2:$CB$2,0)),""),"")</f>
        <v>0</v>
      </c>
      <c r="AC98" s="13" t="str">
        <f>IFERROR(IF(AC$4="Yes",INDEX(List!$F$2:$CB$208,MATCH('Selection Pane Data'!$C98,List!$F$2:$F$208,0),MATCH('Selection Pane Data'!AC$3,List!$F$2:$CB$2,0)),""),"")</f>
        <v/>
      </c>
      <c r="AD98" s="13" t="str">
        <f>IFERROR(IF(AD$4="Yes",INDEX(List!$F$2:$CB$208,MATCH('Selection Pane Data'!$C98,List!$F$2:$F$208,0),MATCH('Selection Pane Data'!AD$3,List!$F$2:$CB$2,0)),""),"")</f>
        <v/>
      </c>
      <c r="AE98" s="13" t="str">
        <f>IFERROR(IF(AE$4="Yes",INDEX(List!$F$2:$CB$208,MATCH('Selection Pane Data'!$C98,List!$F$2:$F$208,0),MATCH('Selection Pane Data'!AE$3,List!$F$2:$CB$2,0)),""),"")</f>
        <v/>
      </c>
      <c r="AF98" s="13" t="str">
        <f>IFERROR(IF(AF$4="Yes",INDEX(List!$F$2:$CB$208,MATCH('Selection Pane Data'!$C98,List!$F$2:$F$208,0),MATCH('Selection Pane Data'!AF$3,List!$F$2:$CB$2,0)),""),"")</f>
        <v/>
      </c>
      <c r="AG98" s="13" t="str">
        <f>IFERROR(IF(AG$4="Yes",INDEX(List!$F$2:$CB$208,MATCH('Selection Pane Data'!$C98,List!$F$2:$F$208,0),MATCH('Selection Pane Data'!AG$3,List!$F$2:$CB$2,0)),""),"")</f>
        <v/>
      </c>
      <c r="AH98" s="13" t="str">
        <f>IFERROR(IF(AH$4="Yes",INDEX(List!$F$2:$CB$208,MATCH('Selection Pane Data'!$C98,List!$F$2:$F$208,0),MATCH('Selection Pane Data'!AH$3,List!$F$2:$CB$2,0)),""),"")</f>
        <v/>
      </c>
      <c r="AI98" s="13" t="str">
        <f>IFERROR(IF(AI$4="Yes",INDEX(List!$F$2:$CB$208,MATCH('Selection Pane Data'!$C98,List!$F$2:$F$208,0),MATCH('Selection Pane Data'!AI$3,List!$F$2:$CB$2,0)),""),"")</f>
        <v/>
      </c>
      <c r="AJ98" s="13" t="str">
        <f>IFERROR(IF(AJ$4="Yes",INDEX(List!$F$2:$CB$208,MATCH('Selection Pane Data'!$C98,List!$F$2:$F$208,0),MATCH('Selection Pane Data'!AJ$3,List!$F$2:$CB$2,0)),""),"")</f>
        <v/>
      </c>
      <c r="AK98" s="13" t="str">
        <f>IFERROR(IF(AK$4="Yes",INDEX(List!$F$2:$CB$208,MATCH('Selection Pane Data'!$C98,List!$F$2:$F$208,0),MATCH('Selection Pane Data'!AK$3,List!$F$2:$CB$2,0)),""),"")</f>
        <v/>
      </c>
      <c r="AL98" s="13" t="str">
        <f>IFERROR(IF(AL$4="Yes",INDEX(List!$F$2:$CB$208,MATCH('Selection Pane Data'!$C98,List!$F$2:$F$208,0),MATCH('Selection Pane Data'!AL$3,List!$F$2:$CB$2,0)),""),"")</f>
        <v/>
      </c>
      <c r="AM98" s="13" t="str">
        <f>IFERROR(IF(AM$4="Yes",INDEX(List!$F$2:$CB$208,MATCH('Selection Pane Data'!$C98,List!$F$2:$F$208,0),MATCH('Selection Pane Data'!AM$3,List!$F$2:$CB$2,0)),""),"")</f>
        <v/>
      </c>
      <c r="AN98" s="13" t="str">
        <f>IFERROR(IF(AN$4="Yes",INDEX(List!$F$2:$CB$208,MATCH('Selection Pane Data'!$C98,List!$F$2:$F$208,0),MATCH('Selection Pane Data'!AN$3,List!$F$2:$CB$2,0)),""),"")</f>
        <v/>
      </c>
      <c r="AO98" s="13" t="str">
        <f>IFERROR(IF(AO$4="Yes",INDEX(List!$F$2:$CB$208,MATCH('Selection Pane Data'!$C98,List!$F$2:$F$208,0),MATCH('Selection Pane Data'!AO$3,List!$F$2:$CB$2,0)),""),"")</f>
        <v/>
      </c>
      <c r="AP98" s="13" t="str">
        <f>IFERROR(IF(AP$4="Yes",INDEX(List!$F$2:$CB$208,MATCH('Selection Pane Data'!$C98,List!$F$2:$F$208,0),MATCH('Selection Pane Data'!AP$3,List!$F$2:$CB$2,0)),""),"")</f>
        <v/>
      </c>
      <c r="AQ98" s="13" t="str">
        <f>IFERROR(IF(AQ$4="Yes",INDEX(List!$F$2:$CB$208,MATCH('Selection Pane Data'!$C98,List!$F$2:$F$208,0),MATCH('Selection Pane Data'!AQ$3,List!$F$2:$CB$2,0)),""),"")</f>
        <v/>
      </c>
      <c r="AR98" s="13" t="str">
        <f>IFERROR(IF(AR$4="Yes",INDEX(List!$F$2:$CB$208,MATCH('Selection Pane Data'!$C98,List!$F$2:$F$208,0),MATCH('Selection Pane Data'!AR$3,List!$F$2:$CB$2,0)),""),"")</f>
        <v/>
      </c>
      <c r="AS98" s="13" t="str">
        <f>IFERROR(IF(AS$4="Yes",INDEX(List!$F$2:$CB$208,MATCH('Selection Pane Data'!$C98,List!$F$2:$F$208,0),MATCH('Selection Pane Data'!AS$3,List!$F$2:$CB$2,0)),""),"")</f>
        <v/>
      </c>
      <c r="AT98" s="13" t="str">
        <f>IFERROR(IF(AT$4="Yes",INDEX(List!$F$2:$CB$208,MATCH('Selection Pane Data'!$C98,List!$F$2:$F$208,0),MATCH('Selection Pane Data'!AT$3,List!$F$2:$CB$2,0)),""),"")</f>
        <v/>
      </c>
      <c r="AU98" s="13" t="str">
        <f>IFERROR(IF(AU$4="Yes",INDEX(List!$F$2:$CB$208,MATCH('Selection Pane Data'!$C98,List!$F$2:$F$208,0),MATCH('Selection Pane Data'!AU$3,List!$F$2:$CB$2,0)),""),"")</f>
        <v/>
      </c>
      <c r="AV98" s="13" t="str">
        <f>IFERROR(IF(AV$4="Yes",INDEX(List!$F$2:$CB$208,MATCH('Selection Pane Data'!$C98,List!$F$2:$F$208,0),MATCH('Selection Pane Data'!AV$3,List!$F$2:$CB$2,0)),""),"")</f>
        <v/>
      </c>
      <c r="AW98" s="13" t="str">
        <f>IFERROR(IF(AW$4="Yes",INDEX(List!$F$2:$CB$208,MATCH('Selection Pane Data'!$C98,List!$F$2:$F$208,0),MATCH('Selection Pane Data'!AW$3,List!$F$2:$CB$2,0)),""),"")</f>
        <v/>
      </c>
      <c r="AX98" s="13" t="str">
        <f>IFERROR(IF(AX$4="Yes",INDEX(List!$F$2:$CB$208,MATCH('Selection Pane Data'!$C98,List!$F$2:$F$208,0),MATCH('Selection Pane Data'!AX$3,List!$F$2:$CB$2,0)),""),"")</f>
        <v/>
      </c>
      <c r="AY98" s="13" t="str">
        <f>IFERROR(IF(AY$4="Yes",INDEX(List!$F$2:$CB$208,MATCH('Selection Pane Data'!$C98,List!$F$2:$F$208,0),MATCH('Selection Pane Data'!AY$3,List!$F$2:$CB$2,0)),""),"")</f>
        <v/>
      </c>
      <c r="AZ98" s="13" t="str">
        <f>IFERROR(IF(AZ$4="Yes",INDEX(List!$F$2:$CB$208,MATCH('Selection Pane Data'!$C98,List!$F$2:$F$208,0),MATCH('Selection Pane Data'!AZ$3,List!$F$2:$CB$2,0)),""),"")</f>
        <v/>
      </c>
      <c r="BA98" s="13" t="str">
        <f>IFERROR(IF(BA$4="Yes",INDEX(List!$F$2:$CB$208,MATCH('Selection Pane Data'!$C98,List!$F$2:$F$208,0),MATCH('Selection Pane Data'!BA$3,List!$F$2:$CB$2,0)),""),"")</f>
        <v/>
      </c>
      <c r="BB98" s="13" t="str">
        <f>IFERROR(IF(BB$4="Yes",INDEX(List!$F$2:$CB$208,MATCH('Selection Pane Data'!$C98,List!$F$2:$F$208,0),MATCH('Selection Pane Data'!BB$3,List!$F$2:$CB$2,0)),""),"")</f>
        <v/>
      </c>
      <c r="BC98" s="13" t="str">
        <f>IFERROR(IF(BC$4="Yes",INDEX(List!$F$2:$CB$208,MATCH('Selection Pane Data'!$C98,List!$F$2:$F$208,0),MATCH('Selection Pane Data'!BC$3,List!$F$2:$CB$2,0)),""),"")</f>
        <v/>
      </c>
      <c r="BD98" s="13" t="str">
        <f>IFERROR(IF(BD$4="Yes",INDEX(List!$F$2:$CB$208,MATCH('Selection Pane Data'!$C98,List!$F$2:$F$208,0),MATCH('Selection Pane Data'!BD$3,List!$F$2:$CB$2,0)),""),"")</f>
        <v/>
      </c>
      <c r="BE98" s="13" t="str">
        <f>IFERROR(IF(BE$4="Yes",INDEX(List!$F$2:$CB$208,MATCH('Selection Pane Data'!$C98,List!$F$2:$F$208,0),MATCH('Selection Pane Data'!BE$3,List!$F$2:$CB$2,0)),""),"")</f>
        <v/>
      </c>
      <c r="BF98" s="13" t="str">
        <f>IFERROR(IF(BF$4="Yes",INDEX(List!$F$2:$CB$208,MATCH('Selection Pane Data'!$C98,List!$F$2:$F$208,0),MATCH('Selection Pane Data'!BF$3,List!$F$2:$CB$2,0)),""),"")</f>
        <v/>
      </c>
      <c r="BG98" s="13" t="str">
        <f>IFERROR(IF(BG$4="Yes",INDEX(List!$F$2:$CB$208,MATCH('Selection Pane Data'!$C98,List!$F$2:$F$208,0),MATCH('Selection Pane Data'!BG$3,List!$F$2:$CB$2,0)),""),"")</f>
        <v/>
      </c>
      <c r="BH98" s="13" t="str">
        <f>IFERROR(IF(BH$4="Yes",INDEX(List!$F$2:$CB$208,MATCH('Selection Pane Data'!$C98,List!$F$2:$F$208,0),MATCH('Selection Pane Data'!BH$3,List!$F$2:$CB$2,0)),""),"")</f>
        <v/>
      </c>
      <c r="BI98" s="13" t="str">
        <f>IFERROR(IF(BI$4="Yes",INDEX(List!$F$2:$CB$208,MATCH('Selection Pane Data'!$C98,List!$F$2:$F$208,0),MATCH('Selection Pane Data'!BI$3,List!$F$2:$CB$2,0)),""),"")</f>
        <v/>
      </c>
      <c r="BJ98" s="13" t="str">
        <f>IFERROR(IF(BJ$4="Yes",INDEX(List!$F$2:$CB$208,MATCH('Selection Pane Data'!$C98,List!$F$2:$F$208,0),MATCH('Selection Pane Data'!BJ$3,List!$F$2:$CB$2,0)),""),"")</f>
        <v/>
      </c>
      <c r="BK98" s="13" t="str">
        <f>IFERROR(IF(BK$4="Yes",INDEX(List!$F$2:$CB$208,MATCH('Selection Pane Data'!$C98,List!$F$2:$F$208,0),MATCH('Selection Pane Data'!BK$3,List!$F$2:$CB$2,0)),""),"")</f>
        <v/>
      </c>
      <c r="BL98" s="13" t="str">
        <f>IFERROR(IF(BL$4="Yes",INDEX(List!$F$2:$CB$208,MATCH('Selection Pane Data'!$C98,List!$F$2:$F$208,0),MATCH('Selection Pane Data'!BL$3,List!$F$2:$CB$2,0)),""),"")</f>
        <v/>
      </c>
      <c r="BM98" s="13" t="str">
        <f>IFERROR(IF(BM$4="Yes",INDEX(List!$F$2:$CB$208,MATCH('Selection Pane Data'!$C98,List!$F$2:$F$208,0),MATCH('Selection Pane Data'!BM$3,List!$F$2:$CB$2,0)),""),"")</f>
        <v/>
      </c>
      <c r="BN98" s="13" t="str">
        <f>IFERROR(IF(BN$4="Yes",INDEX(List!$F$2:$CB$208,MATCH('Selection Pane Data'!$C98,List!$F$2:$F$208,0),MATCH('Selection Pane Data'!BN$3,List!$F$2:$CB$2,0)),""),"")</f>
        <v/>
      </c>
      <c r="BO98" s="13" t="str">
        <f>IFERROR(IF(BO$4="Yes",INDEX(List!$F$2:$CB$208,MATCH('Selection Pane Data'!$C98,List!$F$2:$F$208,0),MATCH('Selection Pane Data'!BO$3,List!$F$2:$CB$2,0)),""),"")</f>
        <v/>
      </c>
      <c r="BP98" s="13" t="str">
        <f>IFERROR(IF(BP$4="Yes",INDEX(List!$F$2:$CB$208,MATCH('Selection Pane Data'!$C98,List!$F$2:$F$208,0),MATCH('Selection Pane Data'!BP$3,List!$F$2:$CB$2,0)),""),"")</f>
        <v/>
      </c>
      <c r="BQ98" s="13" t="str">
        <f>IFERROR(IF(BQ$4="Yes",INDEX(List!$F$2:$CB$208,MATCH('Selection Pane Data'!$C98,List!$F$2:$F$208,0),MATCH('Selection Pane Data'!BQ$3,List!$F$2:$CB$2,0)),""),"")</f>
        <v/>
      </c>
      <c r="BR98" s="13" t="str">
        <f>IFERROR(IF(BR$4="Yes",INDEX(List!$F$2:$CB$208,MATCH('Selection Pane Data'!$C98,List!$F$2:$F$208,0),MATCH('Selection Pane Data'!BR$3,List!$F$2:$CB$2,0)),""),"")</f>
        <v/>
      </c>
      <c r="BS98" s="13" t="str">
        <f>IFERROR(IF(BS$4="Yes",INDEX(List!$F$2:$CB$208,MATCH('Selection Pane Data'!$C98,List!$F$2:$F$208,0),MATCH('Selection Pane Data'!BS$3,List!$F$2:$CB$2,0)),""),"")</f>
        <v/>
      </c>
      <c r="BT98" s="13" t="str">
        <f>IFERROR(IF(BT$4="Yes",INDEX(List!$F$2:$CB$208,MATCH('Selection Pane Data'!$C98,List!$F$2:$F$208,0),MATCH('Selection Pane Data'!BT$3,List!$F$2:$CB$2,0)),""),"")</f>
        <v/>
      </c>
      <c r="BU98" s="13" t="str">
        <f>IFERROR(IF(BU$4="Yes",INDEX(List!$F$2:$CB$208,MATCH('Selection Pane Data'!$C98,List!$F$2:$F$208,0),MATCH('Selection Pane Data'!BU$3,List!$F$2:$CB$2,0)),""),"")</f>
        <v/>
      </c>
      <c r="BV98" s="13" t="str">
        <f>IFERROR(IF(BV$4="Yes",INDEX(List!$F$2:$CB$208,MATCH('Selection Pane Data'!$C98,List!$F$2:$F$208,0),MATCH('Selection Pane Data'!BV$3,List!$F$2:$CB$2,0)),""),"")</f>
        <v/>
      </c>
      <c r="BW98" s="13" t="str">
        <f>IFERROR(IF(BW$4="Yes",INDEX(List!$F$2:$CB$208,MATCH('Selection Pane Data'!$C98,List!$F$2:$F$208,0),MATCH('Selection Pane Data'!BW$3,List!$F$2:$CB$2,0)),""),"")</f>
        <v/>
      </c>
      <c r="BX98" s="13" t="str">
        <f>IFERROR(IF(BX$4="Yes",INDEX(List!$F$2:$CB$208,MATCH('Selection Pane Data'!$C98,List!$F$2:$F$208,0),MATCH('Selection Pane Data'!BX$3,List!$F$2:$CB$2,0)),""),"")</f>
        <v/>
      </c>
      <c r="BY98" s="13" t="str">
        <f>IFERROR(IF(BY$4="Yes",INDEX(List!$F$2:$CB$208,MATCH('Selection Pane Data'!$C98,List!$F$2:$F$208,0),MATCH('Selection Pane Data'!BY$3,List!$F$2:$CB$2,0)),""),"")</f>
        <v/>
      </c>
      <c r="BZ98" s="13" t="str">
        <f>IFERROR(IF(BZ$4="Yes",INDEX(List!$F$2:$CB$208,MATCH('Selection Pane Data'!$C98,List!$F$2:$F$208,0),MATCH('Selection Pane Data'!BZ$3,List!$F$2:$CB$2,0)),""),"")</f>
        <v/>
      </c>
      <c r="CA98" s="13" t="str">
        <f>IFERROR(IF(CA$4="Yes",INDEX(List!$F$2:$CB$208,MATCH('Selection Pane Data'!$C98,List!$F$2:$F$208,0),MATCH('Selection Pane Data'!CA$3,List!$F$2:$CB$2,0)),""),"")</f>
        <v/>
      </c>
      <c r="CC98" s="29">
        <f t="shared" si="4"/>
        <v>0</v>
      </c>
      <c r="CD98" s="29">
        <f t="shared" si="5"/>
        <v>0</v>
      </c>
      <c r="CE98" s="29"/>
      <c r="CF98" s="29">
        <f>COUNTIF(List!I96:CB96,'Selection Pane Data'!CF$3)</f>
        <v>1</v>
      </c>
      <c r="CG98" s="29">
        <f>COUNTIF(List!J96:CC96,'Selection Pane Data'!CG$3)</f>
        <v>0</v>
      </c>
      <c r="CH98" s="29"/>
      <c r="CI98" s="29" t="str">
        <f t="shared" si="6"/>
        <v>Error</v>
      </c>
      <c r="CJ98" s="29" t="str">
        <f t="shared" si="7"/>
        <v>Good</v>
      </c>
    </row>
    <row r="99" spans="2:88" x14ac:dyDescent="0.45">
      <c r="B99" s="21" t="s">
        <v>413</v>
      </c>
      <c r="C99" s="120" t="s">
        <v>117</v>
      </c>
      <c r="D99" s="31" t="str">
        <f>List!G97</f>
        <v>Shared Coverage</v>
      </c>
      <c r="E99" s="31" t="str">
        <f>List!H97</f>
        <v>Microsoft Coverage</v>
      </c>
      <c r="F99" t="str">
        <f>INDEX('CMMC Levels'!$A$1:$F$188,MATCH('Selection Pane Data'!$C99,'CMMC Levels'!$A$1:$A$188,0),MATCH(Placemat!$F$4,'CMMC Levels'!$A$1:$F$1,0))</f>
        <v>X</v>
      </c>
      <c r="G99" s="75" t="str">
        <f>IF(F99="X",IF(COUNTIF(List!I97:CB97,"P")+COUNTIF(List!I97:CB97,"S")=0,"U",IF(COUNTIF('Selection Pane Data'!H99:CA99,"P")&gt;0,"P",IF(COUNTIF('Selection Pane Data'!H99:CA99,"S")&gt;0,"S","N"))),"NA")</f>
        <v>N</v>
      </c>
      <c r="H99" s="13" t="str">
        <f>IFERROR(IF(H$4="Yes",INDEX(List!$F$2:$CB$208,MATCH('Selection Pane Data'!$C99,List!$F$2:$F$208,0),MATCH('Selection Pane Data'!H$3,List!$F$2:$CB$2,0)),""),"")</f>
        <v/>
      </c>
      <c r="I99" s="13" t="str">
        <f>IFERROR(IF(I$4="Yes",INDEX(List!$F$2:$CB$208,MATCH('Selection Pane Data'!$C99,List!$F$2:$F$208,0),MATCH('Selection Pane Data'!I$3,List!$F$2:$CB$2,0)),""),"")</f>
        <v/>
      </c>
      <c r="J99" s="13">
        <f>IFERROR(IF(J$4="Yes",INDEX(List!$F$2:$CB$208,MATCH('Selection Pane Data'!$C99,List!$F$2:$F$208,0),MATCH('Selection Pane Data'!J$3,List!$F$2:$CB$2,0)),""),"")</f>
        <v>0</v>
      </c>
      <c r="K99" s="13" t="str">
        <f>IFERROR(IF(K$4="Yes",INDEX(List!$F$2:$CB$208,MATCH('Selection Pane Data'!$C99,List!$F$2:$F$208,0),MATCH('Selection Pane Data'!K$3,List!$F$2:$CB$2,0)),""),"")</f>
        <v/>
      </c>
      <c r="L99" s="13" t="str">
        <f>IFERROR(IF(L$4="Yes",INDEX(List!$F$2:$CB$208,MATCH('Selection Pane Data'!$C99,List!$F$2:$F$208,0),MATCH('Selection Pane Data'!L$3,List!$F$2:$CB$2,0)),""),"")</f>
        <v/>
      </c>
      <c r="M99" s="13" t="str">
        <f>IFERROR(IF(M$4="Yes",INDEX(List!$F$2:$CB$208,MATCH('Selection Pane Data'!$C99,List!$F$2:$F$208,0),MATCH('Selection Pane Data'!M$3,List!$F$2:$CB$2,0)),""),"")</f>
        <v/>
      </c>
      <c r="N99" s="13" t="str">
        <f>IFERROR(IF(N$4="Yes",INDEX(List!$F$2:$CB$208,MATCH('Selection Pane Data'!$C99,List!$F$2:$F$208,0),MATCH('Selection Pane Data'!N$3,List!$F$2:$CB$2,0)),""),"")</f>
        <v/>
      </c>
      <c r="O99" s="13" t="str">
        <f>IFERROR(IF(O$4="Yes",INDEX(List!$F$2:$CB$208,MATCH('Selection Pane Data'!$C99,List!$F$2:$F$208,0),MATCH('Selection Pane Data'!O$3,List!$F$2:$CB$2,0)),""),"")</f>
        <v/>
      </c>
      <c r="P99" s="13" t="str">
        <f>IFERROR(IF(P$4="Yes",INDEX(List!$F$2:$CB$208,MATCH('Selection Pane Data'!$C99,List!$F$2:$F$208,0),MATCH('Selection Pane Data'!P$3,List!$F$2:$CB$2,0)),""),"")</f>
        <v/>
      </c>
      <c r="Q99" s="13" t="str">
        <f>IFERROR(IF(Q$4="Yes",INDEX(List!$F$2:$CB$208,MATCH('Selection Pane Data'!$C99,List!$F$2:$F$208,0),MATCH('Selection Pane Data'!Q$3,List!$F$2:$CB$2,0)),""),"")</f>
        <v/>
      </c>
      <c r="R99" s="13" t="str">
        <f>IFERROR(IF(R$4="Yes",INDEX(List!$F$2:$CB$208,MATCH('Selection Pane Data'!$C99,List!$F$2:$F$208,0),MATCH('Selection Pane Data'!R$3,List!$F$2:$CB$2,0)),""),"")</f>
        <v/>
      </c>
      <c r="S99" s="13" t="str">
        <f>IFERROR(IF(S$4="Yes",INDEX(List!$F$2:$CB$208,MATCH('Selection Pane Data'!$C99,List!$F$2:$F$208,0),MATCH('Selection Pane Data'!S$3,List!$F$2:$CB$2,0)),""),"")</f>
        <v/>
      </c>
      <c r="T99" s="13" t="str">
        <f>IFERROR(IF(T$4="Yes",INDEX(List!$F$2:$CB$208,MATCH('Selection Pane Data'!$C99,List!$F$2:$F$208,0),MATCH('Selection Pane Data'!T$3,List!$F$2:$CB$2,0)),""),"")</f>
        <v/>
      </c>
      <c r="U99" s="13" t="str">
        <f>IFERROR(IF(U$4="Yes",INDEX(List!$F$2:$CB$208,MATCH('Selection Pane Data'!$C99,List!$F$2:$F$208,0),MATCH('Selection Pane Data'!U$3,List!$F$2:$CB$2,0)),""),"")</f>
        <v/>
      </c>
      <c r="V99" s="13" t="str">
        <f>IFERROR(IF(V$4="Yes",INDEX(List!$F$2:$CB$208,MATCH('Selection Pane Data'!$C99,List!$F$2:$F$208,0),MATCH('Selection Pane Data'!V$3,List!$F$2:$CB$2,0)),""),"")</f>
        <v/>
      </c>
      <c r="W99" s="13" t="str">
        <f>IFERROR(IF(W$4="Yes",INDEX(List!$F$2:$CB$208,MATCH('Selection Pane Data'!$C99,List!$F$2:$F$208,0),MATCH('Selection Pane Data'!W$3,List!$F$2:$CB$2,0)),""),"")</f>
        <v/>
      </c>
      <c r="X99" s="13" t="str">
        <f>IFERROR(IF(X$4="Yes",INDEX(List!$F$2:$CB$208,MATCH('Selection Pane Data'!$C99,List!$F$2:$F$208,0),MATCH('Selection Pane Data'!X$3,List!$F$2:$CB$2,0)),""),"")</f>
        <v/>
      </c>
      <c r="Y99" s="13" t="str">
        <f>IFERROR(IF(Y$4="Yes",INDEX(List!$F$2:$CB$208,MATCH('Selection Pane Data'!$C99,List!$F$2:$F$208,0),MATCH('Selection Pane Data'!Y$3,List!$F$2:$CB$2,0)),""),"")</f>
        <v/>
      </c>
      <c r="Z99" s="13" t="str">
        <f>IFERROR(IF(Z$4="Yes",INDEX(List!$F$2:$CB$208,MATCH('Selection Pane Data'!$C99,List!$F$2:$F$208,0),MATCH('Selection Pane Data'!Z$3,List!$F$2:$CB$2,0)),""),"")</f>
        <v/>
      </c>
      <c r="AA99" s="13" t="str">
        <f>IFERROR(IF(AA$4="Yes",INDEX(List!$F$2:$CB$208,MATCH('Selection Pane Data'!$C99,List!$F$2:$F$208,0),MATCH('Selection Pane Data'!AA$3,List!$F$2:$CB$2,0)),""),"")</f>
        <v/>
      </c>
      <c r="AB99" s="13">
        <f>IFERROR(IF(AB$4="Yes",INDEX(List!$F$2:$CB$208,MATCH('Selection Pane Data'!$C99,List!$F$2:$F$208,0),MATCH('Selection Pane Data'!AB$3,List!$F$2:$CB$2,0)),""),"")</f>
        <v>0</v>
      </c>
      <c r="AC99" s="13" t="str">
        <f>IFERROR(IF(AC$4="Yes",INDEX(List!$F$2:$CB$208,MATCH('Selection Pane Data'!$C99,List!$F$2:$F$208,0),MATCH('Selection Pane Data'!AC$3,List!$F$2:$CB$2,0)),""),"")</f>
        <v/>
      </c>
      <c r="AD99" s="13" t="str">
        <f>IFERROR(IF(AD$4="Yes",INDEX(List!$F$2:$CB$208,MATCH('Selection Pane Data'!$C99,List!$F$2:$F$208,0),MATCH('Selection Pane Data'!AD$3,List!$F$2:$CB$2,0)),""),"")</f>
        <v/>
      </c>
      <c r="AE99" s="13" t="str">
        <f>IFERROR(IF(AE$4="Yes",INDEX(List!$F$2:$CB$208,MATCH('Selection Pane Data'!$C99,List!$F$2:$F$208,0),MATCH('Selection Pane Data'!AE$3,List!$F$2:$CB$2,0)),""),"")</f>
        <v/>
      </c>
      <c r="AF99" s="13" t="str">
        <f>IFERROR(IF(AF$4="Yes",INDEX(List!$F$2:$CB$208,MATCH('Selection Pane Data'!$C99,List!$F$2:$F$208,0),MATCH('Selection Pane Data'!AF$3,List!$F$2:$CB$2,0)),""),"")</f>
        <v/>
      </c>
      <c r="AG99" s="13" t="str">
        <f>IFERROR(IF(AG$4="Yes",INDEX(List!$F$2:$CB$208,MATCH('Selection Pane Data'!$C99,List!$F$2:$F$208,0),MATCH('Selection Pane Data'!AG$3,List!$F$2:$CB$2,0)),""),"")</f>
        <v/>
      </c>
      <c r="AH99" s="13" t="str">
        <f>IFERROR(IF(AH$4="Yes",INDEX(List!$F$2:$CB$208,MATCH('Selection Pane Data'!$C99,List!$F$2:$F$208,0),MATCH('Selection Pane Data'!AH$3,List!$F$2:$CB$2,0)),""),"")</f>
        <v/>
      </c>
      <c r="AI99" s="13" t="str">
        <f>IFERROR(IF(AI$4="Yes",INDEX(List!$F$2:$CB$208,MATCH('Selection Pane Data'!$C99,List!$F$2:$F$208,0),MATCH('Selection Pane Data'!AI$3,List!$F$2:$CB$2,0)),""),"")</f>
        <v/>
      </c>
      <c r="AJ99" s="13" t="str">
        <f>IFERROR(IF(AJ$4="Yes",INDEX(List!$F$2:$CB$208,MATCH('Selection Pane Data'!$C99,List!$F$2:$F$208,0),MATCH('Selection Pane Data'!AJ$3,List!$F$2:$CB$2,0)),""),"")</f>
        <v/>
      </c>
      <c r="AK99" s="13" t="str">
        <f>IFERROR(IF(AK$4="Yes",INDEX(List!$F$2:$CB$208,MATCH('Selection Pane Data'!$C99,List!$F$2:$F$208,0),MATCH('Selection Pane Data'!AK$3,List!$F$2:$CB$2,0)),""),"")</f>
        <v/>
      </c>
      <c r="AL99" s="13" t="str">
        <f>IFERROR(IF(AL$4="Yes",INDEX(List!$F$2:$CB$208,MATCH('Selection Pane Data'!$C99,List!$F$2:$F$208,0),MATCH('Selection Pane Data'!AL$3,List!$F$2:$CB$2,0)),""),"")</f>
        <v/>
      </c>
      <c r="AM99" s="13" t="str">
        <f>IFERROR(IF(AM$4="Yes",INDEX(List!$F$2:$CB$208,MATCH('Selection Pane Data'!$C99,List!$F$2:$F$208,0),MATCH('Selection Pane Data'!AM$3,List!$F$2:$CB$2,0)),""),"")</f>
        <v/>
      </c>
      <c r="AN99" s="13" t="str">
        <f>IFERROR(IF(AN$4="Yes",INDEX(List!$F$2:$CB$208,MATCH('Selection Pane Data'!$C99,List!$F$2:$F$208,0),MATCH('Selection Pane Data'!AN$3,List!$F$2:$CB$2,0)),""),"")</f>
        <v/>
      </c>
      <c r="AO99" s="13" t="str">
        <f>IFERROR(IF(AO$4="Yes",INDEX(List!$F$2:$CB$208,MATCH('Selection Pane Data'!$C99,List!$F$2:$F$208,0),MATCH('Selection Pane Data'!AO$3,List!$F$2:$CB$2,0)),""),"")</f>
        <v/>
      </c>
      <c r="AP99" s="13" t="str">
        <f>IFERROR(IF(AP$4="Yes",INDEX(List!$F$2:$CB$208,MATCH('Selection Pane Data'!$C99,List!$F$2:$F$208,0),MATCH('Selection Pane Data'!AP$3,List!$F$2:$CB$2,0)),""),"")</f>
        <v/>
      </c>
      <c r="AQ99" s="13" t="str">
        <f>IFERROR(IF(AQ$4="Yes",INDEX(List!$F$2:$CB$208,MATCH('Selection Pane Data'!$C99,List!$F$2:$F$208,0),MATCH('Selection Pane Data'!AQ$3,List!$F$2:$CB$2,0)),""),"")</f>
        <v/>
      </c>
      <c r="AR99" s="13" t="str">
        <f>IFERROR(IF(AR$4="Yes",INDEX(List!$F$2:$CB$208,MATCH('Selection Pane Data'!$C99,List!$F$2:$F$208,0),MATCH('Selection Pane Data'!AR$3,List!$F$2:$CB$2,0)),""),"")</f>
        <v/>
      </c>
      <c r="AS99" s="13" t="str">
        <f>IFERROR(IF(AS$4="Yes",INDEX(List!$F$2:$CB$208,MATCH('Selection Pane Data'!$C99,List!$F$2:$F$208,0),MATCH('Selection Pane Data'!AS$3,List!$F$2:$CB$2,0)),""),"")</f>
        <v/>
      </c>
      <c r="AT99" s="13" t="str">
        <f>IFERROR(IF(AT$4="Yes",INDEX(List!$F$2:$CB$208,MATCH('Selection Pane Data'!$C99,List!$F$2:$F$208,0),MATCH('Selection Pane Data'!AT$3,List!$F$2:$CB$2,0)),""),"")</f>
        <v/>
      </c>
      <c r="AU99" s="13" t="str">
        <f>IFERROR(IF(AU$4="Yes",INDEX(List!$F$2:$CB$208,MATCH('Selection Pane Data'!$C99,List!$F$2:$F$208,0),MATCH('Selection Pane Data'!AU$3,List!$F$2:$CB$2,0)),""),"")</f>
        <v/>
      </c>
      <c r="AV99" s="13" t="str">
        <f>IFERROR(IF(AV$4="Yes",INDEX(List!$F$2:$CB$208,MATCH('Selection Pane Data'!$C99,List!$F$2:$F$208,0),MATCH('Selection Pane Data'!AV$3,List!$F$2:$CB$2,0)),""),"")</f>
        <v/>
      </c>
      <c r="AW99" s="13" t="str">
        <f>IFERROR(IF(AW$4="Yes",INDEX(List!$F$2:$CB$208,MATCH('Selection Pane Data'!$C99,List!$F$2:$F$208,0),MATCH('Selection Pane Data'!AW$3,List!$F$2:$CB$2,0)),""),"")</f>
        <v/>
      </c>
      <c r="AX99" s="13" t="str">
        <f>IFERROR(IF(AX$4="Yes",INDEX(List!$F$2:$CB$208,MATCH('Selection Pane Data'!$C99,List!$F$2:$F$208,0),MATCH('Selection Pane Data'!AX$3,List!$F$2:$CB$2,0)),""),"")</f>
        <v/>
      </c>
      <c r="AY99" s="13" t="str">
        <f>IFERROR(IF(AY$4="Yes",INDEX(List!$F$2:$CB$208,MATCH('Selection Pane Data'!$C99,List!$F$2:$F$208,0),MATCH('Selection Pane Data'!AY$3,List!$F$2:$CB$2,0)),""),"")</f>
        <v/>
      </c>
      <c r="AZ99" s="13" t="str">
        <f>IFERROR(IF(AZ$4="Yes",INDEX(List!$F$2:$CB$208,MATCH('Selection Pane Data'!$C99,List!$F$2:$F$208,0),MATCH('Selection Pane Data'!AZ$3,List!$F$2:$CB$2,0)),""),"")</f>
        <v/>
      </c>
      <c r="BA99" s="13" t="str">
        <f>IFERROR(IF(BA$4="Yes",INDEX(List!$F$2:$CB$208,MATCH('Selection Pane Data'!$C99,List!$F$2:$F$208,0),MATCH('Selection Pane Data'!BA$3,List!$F$2:$CB$2,0)),""),"")</f>
        <v/>
      </c>
      <c r="BB99" s="13" t="str">
        <f>IFERROR(IF(BB$4="Yes",INDEX(List!$F$2:$CB$208,MATCH('Selection Pane Data'!$C99,List!$F$2:$F$208,0),MATCH('Selection Pane Data'!BB$3,List!$F$2:$CB$2,0)),""),"")</f>
        <v/>
      </c>
      <c r="BC99" s="13" t="str">
        <f>IFERROR(IF(BC$4="Yes",INDEX(List!$F$2:$CB$208,MATCH('Selection Pane Data'!$C99,List!$F$2:$F$208,0),MATCH('Selection Pane Data'!BC$3,List!$F$2:$CB$2,0)),""),"")</f>
        <v/>
      </c>
      <c r="BD99" s="13" t="str">
        <f>IFERROR(IF(BD$4="Yes",INDEX(List!$F$2:$CB$208,MATCH('Selection Pane Data'!$C99,List!$F$2:$F$208,0),MATCH('Selection Pane Data'!BD$3,List!$F$2:$CB$2,0)),""),"")</f>
        <v/>
      </c>
      <c r="BE99" s="13" t="str">
        <f>IFERROR(IF(BE$4="Yes",INDEX(List!$F$2:$CB$208,MATCH('Selection Pane Data'!$C99,List!$F$2:$F$208,0),MATCH('Selection Pane Data'!BE$3,List!$F$2:$CB$2,0)),""),"")</f>
        <v/>
      </c>
      <c r="BF99" s="13" t="str">
        <f>IFERROR(IF(BF$4="Yes",INDEX(List!$F$2:$CB$208,MATCH('Selection Pane Data'!$C99,List!$F$2:$F$208,0),MATCH('Selection Pane Data'!BF$3,List!$F$2:$CB$2,0)),""),"")</f>
        <v/>
      </c>
      <c r="BG99" s="13" t="str">
        <f>IFERROR(IF(BG$4="Yes",INDEX(List!$F$2:$CB$208,MATCH('Selection Pane Data'!$C99,List!$F$2:$F$208,0),MATCH('Selection Pane Data'!BG$3,List!$F$2:$CB$2,0)),""),"")</f>
        <v/>
      </c>
      <c r="BH99" s="13" t="str">
        <f>IFERROR(IF(BH$4="Yes",INDEX(List!$F$2:$CB$208,MATCH('Selection Pane Data'!$C99,List!$F$2:$F$208,0),MATCH('Selection Pane Data'!BH$3,List!$F$2:$CB$2,0)),""),"")</f>
        <v/>
      </c>
      <c r="BI99" s="13" t="str">
        <f>IFERROR(IF(BI$4="Yes",INDEX(List!$F$2:$CB$208,MATCH('Selection Pane Data'!$C99,List!$F$2:$F$208,0),MATCH('Selection Pane Data'!BI$3,List!$F$2:$CB$2,0)),""),"")</f>
        <v/>
      </c>
      <c r="BJ99" s="13" t="str">
        <f>IFERROR(IF(BJ$4="Yes",INDEX(List!$F$2:$CB$208,MATCH('Selection Pane Data'!$C99,List!$F$2:$F$208,0),MATCH('Selection Pane Data'!BJ$3,List!$F$2:$CB$2,0)),""),"")</f>
        <v/>
      </c>
      <c r="BK99" s="13" t="str">
        <f>IFERROR(IF(BK$4="Yes",INDEX(List!$F$2:$CB$208,MATCH('Selection Pane Data'!$C99,List!$F$2:$F$208,0),MATCH('Selection Pane Data'!BK$3,List!$F$2:$CB$2,0)),""),"")</f>
        <v/>
      </c>
      <c r="BL99" s="13" t="str">
        <f>IFERROR(IF(BL$4="Yes",INDEX(List!$F$2:$CB$208,MATCH('Selection Pane Data'!$C99,List!$F$2:$F$208,0),MATCH('Selection Pane Data'!BL$3,List!$F$2:$CB$2,0)),""),"")</f>
        <v/>
      </c>
      <c r="BM99" s="13" t="str">
        <f>IFERROR(IF(BM$4="Yes",INDEX(List!$F$2:$CB$208,MATCH('Selection Pane Data'!$C99,List!$F$2:$F$208,0),MATCH('Selection Pane Data'!BM$3,List!$F$2:$CB$2,0)),""),"")</f>
        <v/>
      </c>
      <c r="BN99" s="13" t="str">
        <f>IFERROR(IF(BN$4="Yes",INDEX(List!$F$2:$CB$208,MATCH('Selection Pane Data'!$C99,List!$F$2:$F$208,0),MATCH('Selection Pane Data'!BN$3,List!$F$2:$CB$2,0)),""),"")</f>
        <v/>
      </c>
      <c r="BO99" s="13" t="str">
        <f>IFERROR(IF(BO$4="Yes",INDEX(List!$F$2:$CB$208,MATCH('Selection Pane Data'!$C99,List!$F$2:$F$208,0),MATCH('Selection Pane Data'!BO$3,List!$F$2:$CB$2,0)),""),"")</f>
        <v/>
      </c>
      <c r="BP99" s="13" t="str">
        <f>IFERROR(IF(BP$4="Yes",INDEX(List!$F$2:$CB$208,MATCH('Selection Pane Data'!$C99,List!$F$2:$F$208,0),MATCH('Selection Pane Data'!BP$3,List!$F$2:$CB$2,0)),""),"")</f>
        <v/>
      </c>
      <c r="BQ99" s="13" t="str">
        <f>IFERROR(IF(BQ$4="Yes",INDEX(List!$F$2:$CB$208,MATCH('Selection Pane Data'!$C99,List!$F$2:$F$208,0),MATCH('Selection Pane Data'!BQ$3,List!$F$2:$CB$2,0)),""),"")</f>
        <v/>
      </c>
      <c r="BR99" s="13" t="str">
        <f>IFERROR(IF(BR$4="Yes",INDEX(List!$F$2:$CB$208,MATCH('Selection Pane Data'!$C99,List!$F$2:$F$208,0),MATCH('Selection Pane Data'!BR$3,List!$F$2:$CB$2,0)),""),"")</f>
        <v/>
      </c>
      <c r="BS99" s="13" t="str">
        <f>IFERROR(IF(BS$4="Yes",INDEX(List!$F$2:$CB$208,MATCH('Selection Pane Data'!$C99,List!$F$2:$F$208,0),MATCH('Selection Pane Data'!BS$3,List!$F$2:$CB$2,0)),""),"")</f>
        <v/>
      </c>
      <c r="BT99" s="13" t="str">
        <f>IFERROR(IF(BT$4="Yes",INDEX(List!$F$2:$CB$208,MATCH('Selection Pane Data'!$C99,List!$F$2:$F$208,0),MATCH('Selection Pane Data'!BT$3,List!$F$2:$CB$2,0)),""),"")</f>
        <v/>
      </c>
      <c r="BU99" s="13" t="str">
        <f>IFERROR(IF(BU$4="Yes",INDEX(List!$F$2:$CB$208,MATCH('Selection Pane Data'!$C99,List!$F$2:$F$208,0),MATCH('Selection Pane Data'!BU$3,List!$F$2:$CB$2,0)),""),"")</f>
        <v/>
      </c>
      <c r="BV99" s="13" t="str">
        <f>IFERROR(IF(BV$4="Yes",INDEX(List!$F$2:$CB$208,MATCH('Selection Pane Data'!$C99,List!$F$2:$F$208,0),MATCH('Selection Pane Data'!BV$3,List!$F$2:$CB$2,0)),""),"")</f>
        <v/>
      </c>
      <c r="BW99" s="13" t="str">
        <f>IFERROR(IF(BW$4="Yes",INDEX(List!$F$2:$CB$208,MATCH('Selection Pane Data'!$C99,List!$F$2:$F$208,0),MATCH('Selection Pane Data'!BW$3,List!$F$2:$CB$2,0)),""),"")</f>
        <v/>
      </c>
      <c r="BX99" s="13" t="str">
        <f>IFERROR(IF(BX$4="Yes",INDEX(List!$F$2:$CB$208,MATCH('Selection Pane Data'!$C99,List!$F$2:$F$208,0),MATCH('Selection Pane Data'!BX$3,List!$F$2:$CB$2,0)),""),"")</f>
        <v/>
      </c>
      <c r="BY99" s="13" t="str">
        <f>IFERROR(IF(BY$4="Yes",INDEX(List!$F$2:$CB$208,MATCH('Selection Pane Data'!$C99,List!$F$2:$F$208,0),MATCH('Selection Pane Data'!BY$3,List!$F$2:$CB$2,0)),""),"")</f>
        <v/>
      </c>
      <c r="BZ99" s="13" t="str">
        <f>IFERROR(IF(BZ$4="Yes",INDEX(List!$F$2:$CB$208,MATCH('Selection Pane Data'!$C99,List!$F$2:$F$208,0),MATCH('Selection Pane Data'!BZ$3,List!$F$2:$CB$2,0)),""),"")</f>
        <v/>
      </c>
      <c r="CA99" s="13" t="str">
        <f>IFERROR(IF(CA$4="Yes",INDEX(List!$F$2:$CB$208,MATCH('Selection Pane Data'!$C99,List!$F$2:$F$208,0),MATCH('Selection Pane Data'!CA$3,List!$F$2:$CB$2,0)),""),"")</f>
        <v/>
      </c>
      <c r="CC99" s="29">
        <f t="shared" si="4"/>
        <v>0</v>
      </c>
      <c r="CD99" s="29">
        <f t="shared" si="5"/>
        <v>0</v>
      </c>
      <c r="CE99" s="29"/>
      <c r="CF99" s="29">
        <f>COUNTIF(List!I97:CB97,'Selection Pane Data'!CF$3)</f>
        <v>0</v>
      </c>
      <c r="CG99" s="29">
        <f>COUNTIF(List!J97:CC97,'Selection Pane Data'!CG$3)</f>
        <v>5</v>
      </c>
      <c r="CH99" s="29"/>
      <c r="CI99" s="29" t="str">
        <f t="shared" si="6"/>
        <v>Good</v>
      </c>
      <c r="CJ99" s="29" t="str">
        <f t="shared" si="7"/>
        <v>Error</v>
      </c>
    </row>
    <row r="100" spans="2:88" x14ac:dyDescent="0.45">
      <c r="B100" s="21" t="s">
        <v>414</v>
      </c>
      <c r="C100" s="120" t="s">
        <v>129</v>
      </c>
      <c r="D100" s="31" t="str">
        <f>List!G98</f>
        <v>Shared Coverage</v>
      </c>
      <c r="E100" s="31" t="str">
        <f>List!H98</f>
        <v>Microsoft Coverage</v>
      </c>
      <c r="F100" t="str">
        <f>INDEX('CMMC Levels'!$A$1:$F$188,MATCH('Selection Pane Data'!$C100,'CMMC Levels'!$A$1:$A$188,0),MATCH(Placemat!$F$4,'CMMC Levels'!$A$1:$F$1,0))</f>
        <v>X</v>
      </c>
      <c r="G100" s="75" t="str">
        <f>IF(F100="X",IF(COUNTIF(List!I98:CB98,"P")+COUNTIF(List!I98:CB98,"S")=0,"U",IF(COUNTIF('Selection Pane Data'!H100:CA100,"P")&gt;0,"P",IF(COUNTIF('Selection Pane Data'!H100:CA100,"S")&gt;0,"S","N"))),"NA")</f>
        <v>N</v>
      </c>
      <c r="H100" s="13" t="str">
        <f>IFERROR(IF(H$4="Yes",INDEX(List!$F$2:$CB$208,MATCH('Selection Pane Data'!$C100,List!$F$2:$F$208,0),MATCH('Selection Pane Data'!H$3,List!$F$2:$CB$2,0)),""),"")</f>
        <v/>
      </c>
      <c r="I100" s="13" t="str">
        <f>IFERROR(IF(I$4="Yes",INDEX(List!$F$2:$CB$208,MATCH('Selection Pane Data'!$C100,List!$F$2:$F$208,0),MATCH('Selection Pane Data'!I$3,List!$F$2:$CB$2,0)),""),"")</f>
        <v/>
      </c>
      <c r="J100" s="13">
        <f>IFERROR(IF(J$4="Yes",INDEX(List!$F$2:$CB$208,MATCH('Selection Pane Data'!$C100,List!$F$2:$F$208,0),MATCH('Selection Pane Data'!J$3,List!$F$2:$CB$2,0)),""),"")</f>
        <v>0</v>
      </c>
      <c r="K100" s="13" t="str">
        <f>IFERROR(IF(K$4="Yes",INDEX(List!$F$2:$CB$208,MATCH('Selection Pane Data'!$C100,List!$F$2:$F$208,0),MATCH('Selection Pane Data'!K$3,List!$F$2:$CB$2,0)),""),"")</f>
        <v/>
      </c>
      <c r="L100" s="13" t="str">
        <f>IFERROR(IF(L$4="Yes",INDEX(List!$F$2:$CB$208,MATCH('Selection Pane Data'!$C100,List!$F$2:$F$208,0),MATCH('Selection Pane Data'!L$3,List!$F$2:$CB$2,0)),""),"")</f>
        <v/>
      </c>
      <c r="M100" s="13" t="str">
        <f>IFERROR(IF(M$4="Yes",INDEX(List!$F$2:$CB$208,MATCH('Selection Pane Data'!$C100,List!$F$2:$F$208,0),MATCH('Selection Pane Data'!M$3,List!$F$2:$CB$2,0)),""),"")</f>
        <v/>
      </c>
      <c r="N100" s="13" t="str">
        <f>IFERROR(IF(N$4="Yes",INDEX(List!$F$2:$CB$208,MATCH('Selection Pane Data'!$C100,List!$F$2:$F$208,0),MATCH('Selection Pane Data'!N$3,List!$F$2:$CB$2,0)),""),"")</f>
        <v/>
      </c>
      <c r="O100" s="13" t="str">
        <f>IFERROR(IF(O$4="Yes",INDEX(List!$F$2:$CB$208,MATCH('Selection Pane Data'!$C100,List!$F$2:$F$208,0),MATCH('Selection Pane Data'!O$3,List!$F$2:$CB$2,0)),""),"")</f>
        <v/>
      </c>
      <c r="P100" s="13" t="str">
        <f>IFERROR(IF(P$4="Yes",INDEX(List!$F$2:$CB$208,MATCH('Selection Pane Data'!$C100,List!$F$2:$F$208,0),MATCH('Selection Pane Data'!P$3,List!$F$2:$CB$2,0)),""),"")</f>
        <v/>
      </c>
      <c r="Q100" s="13" t="str">
        <f>IFERROR(IF(Q$4="Yes",INDEX(List!$F$2:$CB$208,MATCH('Selection Pane Data'!$C100,List!$F$2:$F$208,0),MATCH('Selection Pane Data'!Q$3,List!$F$2:$CB$2,0)),""),"")</f>
        <v/>
      </c>
      <c r="R100" s="13" t="str">
        <f>IFERROR(IF(R$4="Yes",INDEX(List!$F$2:$CB$208,MATCH('Selection Pane Data'!$C100,List!$F$2:$F$208,0),MATCH('Selection Pane Data'!R$3,List!$F$2:$CB$2,0)),""),"")</f>
        <v/>
      </c>
      <c r="S100" s="13" t="str">
        <f>IFERROR(IF(S$4="Yes",INDEX(List!$F$2:$CB$208,MATCH('Selection Pane Data'!$C100,List!$F$2:$F$208,0),MATCH('Selection Pane Data'!S$3,List!$F$2:$CB$2,0)),""),"")</f>
        <v/>
      </c>
      <c r="T100" s="13" t="str">
        <f>IFERROR(IF(T$4="Yes",INDEX(List!$F$2:$CB$208,MATCH('Selection Pane Data'!$C100,List!$F$2:$F$208,0),MATCH('Selection Pane Data'!T$3,List!$F$2:$CB$2,0)),""),"")</f>
        <v/>
      </c>
      <c r="U100" s="13" t="str">
        <f>IFERROR(IF(U$4="Yes",INDEX(List!$F$2:$CB$208,MATCH('Selection Pane Data'!$C100,List!$F$2:$F$208,0),MATCH('Selection Pane Data'!U$3,List!$F$2:$CB$2,0)),""),"")</f>
        <v/>
      </c>
      <c r="V100" s="13" t="str">
        <f>IFERROR(IF(V$4="Yes",INDEX(List!$F$2:$CB$208,MATCH('Selection Pane Data'!$C100,List!$F$2:$F$208,0),MATCH('Selection Pane Data'!V$3,List!$F$2:$CB$2,0)),""),"")</f>
        <v/>
      </c>
      <c r="W100" s="13" t="str">
        <f>IFERROR(IF(W$4="Yes",INDEX(List!$F$2:$CB$208,MATCH('Selection Pane Data'!$C100,List!$F$2:$F$208,0),MATCH('Selection Pane Data'!W$3,List!$F$2:$CB$2,0)),""),"")</f>
        <v/>
      </c>
      <c r="X100" s="13" t="str">
        <f>IFERROR(IF(X$4="Yes",INDEX(List!$F$2:$CB$208,MATCH('Selection Pane Data'!$C100,List!$F$2:$F$208,0),MATCH('Selection Pane Data'!X$3,List!$F$2:$CB$2,0)),""),"")</f>
        <v/>
      </c>
      <c r="Y100" s="13" t="str">
        <f>IFERROR(IF(Y$4="Yes",INDEX(List!$F$2:$CB$208,MATCH('Selection Pane Data'!$C100,List!$F$2:$F$208,0),MATCH('Selection Pane Data'!Y$3,List!$F$2:$CB$2,0)),""),"")</f>
        <v/>
      </c>
      <c r="Z100" s="13" t="str">
        <f>IFERROR(IF(Z$4="Yes",INDEX(List!$F$2:$CB$208,MATCH('Selection Pane Data'!$C100,List!$F$2:$F$208,0),MATCH('Selection Pane Data'!Z$3,List!$F$2:$CB$2,0)),""),"")</f>
        <v/>
      </c>
      <c r="AA100" s="13" t="str">
        <f>IFERROR(IF(AA$4="Yes",INDEX(List!$F$2:$CB$208,MATCH('Selection Pane Data'!$C100,List!$F$2:$F$208,0),MATCH('Selection Pane Data'!AA$3,List!$F$2:$CB$2,0)),""),"")</f>
        <v/>
      </c>
      <c r="AB100" s="13">
        <f>IFERROR(IF(AB$4="Yes",INDEX(List!$F$2:$CB$208,MATCH('Selection Pane Data'!$C100,List!$F$2:$F$208,0),MATCH('Selection Pane Data'!AB$3,List!$F$2:$CB$2,0)),""),"")</f>
        <v>0</v>
      </c>
      <c r="AC100" s="13" t="str">
        <f>IFERROR(IF(AC$4="Yes",INDEX(List!$F$2:$CB$208,MATCH('Selection Pane Data'!$C100,List!$F$2:$F$208,0),MATCH('Selection Pane Data'!AC$3,List!$F$2:$CB$2,0)),""),"")</f>
        <v/>
      </c>
      <c r="AD100" s="13" t="str">
        <f>IFERROR(IF(AD$4="Yes",INDEX(List!$F$2:$CB$208,MATCH('Selection Pane Data'!$C100,List!$F$2:$F$208,0),MATCH('Selection Pane Data'!AD$3,List!$F$2:$CB$2,0)),""),"")</f>
        <v/>
      </c>
      <c r="AE100" s="13" t="str">
        <f>IFERROR(IF(AE$4="Yes",INDEX(List!$F$2:$CB$208,MATCH('Selection Pane Data'!$C100,List!$F$2:$F$208,0),MATCH('Selection Pane Data'!AE$3,List!$F$2:$CB$2,0)),""),"")</f>
        <v/>
      </c>
      <c r="AF100" s="13" t="str">
        <f>IFERROR(IF(AF$4="Yes",INDEX(List!$F$2:$CB$208,MATCH('Selection Pane Data'!$C100,List!$F$2:$F$208,0),MATCH('Selection Pane Data'!AF$3,List!$F$2:$CB$2,0)),""),"")</f>
        <v/>
      </c>
      <c r="AG100" s="13" t="str">
        <f>IFERROR(IF(AG$4="Yes",INDEX(List!$F$2:$CB$208,MATCH('Selection Pane Data'!$C100,List!$F$2:$F$208,0),MATCH('Selection Pane Data'!AG$3,List!$F$2:$CB$2,0)),""),"")</f>
        <v/>
      </c>
      <c r="AH100" s="13" t="str">
        <f>IFERROR(IF(AH$4="Yes",INDEX(List!$F$2:$CB$208,MATCH('Selection Pane Data'!$C100,List!$F$2:$F$208,0),MATCH('Selection Pane Data'!AH$3,List!$F$2:$CB$2,0)),""),"")</f>
        <v/>
      </c>
      <c r="AI100" s="13" t="str">
        <f>IFERROR(IF(AI$4="Yes",INDEX(List!$F$2:$CB$208,MATCH('Selection Pane Data'!$C100,List!$F$2:$F$208,0),MATCH('Selection Pane Data'!AI$3,List!$F$2:$CB$2,0)),""),"")</f>
        <v/>
      </c>
      <c r="AJ100" s="13" t="str">
        <f>IFERROR(IF(AJ$4="Yes",INDEX(List!$F$2:$CB$208,MATCH('Selection Pane Data'!$C100,List!$F$2:$F$208,0),MATCH('Selection Pane Data'!AJ$3,List!$F$2:$CB$2,0)),""),"")</f>
        <v/>
      </c>
      <c r="AK100" s="13" t="str">
        <f>IFERROR(IF(AK$4="Yes",INDEX(List!$F$2:$CB$208,MATCH('Selection Pane Data'!$C100,List!$F$2:$F$208,0),MATCH('Selection Pane Data'!AK$3,List!$F$2:$CB$2,0)),""),"")</f>
        <v/>
      </c>
      <c r="AL100" s="13" t="str">
        <f>IFERROR(IF(AL$4="Yes",INDEX(List!$F$2:$CB$208,MATCH('Selection Pane Data'!$C100,List!$F$2:$F$208,0),MATCH('Selection Pane Data'!AL$3,List!$F$2:$CB$2,0)),""),"")</f>
        <v/>
      </c>
      <c r="AM100" s="13" t="str">
        <f>IFERROR(IF(AM$4="Yes",INDEX(List!$F$2:$CB$208,MATCH('Selection Pane Data'!$C100,List!$F$2:$F$208,0),MATCH('Selection Pane Data'!AM$3,List!$F$2:$CB$2,0)),""),"")</f>
        <v/>
      </c>
      <c r="AN100" s="13" t="str">
        <f>IFERROR(IF(AN$4="Yes",INDEX(List!$F$2:$CB$208,MATCH('Selection Pane Data'!$C100,List!$F$2:$F$208,0),MATCH('Selection Pane Data'!AN$3,List!$F$2:$CB$2,0)),""),"")</f>
        <v/>
      </c>
      <c r="AO100" s="13" t="str">
        <f>IFERROR(IF(AO$4="Yes",INDEX(List!$F$2:$CB$208,MATCH('Selection Pane Data'!$C100,List!$F$2:$F$208,0),MATCH('Selection Pane Data'!AO$3,List!$F$2:$CB$2,0)),""),"")</f>
        <v/>
      </c>
      <c r="AP100" s="13" t="str">
        <f>IFERROR(IF(AP$4="Yes",INDEX(List!$F$2:$CB$208,MATCH('Selection Pane Data'!$C100,List!$F$2:$F$208,0),MATCH('Selection Pane Data'!AP$3,List!$F$2:$CB$2,0)),""),"")</f>
        <v/>
      </c>
      <c r="AQ100" s="13" t="str">
        <f>IFERROR(IF(AQ$4="Yes",INDEX(List!$F$2:$CB$208,MATCH('Selection Pane Data'!$C100,List!$F$2:$F$208,0),MATCH('Selection Pane Data'!AQ$3,List!$F$2:$CB$2,0)),""),"")</f>
        <v/>
      </c>
      <c r="AR100" s="13" t="str">
        <f>IFERROR(IF(AR$4="Yes",INDEX(List!$F$2:$CB$208,MATCH('Selection Pane Data'!$C100,List!$F$2:$F$208,0),MATCH('Selection Pane Data'!AR$3,List!$F$2:$CB$2,0)),""),"")</f>
        <v/>
      </c>
      <c r="AS100" s="13" t="str">
        <f>IFERROR(IF(AS$4="Yes",INDEX(List!$F$2:$CB$208,MATCH('Selection Pane Data'!$C100,List!$F$2:$F$208,0),MATCH('Selection Pane Data'!AS$3,List!$F$2:$CB$2,0)),""),"")</f>
        <v/>
      </c>
      <c r="AT100" s="13" t="str">
        <f>IFERROR(IF(AT$4="Yes",INDEX(List!$F$2:$CB$208,MATCH('Selection Pane Data'!$C100,List!$F$2:$F$208,0),MATCH('Selection Pane Data'!AT$3,List!$F$2:$CB$2,0)),""),"")</f>
        <v/>
      </c>
      <c r="AU100" s="13" t="str">
        <f>IFERROR(IF(AU$4="Yes",INDEX(List!$F$2:$CB$208,MATCH('Selection Pane Data'!$C100,List!$F$2:$F$208,0),MATCH('Selection Pane Data'!AU$3,List!$F$2:$CB$2,0)),""),"")</f>
        <v/>
      </c>
      <c r="AV100" s="13" t="str">
        <f>IFERROR(IF(AV$4="Yes",INDEX(List!$F$2:$CB$208,MATCH('Selection Pane Data'!$C100,List!$F$2:$F$208,0),MATCH('Selection Pane Data'!AV$3,List!$F$2:$CB$2,0)),""),"")</f>
        <v/>
      </c>
      <c r="AW100" s="13" t="str">
        <f>IFERROR(IF(AW$4="Yes",INDEX(List!$F$2:$CB$208,MATCH('Selection Pane Data'!$C100,List!$F$2:$F$208,0),MATCH('Selection Pane Data'!AW$3,List!$F$2:$CB$2,0)),""),"")</f>
        <v/>
      </c>
      <c r="AX100" s="13" t="str">
        <f>IFERROR(IF(AX$4="Yes",INDEX(List!$F$2:$CB$208,MATCH('Selection Pane Data'!$C100,List!$F$2:$F$208,0),MATCH('Selection Pane Data'!AX$3,List!$F$2:$CB$2,0)),""),"")</f>
        <v/>
      </c>
      <c r="AY100" s="13" t="str">
        <f>IFERROR(IF(AY$4="Yes",INDEX(List!$F$2:$CB$208,MATCH('Selection Pane Data'!$C100,List!$F$2:$F$208,0),MATCH('Selection Pane Data'!AY$3,List!$F$2:$CB$2,0)),""),"")</f>
        <v/>
      </c>
      <c r="AZ100" s="13" t="str">
        <f>IFERROR(IF(AZ$4="Yes",INDEX(List!$F$2:$CB$208,MATCH('Selection Pane Data'!$C100,List!$F$2:$F$208,0),MATCH('Selection Pane Data'!AZ$3,List!$F$2:$CB$2,0)),""),"")</f>
        <v/>
      </c>
      <c r="BA100" s="13" t="str">
        <f>IFERROR(IF(BA$4="Yes",INDEX(List!$F$2:$CB$208,MATCH('Selection Pane Data'!$C100,List!$F$2:$F$208,0),MATCH('Selection Pane Data'!BA$3,List!$F$2:$CB$2,0)),""),"")</f>
        <v/>
      </c>
      <c r="BB100" s="13" t="str">
        <f>IFERROR(IF(BB$4="Yes",INDEX(List!$F$2:$CB$208,MATCH('Selection Pane Data'!$C100,List!$F$2:$F$208,0),MATCH('Selection Pane Data'!BB$3,List!$F$2:$CB$2,0)),""),"")</f>
        <v/>
      </c>
      <c r="BC100" s="13" t="str">
        <f>IFERROR(IF(BC$4="Yes",INDEX(List!$F$2:$CB$208,MATCH('Selection Pane Data'!$C100,List!$F$2:$F$208,0),MATCH('Selection Pane Data'!BC$3,List!$F$2:$CB$2,0)),""),"")</f>
        <v/>
      </c>
      <c r="BD100" s="13" t="str">
        <f>IFERROR(IF(BD$4="Yes",INDEX(List!$F$2:$CB$208,MATCH('Selection Pane Data'!$C100,List!$F$2:$F$208,0),MATCH('Selection Pane Data'!BD$3,List!$F$2:$CB$2,0)),""),"")</f>
        <v/>
      </c>
      <c r="BE100" s="13" t="str">
        <f>IFERROR(IF(BE$4="Yes",INDEX(List!$F$2:$CB$208,MATCH('Selection Pane Data'!$C100,List!$F$2:$F$208,0),MATCH('Selection Pane Data'!BE$3,List!$F$2:$CB$2,0)),""),"")</f>
        <v/>
      </c>
      <c r="BF100" s="13" t="str">
        <f>IFERROR(IF(BF$4="Yes",INDEX(List!$F$2:$CB$208,MATCH('Selection Pane Data'!$C100,List!$F$2:$F$208,0),MATCH('Selection Pane Data'!BF$3,List!$F$2:$CB$2,0)),""),"")</f>
        <v/>
      </c>
      <c r="BG100" s="13" t="str">
        <f>IFERROR(IF(BG$4="Yes",INDEX(List!$F$2:$CB$208,MATCH('Selection Pane Data'!$C100,List!$F$2:$F$208,0),MATCH('Selection Pane Data'!BG$3,List!$F$2:$CB$2,0)),""),"")</f>
        <v/>
      </c>
      <c r="BH100" s="13" t="str">
        <f>IFERROR(IF(BH$4="Yes",INDEX(List!$F$2:$CB$208,MATCH('Selection Pane Data'!$C100,List!$F$2:$F$208,0),MATCH('Selection Pane Data'!BH$3,List!$F$2:$CB$2,0)),""),"")</f>
        <v/>
      </c>
      <c r="BI100" s="13" t="str">
        <f>IFERROR(IF(BI$4="Yes",INDEX(List!$F$2:$CB$208,MATCH('Selection Pane Data'!$C100,List!$F$2:$F$208,0),MATCH('Selection Pane Data'!BI$3,List!$F$2:$CB$2,0)),""),"")</f>
        <v/>
      </c>
      <c r="BJ100" s="13" t="str">
        <f>IFERROR(IF(BJ$4="Yes",INDEX(List!$F$2:$CB$208,MATCH('Selection Pane Data'!$C100,List!$F$2:$F$208,0),MATCH('Selection Pane Data'!BJ$3,List!$F$2:$CB$2,0)),""),"")</f>
        <v/>
      </c>
      <c r="BK100" s="13" t="str">
        <f>IFERROR(IF(BK$4="Yes",INDEX(List!$F$2:$CB$208,MATCH('Selection Pane Data'!$C100,List!$F$2:$F$208,0),MATCH('Selection Pane Data'!BK$3,List!$F$2:$CB$2,0)),""),"")</f>
        <v/>
      </c>
      <c r="BL100" s="13" t="str">
        <f>IFERROR(IF(BL$4="Yes",INDEX(List!$F$2:$CB$208,MATCH('Selection Pane Data'!$C100,List!$F$2:$F$208,0),MATCH('Selection Pane Data'!BL$3,List!$F$2:$CB$2,0)),""),"")</f>
        <v/>
      </c>
      <c r="BM100" s="13" t="str">
        <f>IFERROR(IF(BM$4="Yes",INDEX(List!$F$2:$CB$208,MATCH('Selection Pane Data'!$C100,List!$F$2:$F$208,0),MATCH('Selection Pane Data'!BM$3,List!$F$2:$CB$2,0)),""),"")</f>
        <v/>
      </c>
      <c r="BN100" s="13" t="str">
        <f>IFERROR(IF(BN$4="Yes",INDEX(List!$F$2:$CB$208,MATCH('Selection Pane Data'!$C100,List!$F$2:$F$208,0),MATCH('Selection Pane Data'!BN$3,List!$F$2:$CB$2,0)),""),"")</f>
        <v/>
      </c>
      <c r="BO100" s="13" t="str">
        <f>IFERROR(IF(BO$4="Yes",INDEX(List!$F$2:$CB$208,MATCH('Selection Pane Data'!$C100,List!$F$2:$F$208,0),MATCH('Selection Pane Data'!BO$3,List!$F$2:$CB$2,0)),""),"")</f>
        <v/>
      </c>
      <c r="BP100" s="13" t="str">
        <f>IFERROR(IF(BP$4="Yes",INDEX(List!$F$2:$CB$208,MATCH('Selection Pane Data'!$C100,List!$F$2:$F$208,0),MATCH('Selection Pane Data'!BP$3,List!$F$2:$CB$2,0)),""),"")</f>
        <v/>
      </c>
      <c r="BQ100" s="13" t="str">
        <f>IFERROR(IF(BQ$4="Yes",INDEX(List!$F$2:$CB$208,MATCH('Selection Pane Data'!$C100,List!$F$2:$F$208,0),MATCH('Selection Pane Data'!BQ$3,List!$F$2:$CB$2,0)),""),"")</f>
        <v/>
      </c>
      <c r="BR100" s="13" t="str">
        <f>IFERROR(IF(BR$4="Yes",INDEX(List!$F$2:$CB$208,MATCH('Selection Pane Data'!$C100,List!$F$2:$F$208,0),MATCH('Selection Pane Data'!BR$3,List!$F$2:$CB$2,0)),""),"")</f>
        <v/>
      </c>
      <c r="BS100" s="13" t="str">
        <f>IFERROR(IF(BS$4="Yes",INDEX(List!$F$2:$CB$208,MATCH('Selection Pane Data'!$C100,List!$F$2:$F$208,0),MATCH('Selection Pane Data'!BS$3,List!$F$2:$CB$2,0)),""),"")</f>
        <v/>
      </c>
      <c r="BT100" s="13" t="str">
        <f>IFERROR(IF(BT$4="Yes",INDEX(List!$F$2:$CB$208,MATCH('Selection Pane Data'!$C100,List!$F$2:$F$208,0),MATCH('Selection Pane Data'!BT$3,List!$F$2:$CB$2,0)),""),"")</f>
        <v/>
      </c>
      <c r="BU100" s="13" t="str">
        <f>IFERROR(IF(BU$4="Yes",INDEX(List!$F$2:$CB$208,MATCH('Selection Pane Data'!$C100,List!$F$2:$F$208,0),MATCH('Selection Pane Data'!BU$3,List!$F$2:$CB$2,0)),""),"")</f>
        <v/>
      </c>
      <c r="BV100" s="13" t="str">
        <f>IFERROR(IF(BV$4="Yes",INDEX(List!$F$2:$CB$208,MATCH('Selection Pane Data'!$C100,List!$F$2:$F$208,0),MATCH('Selection Pane Data'!BV$3,List!$F$2:$CB$2,0)),""),"")</f>
        <v/>
      </c>
      <c r="BW100" s="13" t="str">
        <f>IFERROR(IF(BW$4="Yes",INDEX(List!$F$2:$CB$208,MATCH('Selection Pane Data'!$C100,List!$F$2:$F$208,0),MATCH('Selection Pane Data'!BW$3,List!$F$2:$CB$2,0)),""),"")</f>
        <v/>
      </c>
      <c r="BX100" s="13" t="str">
        <f>IFERROR(IF(BX$4="Yes",INDEX(List!$F$2:$CB$208,MATCH('Selection Pane Data'!$C100,List!$F$2:$F$208,0),MATCH('Selection Pane Data'!BX$3,List!$F$2:$CB$2,0)),""),"")</f>
        <v/>
      </c>
      <c r="BY100" s="13" t="str">
        <f>IFERROR(IF(BY$4="Yes",INDEX(List!$F$2:$CB$208,MATCH('Selection Pane Data'!$C100,List!$F$2:$F$208,0),MATCH('Selection Pane Data'!BY$3,List!$F$2:$CB$2,0)),""),"")</f>
        <v/>
      </c>
      <c r="BZ100" s="13" t="str">
        <f>IFERROR(IF(BZ$4="Yes",INDEX(List!$F$2:$CB$208,MATCH('Selection Pane Data'!$C100,List!$F$2:$F$208,0),MATCH('Selection Pane Data'!BZ$3,List!$F$2:$CB$2,0)),""),"")</f>
        <v/>
      </c>
      <c r="CA100" s="13" t="str">
        <f>IFERROR(IF(CA$4="Yes",INDEX(List!$F$2:$CB$208,MATCH('Selection Pane Data'!$C100,List!$F$2:$F$208,0),MATCH('Selection Pane Data'!CA$3,List!$F$2:$CB$2,0)),""),"")</f>
        <v/>
      </c>
      <c r="CC100" s="29">
        <f t="shared" si="4"/>
        <v>0</v>
      </c>
      <c r="CD100" s="29">
        <f t="shared" si="5"/>
        <v>0</v>
      </c>
      <c r="CE100" s="29"/>
      <c r="CF100" s="29">
        <f>COUNTIF(List!I98:CB98,'Selection Pane Data'!CF$3)</f>
        <v>2</v>
      </c>
      <c r="CG100" s="29">
        <f>COUNTIF(List!J98:CC98,'Selection Pane Data'!CG$3)</f>
        <v>4</v>
      </c>
      <c r="CH100" s="29"/>
      <c r="CI100" s="29" t="str">
        <f t="shared" si="6"/>
        <v>Error</v>
      </c>
      <c r="CJ100" s="29" t="str">
        <f t="shared" si="7"/>
        <v>Error</v>
      </c>
    </row>
    <row r="101" spans="2:88" x14ac:dyDescent="0.45">
      <c r="B101" s="21" t="s">
        <v>410</v>
      </c>
      <c r="C101" s="120" t="s">
        <v>139</v>
      </c>
      <c r="D101" s="31" t="str">
        <f>List!G99</f>
        <v>Shared Coverage</v>
      </c>
      <c r="E101" s="31" t="str">
        <f>List!H99</f>
        <v>Microsoft Coverage</v>
      </c>
      <c r="F101" t="str">
        <f>INDEX('CMMC Levels'!$A$1:$F$188,MATCH('Selection Pane Data'!$C101,'CMMC Levels'!$A$1:$A$188,0),MATCH(Placemat!$F$4,'CMMC Levels'!$A$1:$F$1,0))</f>
        <v>X</v>
      </c>
      <c r="G101" s="75" t="str">
        <f>IF(F101="X",IF(COUNTIF(List!I99:CB99,"P")+COUNTIF(List!I99:CB99,"S")=0,"U",IF(COUNTIF('Selection Pane Data'!H101:CA101,"P")&gt;0,"P",IF(COUNTIF('Selection Pane Data'!H101:CA101,"S")&gt;0,"S","N"))),"NA")</f>
        <v>N</v>
      </c>
      <c r="H101" s="13" t="str">
        <f>IFERROR(IF(H$4="Yes",INDEX(List!$F$2:$CB$208,MATCH('Selection Pane Data'!$C101,List!$F$2:$F$208,0),MATCH('Selection Pane Data'!H$3,List!$F$2:$CB$2,0)),""),"")</f>
        <v/>
      </c>
      <c r="I101" s="13" t="str">
        <f>IFERROR(IF(I$4="Yes",INDEX(List!$F$2:$CB$208,MATCH('Selection Pane Data'!$C101,List!$F$2:$F$208,0),MATCH('Selection Pane Data'!I$3,List!$F$2:$CB$2,0)),""),"")</f>
        <v/>
      </c>
      <c r="J101" s="13">
        <f>IFERROR(IF(J$4="Yes",INDEX(List!$F$2:$CB$208,MATCH('Selection Pane Data'!$C101,List!$F$2:$F$208,0),MATCH('Selection Pane Data'!J$3,List!$F$2:$CB$2,0)),""),"")</f>
        <v>0</v>
      </c>
      <c r="K101" s="13" t="str">
        <f>IFERROR(IF(K$4="Yes",INDEX(List!$F$2:$CB$208,MATCH('Selection Pane Data'!$C101,List!$F$2:$F$208,0),MATCH('Selection Pane Data'!K$3,List!$F$2:$CB$2,0)),""),"")</f>
        <v/>
      </c>
      <c r="L101" s="13" t="str">
        <f>IFERROR(IF(L$4="Yes",INDEX(List!$F$2:$CB$208,MATCH('Selection Pane Data'!$C101,List!$F$2:$F$208,0),MATCH('Selection Pane Data'!L$3,List!$F$2:$CB$2,0)),""),"")</f>
        <v/>
      </c>
      <c r="M101" s="13" t="str">
        <f>IFERROR(IF(M$4="Yes",INDEX(List!$F$2:$CB$208,MATCH('Selection Pane Data'!$C101,List!$F$2:$F$208,0),MATCH('Selection Pane Data'!M$3,List!$F$2:$CB$2,0)),""),"")</f>
        <v/>
      </c>
      <c r="N101" s="13" t="str">
        <f>IFERROR(IF(N$4="Yes",INDEX(List!$F$2:$CB$208,MATCH('Selection Pane Data'!$C101,List!$F$2:$F$208,0),MATCH('Selection Pane Data'!N$3,List!$F$2:$CB$2,0)),""),"")</f>
        <v/>
      </c>
      <c r="O101" s="13" t="str">
        <f>IFERROR(IF(O$4="Yes",INDEX(List!$F$2:$CB$208,MATCH('Selection Pane Data'!$C101,List!$F$2:$F$208,0),MATCH('Selection Pane Data'!O$3,List!$F$2:$CB$2,0)),""),"")</f>
        <v/>
      </c>
      <c r="P101" s="13" t="str">
        <f>IFERROR(IF(P$4="Yes",INDEX(List!$F$2:$CB$208,MATCH('Selection Pane Data'!$C101,List!$F$2:$F$208,0),MATCH('Selection Pane Data'!P$3,List!$F$2:$CB$2,0)),""),"")</f>
        <v/>
      </c>
      <c r="Q101" s="13" t="str">
        <f>IFERROR(IF(Q$4="Yes",INDEX(List!$F$2:$CB$208,MATCH('Selection Pane Data'!$C101,List!$F$2:$F$208,0),MATCH('Selection Pane Data'!Q$3,List!$F$2:$CB$2,0)),""),"")</f>
        <v/>
      </c>
      <c r="R101" s="13" t="str">
        <f>IFERROR(IF(R$4="Yes",INDEX(List!$F$2:$CB$208,MATCH('Selection Pane Data'!$C101,List!$F$2:$F$208,0),MATCH('Selection Pane Data'!R$3,List!$F$2:$CB$2,0)),""),"")</f>
        <v/>
      </c>
      <c r="S101" s="13" t="str">
        <f>IFERROR(IF(S$4="Yes",INDEX(List!$F$2:$CB$208,MATCH('Selection Pane Data'!$C101,List!$F$2:$F$208,0),MATCH('Selection Pane Data'!S$3,List!$F$2:$CB$2,0)),""),"")</f>
        <v/>
      </c>
      <c r="T101" s="13" t="str">
        <f>IFERROR(IF(T$4="Yes",INDEX(List!$F$2:$CB$208,MATCH('Selection Pane Data'!$C101,List!$F$2:$F$208,0),MATCH('Selection Pane Data'!T$3,List!$F$2:$CB$2,0)),""),"")</f>
        <v/>
      </c>
      <c r="U101" s="13" t="str">
        <f>IFERROR(IF(U$4="Yes",INDEX(List!$F$2:$CB$208,MATCH('Selection Pane Data'!$C101,List!$F$2:$F$208,0),MATCH('Selection Pane Data'!U$3,List!$F$2:$CB$2,0)),""),"")</f>
        <v/>
      </c>
      <c r="V101" s="13" t="str">
        <f>IFERROR(IF(V$4="Yes",INDEX(List!$F$2:$CB$208,MATCH('Selection Pane Data'!$C101,List!$F$2:$F$208,0),MATCH('Selection Pane Data'!V$3,List!$F$2:$CB$2,0)),""),"")</f>
        <v/>
      </c>
      <c r="W101" s="13" t="str">
        <f>IFERROR(IF(W$4="Yes",INDEX(List!$F$2:$CB$208,MATCH('Selection Pane Data'!$C101,List!$F$2:$F$208,0),MATCH('Selection Pane Data'!W$3,List!$F$2:$CB$2,0)),""),"")</f>
        <v/>
      </c>
      <c r="X101" s="13" t="str">
        <f>IFERROR(IF(X$4="Yes",INDEX(List!$F$2:$CB$208,MATCH('Selection Pane Data'!$C101,List!$F$2:$F$208,0),MATCH('Selection Pane Data'!X$3,List!$F$2:$CB$2,0)),""),"")</f>
        <v/>
      </c>
      <c r="Y101" s="13" t="str">
        <f>IFERROR(IF(Y$4="Yes",INDEX(List!$F$2:$CB$208,MATCH('Selection Pane Data'!$C101,List!$F$2:$F$208,0),MATCH('Selection Pane Data'!Y$3,List!$F$2:$CB$2,0)),""),"")</f>
        <v/>
      </c>
      <c r="Z101" s="13" t="str">
        <f>IFERROR(IF(Z$4="Yes",INDEX(List!$F$2:$CB$208,MATCH('Selection Pane Data'!$C101,List!$F$2:$F$208,0),MATCH('Selection Pane Data'!Z$3,List!$F$2:$CB$2,0)),""),"")</f>
        <v/>
      </c>
      <c r="AA101" s="13" t="str">
        <f>IFERROR(IF(AA$4="Yes",INDEX(List!$F$2:$CB$208,MATCH('Selection Pane Data'!$C101,List!$F$2:$F$208,0),MATCH('Selection Pane Data'!AA$3,List!$F$2:$CB$2,0)),""),"")</f>
        <v/>
      </c>
      <c r="AB101" s="13">
        <f>IFERROR(IF(AB$4="Yes",INDEX(List!$F$2:$CB$208,MATCH('Selection Pane Data'!$C101,List!$F$2:$F$208,0),MATCH('Selection Pane Data'!AB$3,List!$F$2:$CB$2,0)),""),"")</f>
        <v>0</v>
      </c>
      <c r="AC101" s="13" t="str">
        <f>IFERROR(IF(AC$4="Yes",INDEX(List!$F$2:$CB$208,MATCH('Selection Pane Data'!$C101,List!$F$2:$F$208,0),MATCH('Selection Pane Data'!AC$3,List!$F$2:$CB$2,0)),""),"")</f>
        <v/>
      </c>
      <c r="AD101" s="13" t="str">
        <f>IFERROR(IF(AD$4="Yes",INDEX(List!$F$2:$CB$208,MATCH('Selection Pane Data'!$C101,List!$F$2:$F$208,0),MATCH('Selection Pane Data'!AD$3,List!$F$2:$CB$2,0)),""),"")</f>
        <v/>
      </c>
      <c r="AE101" s="13" t="str">
        <f>IFERROR(IF(AE$4="Yes",INDEX(List!$F$2:$CB$208,MATCH('Selection Pane Data'!$C101,List!$F$2:$F$208,0),MATCH('Selection Pane Data'!AE$3,List!$F$2:$CB$2,0)),""),"")</f>
        <v/>
      </c>
      <c r="AF101" s="13" t="str">
        <f>IFERROR(IF(AF$4="Yes",INDEX(List!$F$2:$CB$208,MATCH('Selection Pane Data'!$C101,List!$F$2:$F$208,0),MATCH('Selection Pane Data'!AF$3,List!$F$2:$CB$2,0)),""),"")</f>
        <v/>
      </c>
      <c r="AG101" s="13" t="str">
        <f>IFERROR(IF(AG$4="Yes",INDEX(List!$F$2:$CB$208,MATCH('Selection Pane Data'!$C101,List!$F$2:$F$208,0),MATCH('Selection Pane Data'!AG$3,List!$F$2:$CB$2,0)),""),"")</f>
        <v/>
      </c>
      <c r="AH101" s="13" t="str">
        <f>IFERROR(IF(AH$4="Yes",INDEX(List!$F$2:$CB$208,MATCH('Selection Pane Data'!$C101,List!$F$2:$F$208,0),MATCH('Selection Pane Data'!AH$3,List!$F$2:$CB$2,0)),""),"")</f>
        <v/>
      </c>
      <c r="AI101" s="13" t="str">
        <f>IFERROR(IF(AI$4="Yes",INDEX(List!$F$2:$CB$208,MATCH('Selection Pane Data'!$C101,List!$F$2:$F$208,0),MATCH('Selection Pane Data'!AI$3,List!$F$2:$CB$2,0)),""),"")</f>
        <v/>
      </c>
      <c r="AJ101" s="13" t="str">
        <f>IFERROR(IF(AJ$4="Yes",INDEX(List!$F$2:$CB$208,MATCH('Selection Pane Data'!$C101,List!$F$2:$F$208,0),MATCH('Selection Pane Data'!AJ$3,List!$F$2:$CB$2,0)),""),"")</f>
        <v/>
      </c>
      <c r="AK101" s="13" t="str">
        <f>IFERROR(IF(AK$4="Yes",INDEX(List!$F$2:$CB$208,MATCH('Selection Pane Data'!$C101,List!$F$2:$F$208,0),MATCH('Selection Pane Data'!AK$3,List!$F$2:$CB$2,0)),""),"")</f>
        <v/>
      </c>
      <c r="AL101" s="13" t="str">
        <f>IFERROR(IF(AL$4="Yes",INDEX(List!$F$2:$CB$208,MATCH('Selection Pane Data'!$C101,List!$F$2:$F$208,0),MATCH('Selection Pane Data'!AL$3,List!$F$2:$CB$2,0)),""),"")</f>
        <v/>
      </c>
      <c r="AM101" s="13" t="str">
        <f>IFERROR(IF(AM$4="Yes",INDEX(List!$F$2:$CB$208,MATCH('Selection Pane Data'!$C101,List!$F$2:$F$208,0),MATCH('Selection Pane Data'!AM$3,List!$F$2:$CB$2,0)),""),"")</f>
        <v/>
      </c>
      <c r="AN101" s="13" t="str">
        <f>IFERROR(IF(AN$4="Yes",INDEX(List!$F$2:$CB$208,MATCH('Selection Pane Data'!$C101,List!$F$2:$F$208,0),MATCH('Selection Pane Data'!AN$3,List!$F$2:$CB$2,0)),""),"")</f>
        <v/>
      </c>
      <c r="AO101" s="13" t="str">
        <f>IFERROR(IF(AO$4="Yes",INDEX(List!$F$2:$CB$208,MATCH('Selection Pane Data'!$C101,List!$F$2:$F$208,0),MATCH('Selection Pane Data'!AO$3,List!$F$2:$CB$2,0)),""),"")</f>
        <v/>
      </c>
      <c r="AP101" s="13" t="str">
        <f>IFERROR(IF(AP$4="Yes",INDEX(List!$F$2:$CB$208,MATCH('Selection Pane Data'!$C101,List!$F$2:$F$208,0),MATCH('Selection Pane Data'!AP$3,List!$F$2:$CB$2,0)),""),"")</f>
        <v/>
      </c>
      <c r="AQ101" s="13" t="str">
        <f>IFERROR(IF(AQ$4="Yes",INDEX(List!$F$2:$CB$208,MATCH('Selection Pane Data'!$C101,List!$F$2:$F$208,0),MATCH('Selection Pane Data'!AQ$3,List!$F$2:$CB$2,0)),""),"")</f>
        <v/>
      </c>
      <c r="AR101" s="13" t="str">
        <f>IFERROR(IF(AR$4="Yes",INDEX(List!$F$2:$CB$208,MATCH('Selection Pane Data'!$C101,List!$F$2:$F$208,0),MATCH('Selection Pane Data'!AR$3,List!$F$2:$CB$2,0)),""),"")</f>
        <v/>
      </c>
      <c r="AS101" s="13" t="str">
        <f>IFERROR(IF(AS$4="Yes",INDEX(List!$F$2:$CB$208,MATCH('Selection Pane Data'!$C101,List!$F$2:$F$208,0),MATCH('Selection Pane Data'!AS$3,List!$F$2:$CB$2,0)),""),"")</f>
        <v/>
      </c>
      <c r="AT101" s="13" t="str">
        <f>IFERROR(IF(AT$4="Yes",INDEX(List!$F$2:$CB$208,MATCH('Selection Pane Data'!$C101,List!$F$2:$F$208,0),MATCH('Selection Pane Data'!AT$3,List!$F$2:$CB$2,0)),""),"")</f>
        <v/>
      </c>
      <c r="AU101" s="13" t="str">
        <f>IFERROR(IF(AU$4="Yes",INDEX(List!$F$2:$CB$208,MATCH('Selection Pane Data'!$C101,List!$F$2:$F$208,0),MATCH('Selection Pane Data'!AU$3,List!$F$2:$CB$2,0)),""),"")</f>
        <v/>
      </c>
      <c r="AV101" s="13" t="str">
        <f>IFERROR(IF(AV$4="Yes",INDEX(List!$F$2:$CB$208,MATCH('Selection Pane Data'!$C101,List!$F$2:$F$208,0),MATCH('Selection Pane Data'!AV$3,List!$F$2:$CB$2,0)),""),"")</f>
        <v/>
      </c>
      <c r="AW101" s="13" t="str">
        <f>IFERROR(IF(AW$4="Yes",INDEX(List!$F$2:$CB$208,MATCH('Selection Pane Data'!$C101,List!$F$2:$F$208,0),MATCH('Selection Pane Data'!AW$3,List!$F$2:$CB$2,0)),""),"")</f>
        <v/>
      </c>
      <c r="AX101" s="13" t="str">
        <f>IFERROR(IF(AX$4="Yes",INDEX(List!$F$2:$CB$208,MATCH('Selection Pane Data'!$C101,List!$F$2:$F$208,0),MATCH('Selection Pane Data'!AX$3,List!$F$2:$CB$2,0)),""),"")</f>
        <v/>
      </c>
      <c r="AY101" s="13" t="str">
        <f>IFERROR(IF(AY$4="Yes",INDEX(List!$F$2:$CB$208,MATCH('Selection Pane Data'!$C101,List!$F$2:$F$208,0),MATCH('Selection Pane Data'!AY$3,List!$F$2:$CB$2,0)),""),"")</f>
        <v/>
      </c>
      <c r="AZ101" s="13" t="str">
        <f>IFERROR(IF(AZ$4="Yes",INDEX(List!$F$2:$CB$208,MATCH('Selection Pane Data'!$C101,List!$F$2:$F$208,0),MATCH('Selection Pane Data'!AZ$3,List!$F$2:$CB$2,0)),""),"")</f>
        <v/>
      </c>
      <c r="BA101" s="13" t="str">
        <f>IFERROR(IF(BA$4="Yes",INDEX(List!$F$2:$CB$208,MATCH('Selection Pane Data'!$C101,List!$F$2:$F$208,0),MATCH('Selection Pane Data'!BA$3,List!$F$2:$CB$2,0)),""),"")</f>
        <v/>
      </c>
      <c r="BB101" s="13" t="str">
        <f>IFERROR(IF(BB$4="Yes",INDEX(List!$F$2:$CB$208,MATCH('Selection Pane Data'!$C101,List!$F$2:$F$208,0),MATCH('Selection Pane Data'!BB$3,List!$F$2:$CB$2,0)),""),"")</f>
        <v/>
      </c>
      <c r="BC101" s="13" t="str">
        <f>IFERROR(IF(BC$4="Yes",INDEX(List!$F$2:$CB$208,MATCH('Selection Pane Data'!$C101,List!$F$2:$F$208,0),MATCH('Selection Pane Data'!BC$3,List!$F$2:$CB$2,0)),""),"")</f>
        <v/>
      </c>
      <c r="BD101" s="13" t="str">
        <f>IFERROR(IF(BD$4="Yes",INDEX(List!$F$2:$CB$208,MATCH('Selection Pane Data'!$C101,List!$F$2:$F$208,0),MATCH('Selection Pane Data'!BD$3,List!$F$2:$CB$2,0)),""),"")</f>
        <v/>
      </c>
      <c r="BE101" s="13" t="str">
        <f>IFERROR(IF(BE$4="Yes",INDEX(List!$F$2:$CB$208,MATCH('Selection Pane Data'!$C101,List!$F$2:$F$208,0),MATCH('Selection Pane Data'!BE$3,List!$F$2:$CB$2,0)),""),"")</f>
        <v/>
      </c>
      <c r="BF101" s="13" t="str">
        <f>IFERROR(IF(BF$4="Yes",INDEX(List!$F$2:$CB$208,MATCH('Selection Pane Data'!$C101,List!$F$2:$F$208,0),MATCH('Selection Pane Data'!BF$3,List!$F$2:$CB$2,0)),""),"")</f>
        <v/>
      </c>
      <c r="BG101" s="13" t="str">
        <f>IFERROR(IF(BG$4="Yes",INDEX(List!$F$2:$CB$208,MATCH('Selection Pane Data'!$C101,List!$F$2:$F$208,0),MATCH('Selection Pane Data'!BG$3,List!$F$2:$CB$2,0)),""),"")</f>
        <v/>
      </c>
      <c r="BH101" s="13" t="str">
        <f>IFERROR(IF(BH$4="Yes",INDEX(List!$F$2:$CB$208,MATCH('Selection Pane Data'!$C101,List!$F$2:$F$208,0),MATCH('Selection Pane Data'!BH$3,List!$F$2:$CB$2,0)),""),"")</f>
        <v/>
      </c>
      <c r="BI101" s="13" t="str">
        <f>IFERROR(IF(BI$4="Yes",INDEX(List!$F$2:$CB$208,MATCH('Selection Pane Data'!$C101,List!$F$2:$F$208,0),MATCH('Selection Pane Data'!BI$3,List!$F$2:$CB$2,0)),""),"")</f>
        <v/>
      </c>
      <c r="BJ101" s="13" t="str">
        <f>IFERROR(IF(BJ$4="Yes",INDEX(List!$F$2:$CB$208,MATCH('Selection Pane Data'!$C101,List!$F$2:$F$208,0),MATCH('Selection Pane Data'!BJ$3,List!$F$2:$CB$2,0)),""),"")</f>
        <v/>
      </c>
      <c r="BK101" s="13" t="str">
        <f>IFERROR(IF(BK$4="Yes",INDEX(List!$F$2:$CB$208,MATCH('Selection Pane Data'!$C101,List!$F$2:$F$208,0),MATCH('Selection Pane Data'!BK$3,List!$F$2:$CB$2,0)),""),"")</f>
        <v/>
      </c>
      <c r="BL101" s="13" t="str">
        <f>IFERROR(IF(BL$4="Yes",INDEX(List!$F$2:$CB$208,MATCH('Selection Pane Data'!$C101,List!$F$2:$F$208,0),MATCH('Selection Pane Data'!BL$3,List!$F$2:$CB$2,0)),""),"")</f>
        <v/>
      </c>
      <c r="BM101" s="13" t="str">
        <f>IFERROR(IF(BM$4="Yes",INDEX(List!$F$2:$CB$208,MATCH('Selection Pane Data'!$C101,List!$F$2:$F$208,0),MATCH('Selection Pane Data'!BM$3,List!$F$2:$CB$2,0)),""),"")</f>
        <v/>
      </c>
      <c r="BN101" s="13" t="str">
        <f>IFERROR(IF(BN$4="Yes",INDEX(List!$F$2:$CB$208,MATCH('Selection Pane Data'!$C101,List!$F$2:$F$208,0),MATCH('Selection Pane Data'!BN$3,List!$F$2:$CB$2,0)),""),"")</f>
        <v/>
      </c>
      <c r="BO101" s="13" t="str">
        <f>IFERROR(IF(BO$4="Yes",INDEX(List!$F$2:$CB$208,MATCH('Selection Pane Data'!$C101,List!$F$2:$F$208,0),MATCH('Selection Pane Data'!BO$3,List!$F$2:$CB$2,0)),""),"")</f>
        <v/>
      </c>
      <c r="BP101" s="13" t="str">
        <f>IFERROR(IF(BP$4="Yes",INDEX(List!$F$2:$CB$208,MATCH('Selection Pane Data'!$C101,List!$F$2:$F$208,0),MATCH('Selection Pane Data'!BP$3,List!$F$2:$CB$2,0)),""),"")</f>
        <v/>
      </c>
      <c r="BQ101" s="13" t="str">
        <f>IFERROR(IF(BQ$4="Yes",INDEX(List!$F$2:$CB$208,MATCH('Selection Pane Data'!$C101,List!$F$2:$F$208,0),MATCH('Selection Pane Data'!BQ$3,List!$F$2:$CB$2,0)),""),"")</f>
        <v/>
      </c>
      <c r="BR101" s="13" t="str">
        <f>IFERROR(IF(BR$4="Yes",INDEX(List!$F$2:$CB$208,MATCH('Selection Pane Data'!$C101,List!$F$2:$F$208,0),MATCH('Selection Pane Data'!BR$3,List!$F$2:$CB$2,0)),""),"")</f>
        <v/>
      </c>
      <c r="BS101" s="13" t="str">
        <f>IFERROR(IF(BS$4="Yes",INDEX(List!$F$2:$CB$208,MATCH('Selection Pane Data'!$C101,List!$F$2:$F$208,0),MATCH('Selection Pane Data'!BS$3,List!$F$2:$CB$2,0)),""),"")</f>
        <v/>
      </c>
      <c r="BT101" s="13" t="str">
        <f>IFERROR(IF(BT$4="Yes",INDEX(List!$F$2:$CB$208,MATCH('Selection Pane Data'!$C101,List!$F$2:$F$208,0),MATCH('Selection Pane Data'!BT$3,List!$F$2:$CB$2,0)),""),"")</f>
        <v/>
      </c>
      <c r="BU101" s="13" t="str">
        <f>IFERROR(IF(BU$4="Yes",INDEX(List!$F$2:$CB$208,MATCH('Selection Pane Data'!$C101,List!$F$2:$F$208,0),MATCH('Selection Pane Data'!BU$3,List!$F$2:$CB$2,0)),""),"")</f>
        <v/>
      </c>
      <c r="BV101" s="13" t="str">
        <f>IFERROR(IF(BV$4="Yes",INDEX(List!$F$2:$CB$208,MATCH('Selection Pane Data'!$C101,List!$F$2:$F$208,0),MATCH('Selection Pane Data'!BV$3,List!$F$2:$CB$2,0)),""),"")</f>
        <v/>
      </c>
      <c r="BW101" s="13" t="str">
        <f>IFERROR(IF(BW$4="Yes",INDEX(List!$F$2:$CB$208,MATCH('Selection Pane Data'!$C101,List!$F$2:$F$208,0),MATCH('Selection Pane Data'!BW$3,List!$F$2:$CB$2,0)),""),"")</f>
        <v/>
      </c>
      <c r="BX101" s="13" t="str">
        <f>IFERROR(IF(BX$4="Yes",INDEX(List!$F$2:$CB$208,MATCH('Selection Pane Data'!$C101,List!$F$2:$F$208,0),MATCH('Selection Pane Data'!BX$3,List!$F$2:$CB$2,0)),""),"")</f>
        <v/>
      </c>
      <c r="BY101" s="13" t="str">
        <f>IFERROR(IF(BY$4="Yes",INDEX(List!$F$2:$CB$208,MATCH('Selection Pane Data'!$C101,List!$F$2:$F$208,0),MATCH('Selection Pane Data'!BY$3,List!$F$2:$CB$2,0)),""),"")</f>
        <v/>
      </c>
      <c r="BZ101" s="13" t="str">
        <f>IFERROR(IF(BZ$4="Yes",INDEX(List!$F$2:$CB$208,MATCH('Selection Pane Data'!$C101,List!$F$2:$F$208,0),MATCH('Selection Pane Data'!BZ$3,List!$F$2:$CB$2,0)),""),"")</f>
        <v/>
      </c>
      <c r="CA101" s="13" t="str">
        <f>IFERROR(IF(CA$4="Yes",INDEX(List!$F$2:$CB$208,MATCH('Selection Pane Data'!$C101,List!$F$2:$F$208,0),MATCH('Selection Pane Data'!CA$3,List!$F$2:$CB$2,0)),""),"")</f>
        <v/>
      </c>
      <c r="CC101" s="29">
        <f t="shared" si="4"/>
        <v>0</v>
      </c>
      <c r="CD101" s="29">
        <f t="shared" si="5"/>
        <v>0</v>
      </c>
      <c r="CE101" s="29"/>
      <c r="CF101" s="29">
        <f>COUNTIF(List!I99:CB99,'Selection Pane Data'!CF$3)</f>
        <v>2</v>
      </c>
      <c r="CG101" s="29">
        <f>COUNTIF(List!J99:CC99,'Selection Pane Data'!CG$3)</f>
        <v>0</v>
      </c>
      <c r="CH101" s="29"/>
      <c r="CI101" s="29" t="str">
        <f t="shared" si="6"/>
        <v>Error</v>
      </c>
      <c r="CJ101" s="29" t="str">
        <f t="shared" si="7"/>
        <v>Good</v>
      </c>
    </row>
    <row r="102" spans="2:88" x14ac:dyDescent="0.45">
      <c r="B102" s="21" t="s">
        <v>412</v>
      </c>
      <c r="C102" s="120" t="s">
        <v>148</v>
      </c>
      <c r="D102" s="31" t="str">
        <f>List!G100</f>
        <v>Shared Coverage</v>
      </c>
      <c r="E102" s="31" t="str">
        <f>List!H100</f>
        <v>Microsoft Coverage</v>
      </c>
      <c r="F102" t="str">
        <f>INDEX('CMMC Levels'!$A$1:$F$188,MATCH('Selection Pane Data'!$C102,'CMMC Levels'!$A$1:$A$188,0),MATCH(Placemat!$F$4,'CMMC Levels'!$A$1:$F$1,0))</f>
        <v>X</v>
      </c>
      <c r="G102" s="75" t="str">
        <f>IF(F102="X",IF(COUNTIF(List!I100:CB100,"P")+COUNTIF(List!I100:CB100,"S")=0,"U",IF(COUNTIF('Selection Pane Data'!H102:CA102,"P")&gt;0,"P",IF(COUNTIF('Selection Pane Data'!H102:CA102,"S")&gt;0,"S","N"))),"NA")</f>
        <v>N</v>
      </c>
      <c r="H102" s="13" t="str">
        <f>IFERROR(IF(H$4="Yes",INDEX(List!$F$2:$CB$208,MATCH('Selection Pane Data'!$C102,List!$F$2:$F$208,0),MATCH('Selection Pane Data'!H$3,List!$F$2:$CB$2,0)),""),"")</f>
        <v/>
      </c>
      <c r="I102" s="13" t="str">
        <f>IFERROR(IF(I$4="Yes",INDEX(List!$F$2:$CB$208,MATCH('Selection Pane Data'!$C102,List!$F$2:$F$208,0),MATCH('Selection Pane Data'!I$3,List!$F$2:$CB$2,0)),""),"")</f>
        <v/>
      </c>
      <c r="J102" s="13">
        <f>IFERROR(IF(J$4="Yes",INDEX(List!$F$2:$CB$208,MATCH('Selection Pane Data'!$C102,List!$F$2:$F$208,0),MATCH('Selection Pane Data'!J$3,List!$F$2:$CB$2,0)),""),"")</f>
        <v>0</v>
      </c>
      <c r="K102" s="13" t="str">
        <f>IFERROR(IF(K$4="Yes",INDEX(List!$F$2:$CB$208,MATCH('Selection Pane Data'!$C102,List!$F$2:$F$208,0),MATCH('Selection Pane Data'!K$3,List!$F$2:$CB$2,0)),""),"")</f>
        <v/>
      </c>
      <c r="L102" s="13" t="str">
        <f>IFERROR(IF(L$4="Yes",INDEX(List!$F$2:$CB$208,MATCH('Selection Pane Data'!$C102,List!$F$2:$F$208,0),MATCH('Selection Pane Data'!L$3,List!$F$2:$CB$2,0)),""),"")</f>
        <v/>
      </c>
      <c r="M102" s="13" t="str">
        <f>IFERROR(IF(M$4="Yes",INDEX(List!$F$2:$CB$208,MATCH('Selection Pane Data'!$C102,List!$F$2:$F$208,0),MATCH('Selection Pane Data'!M$3,List!$F$2:$CB$2,0)),""),"")</f>
        <v/>
      </c>
      <c r="N102" s="13" t="str">
        <f>IFERROR(IF(N$4="Yes",INDEX(List!$F$2:$CB$208,MATCH('Selection Pane Data'!$C102,List!$F$2:$F$208,0),MATCH('Selection Pane Data'!N$3,List!$F$2:$CB$2,0)),""),"")</f>
        <v/>
      </c>
      <c r="O102" s="13" t="str">
        <f>IFERROR(IF(O$4="Yes",INDEX(List!$F$2:$CB$208,MATCH('Selection Pane Data'!$C102,List!$F$2:$F$208,0),MATCH('Selection Pane Data'!O$3,List!$F$2:$CB$2,0)),""),"")</f>
        <v/>
      </c>
      <c r="P102" s="13" t="str">
        <f>IFERROR(IF(P$4="Yes",INDEX(List!$F$2:$CB$208,MATCH('Selection Pane Data'!$C102,List!$F$2:$F$208,0),MATCH('Selection Pane Data'!P$3,List!$F$2:$CB$2,0)),""),"")</f>
        <v/>
      </c>
      <c r="Q102" s="13" t="str">
        <f>IFERROR(IF(Q$4="Yes",INDEX(List!$F$2:$CB$208,MATCH('Selection Pane Data'!$C102,List!$F$2:$F$208,0),MATCH('Selection Pane Data'!Q$3,List!$F$2:$CB$2,0)),""),"")</f>
        <v/>
      </c>
      <c r="R102" s="13" t="str">
        <f>IFERROR(IF(R$4="Yes",INDEX(List!$F$2:$CB$208,MATCH('Selection Pane Data'!$C102,List!$F$2:$F$208,0),MATCH('Selection Pane Data'!R$3,List!$F$2:$CB$2,0)),""),"")</f>
        <v/>
      </c>
      <c r="S102" s="13" t="str">
        <f>IFERROR(IF(S$4="Yes",INDEX(List!$F$2:$CB$208,MATCH('Selection Pane Data'!$C102,List!$F$2:$F$208,0),MATCH('Selection Pane Data'!S$3,List!$F$2:$CB$2,0)),""),"")</f>
        <v/>
      </c>
      <c r="T102" s="13" t="str">
        <f>IFERROR(IF(T$4="Yes",INDEX(List!$F$2:$CB$208,MATCH('Selection Pane Data'!$C102,List!$F$2:$F$208,0),MATCH('Selection Pane Data'!T$3,List!$F$2:$CB$2,0)),""),"")</f>
        <v/>
      </c>
      <c r="U102" s="13" t="str">
        <f>IFERROR(IF(U$4="Yes",INDEX(List!$F$2:$CB$208,MATCH('Selection Pane Data'!$C102,List!$F$2:$F$208,0),MATCH('Selection Pane Data'!U$3,List!$F$2:$CB$2,0)),""),"")</f>
        <v/>
      </c>
      <c r="V102" s="13" t="str">
        <f>IFERROR(IF(V$4="Yes",INDEX(List!$F$2:$CB$208,MATCH('Selection Pane Data'!$C102,List!$F$2:$F$208,0),MATCH('Selection Pane Data'!V$3,List!$F$2:$CB$2,0)),""),"")</f>
        <v/>
      </c>
      <c r="W102" s="13" t="str">
        <f>IFERROR(IF(W$4="Yes",INDEX(List!$F$2:$CB$208,MATCH('Selection Pane Data'!$C102,List!$F$2:$F$208,0),MATCH('Selection Pane Data'!W$3,List!$F$2:$CB$2,0)),""),"")</f>
        <v/>
      </c>
      <c r="X102" s="13" t="str">
        <f>IFERROR(IF(X$4="Yes",INDEX(List!$F$2:$CB$208,MATCH('Selection Pane Data'!$C102,List!$F$2:$F$208,0),MATCH('Selection Pane Data'!X$3,List!$F$2:$CB$2,0)),""),"")</f>
        <v/>
      </c>
      <c r="Y102" s="13" t="str">
        <f>IFERROR(IF(Y$4="Yes",INDEX(List!$F$2:$CB$208,MATCH('Selection Pane Data'!$C102,List!$F$2:$F$208,0),MATCH('Selection Pane Data'!Y$3,List!$F$2:$CB$2,0)),""),"")</f>
        <v/>
      </c>
      <c r="Z102" s="13" t="str">
        <f>IFERROR(IF(Z$4="Yes",INDEX(List!$F$2:$CB$208,MATCH('Selection Pane Data'!$C102,List!$F$2:$F$208,0),MATCH('Selection Pane Data'!Z$3,List!$F$2:$CB$2,0)),""),"")</f>
        <v/>
      </c>
      <c r="AA102" s="13" t="str">
        <f>IFERROR(IF(AA$4="Yes",INDEX(List!$F$2:$CB$208,MATCH('Selection Pane Data'!$C102,List!$F$2:$F$208,0),MATCH('Selection Pane Data'!AA$3,List!$F$2:$CB$2,0)),""),"")</f>
        <v/>
      </c>
      <c r="AB102" s="13">
        <f>IFERROR(IF(AB$4="Yes",INDEX(List!$F$2:$CB$208,MATCH('Selection Pane Data'!$C102,List!$F$2:$F$208,0),MATCH('Selection Pane Data'!AB$3,List!$F$2:$CB$2,0)),""),"")</f>
        <v>0</v>
      </c>
      <c r="AC102" s="13" t="str">
        <f>IFERROR(IF(AC$4="Yes",INDEX(List!$F$2:$CB$208,MATCH('Selection Pane Data'!$C102,List!$F$2:$F$208,0),MATCH('Selection Pane Data'!AC$3,List!$F$2:$CB$2,0)),""),"")</f>
        <v/>
      </c>
      <c r="AD102" s="13" t="str">
        <f>IFERROR(IF(AD$4="Yes",INDEX(List!$F$2:$CB$208,MATCH('Selection Pane Data'!$C102,List!$F$2:$F$208,0),MATCH('Selection Pane Data'!AD$3,List!$F$2:$CB$2,0)),""),"")</f>
        <v/>
      </c>
      <c r="AE102" s="13" t="str">
        <f>IFERROR(IF(AE$4="Yes",INDEX(List!$F$2:$CB$208,MATCH('Selection Pane Data'!$C102,List!$F$2:$F$208,0),MATCH('Selection Pane Data'!AE$3,List!$F$2:$CB$2,0)),""),"")</f>
        <v/>
      </c>
      <c r="AF102" s="13" t="str">
        <f>IFERROR(IF(AF$4="Yes",INDEX(List!$F$2:$CB$208,MATCH('Selection Pane Data'!$C102,List!$F$2:$F$208,0),MATCH('Selection Pane Data'!AF$3,List!$F$2:$CB$2,0)),""),"")</f>
        <v/>
      </c>
      <c r="AG102" s="13" t="str">
        <f>IFERROR(IF(AG$4="Yes",INDEX(List!$F$2:$CB$208,MATCH('Selection Pane Data'!$C102,List!$F$2:$F$208,0),MATCH('Selection Pane Data'!AG$3,List!$F$2:$CB$2,0)),""),"")</f>
        <v/>
      </c>
      <c r="AH102" s="13" t="str">
        <f>IFERROR(IF(AH$4="Yes",INDEX(List!$F$2:$CB$208,MATCH('Selection Pane Data'!$C102,List!$F$2:$F$208,0),MATCH('Selection Pane Data'!AH$3,List!$F$2:$CB$2,0)),""),"")</f>
        <v/>
      </c>
      <c r="AI102" s="13" t="str">
        <f>IFERROR(IF(AI$4="Yes",INDEX(List!$F$2:$CB$208,MATCH('Selection Pane Data'!$C102,List!$F$2:$F$208,0),MATCH('Selection Pane Data'!AI$3,List!$F$2:$CB$2,0)),""),"")</f>
        <v/>
      </c>
      <c r="AJ102" s="13" t="str">
        <f>IFERROR(IF(AJ$4="Yes",INDEX(List!$F$2:$CB$208,MATCH('Selection Pane Data'!$C102,List!$F$2:$F$208,0),MATCH('Selection Pane Data'!AJ$3,List!$F$2:$CB$2,0)),""),"")</f>
        <v/>
      </c>
      <c r="AK102" s="13" t="str">
        <f>IFERROR(IF(AK$4="Yes",INDEX(List!$F$2:$CB$208,MATCH('Selection Pane Data'!$C102,List!$F$2:$F$208,0),MATCH('Selection Pane Data'!AK$3,List!$F$2:$CB$2,0)),""),"")</f>
        <v/>
      </c>
      <c r="AL102" s="13" t="str">
        <f>IFERROR(IF(AL$4="Yes",INDEX(List!$F$2:$CB$208,MATCH('Selection Pane Data'!$C102,List!$F$2:$F$208,0),MATCH('Selection Pane Data'!AL$3,List!$F$2:$CB$2,0)),""),"")</f>
        <v/>
      </c>
      <c r="AM102" s="13" t="str">
        <f>IFERROR(IF(AM$4="Yes",INDEX(List!$F$2:$CB$208,MATCH('Selection Pane Data'!$C102,List!$F$2:$F$208,0),MATCH('Selection Pane Data'!AM$3,List!$F$2:$CB$2,0)),""),"")</f>
        <v/>
      </c>
      <c r="AN102" s="13" t="str">
        <f>IFERROR(IF(AN$4="Yes",INDEX(List!$F$2:$CB$208,MATCH('Selection Pane Data'!$C102,List!$F$2:$F$208,0),MATCH('Selection Pane Data'!AN$3,List!$F$2:$CB$2,0)),""),"")</f>
        <v/>
      </c>
      <c r="AO102" s="13" t="str">
        <f>IFERROR(IF(AO$4="Yes",INDEX(List!$F$2:$CB$208,MATCH('Selection Pane Data'!$C102,List!$F$2:$F$208,0),MATCH('Selection Pane Data'!AO$3,List!$F$2:$CB$2,0)),""),"")</f>
        <v/>
      </c>
      <c r="AP102" s="13" t="str">
        <f>IFERROR(IF(AP$4="Yes",INDEX(List!$F$2:$CB$208,MATCH('Selection Pane Data'!$C102,List!$F$2:$F$208,0),MATCH('Selection Pane Data'!AP$3,List!$F$2:$CB$2,0)),""),"")</f>
        <v/>
      </c>
      <c r="AQ102" s="13" t="str">
        <f>IFERROR(IF(AQ$4="Yes",INDEX(List!$F$2:$CB$208,MATCH('Selection Pane Data'!$C102,List!$F$2:$F$208,0),MATCH('Selection Pane Data'!AQ$3,List!$F$2:$CB$2,0)),""),"")</f>
        <v/>
      </c>
      <c r="AR102" s="13" t="str">
        <f>IFERROR(IF(AR$4="Yes",INDEX(List!$F$2:$CB$208,MATCH('Selection Pane Data'!$C102,List!$F$2:$F$208,0),MATCH('Selection Pane Data'!AR$3,List!$F$2:$CB$2,0)),""),"")</f>
        <v/>
      </c>
      <c r="AS102" s="13" t="str">
        <f>IFERROR(IF(AS$4="Yes",INDEX(List!$F$2:$CB$208,MATCH('Selection Pane Data'!$C102,List!$F$2:$F$208,0),MATCH('Selection Pane Data'!AS$3,List!$F$2:$CB$2,0)),""),"")</f>
        <v/>
      </c>
      <c r="AT102" s="13" t="str">
        <f>IFERROR(IF(AT$4="Yes",INDEX(List!$F$2:$CB$208,MATCH('Selection Pane Data'!$C102,List!$F$2:$F$208,0),MATCH('Selection Pane Data'!AT$3,List!$F$2:$CB$2,0)),""),"")</f>
        <v/>
      </c>
      <c r="AU102" s="13" t="str">
        <f>IFERROR(IF(AU$4="Yes",INDEX(List!$F$2:$CB$208,MATCH('Selection Pane Data'!$C102,List!$F$2:$F$208,0),MATCH('Selection Pane Data'!AU$3,List!$F$2:$CB$2,0)),""),"")</f>
        <v/>
      </c>
      <c r="AV102" s="13" t="str">
        <f>IFERROR(IF(AV$4="Yes",INDEX(List!$F$2:$CB$208,MATCH('Selection Pane Data'!$C102,List!$F$2:$F$208,0),MATCH('Selection Pane Data'!AV$3,List!$F$2:$CB$2,0)),""),"")</f>
        <v/>
      </c>
      <c r="AW102" s="13" t="str">
        <f>IFERROR(IF(AW$4="Yes",INDEX(List!$F$2:$CB$208,MATCH('Selection Pane Data'!$C102,List!$F$2:$F$208,0),MATCH('Selection Pane Data'!AW$3,List!$F$2:$CB$2,0)),""),"")</f>
        <v/>
      </c>
      <c r="AX102" s="13" t="str">
        <f>IFERROR(IF(AX$4="Yes",INDEX(List!$F$2:$CB$208,MATCH('Selection Pane Data'!$C102,List!$F$2:$F$208,0),MATCH('Selection Pane Data'!AX$3,List!$F$2:$CB$2,0)),""),"")</f>
        <v/>
      </c>
      <c r="AY102" s="13" t="str">
        <f>IFERROR(IF(AY$4="Yes",INDEX(List!$F$2:$CB$208,MATCH('Selection Pane Data'!$C102,List!$F$2:$F$208,0),MATCH('Selection Pane Data'!AY$3,List!$F$2:$CB$2,0)),""),"")</f>
        <v/>
      </c>
      <c r="AZ102" s="13" t="str">
        <f>IFERROR(IF(AZ$4="Yes",INDEX(List!$F$2:$CB$208,MATCH('Selection Pane Data'!$C102,List!$F$2:$F$208,0),MATCH('Selection Pane Data'!AZ$3,List!$F$2:$CB$2,0)),""),"")</f>
        <v/>
      </c>
      <c r="BA102" s="13" t="str">
        <f>IFERROR(IF(BA$4="Yes",INDEX(List!$F$2:$CB$208,MATCH('Selection Pane Data'!$C102,List!$F$2:$F$208,0),MATCH('Selection Pane Data'!BA$3,List!$F$2:$CB$2,0)),""),"")</f>
        <v/>
      </c>
      <c r="BB102" s="13" t="str">
        <f>IFERROR(IF(BB$4="Yes",INDEX(List!$F$2:$CB$208,MATCH('Selection Pane Data'!$C102,List!$F$2:$F$208,0),MATCH('Selection Pane Data'!BB$3,List!$F$2:$CB$2,0)),""),"")</f>
        <v/>
      </c>
      <c r="BC102" s="13" t="str">
        <f>IFERROR(IF(BC$4="Yes",INDEX(List!$F$2:$CB$208,MATCH('Selection Pane Data'!$C102,List!$F$2:$F$208,0),MATCH('Selection Pane Data'!BC$3,List!$F$2:$CB$2,0)),""),"")</f>
        <v/>
      </c>
      <c r="BD102" s="13" t="str">
        <f>IFERROR(IF(BD$4="Yes",INDEX(List!$F$2:$CB$208,MATCH('Selection Pane Data'!$C102,List!$F$2:$F$208,0),MATCH('Selection Pane Data'!BD$3,List!$F$2:$CB$2,0)),""),"")</f>
        <v/>
      </c>
      <c r="BE102" s="13" t="str">
        <f>IFERROR(IF(BE$4="Yes",INDEX(List!$F$2:$CB$208,MATCH('Selection Pane Data'!$C102,List!$F$2:$F$208,0),MATCH('Selection Pane Data'!BE$3,List!$F$2:$CB$2,0)),""),"")</f>
        <v/>
      </c>
      <c r="BF102" s="13" t="str">
        <f>IFERROR(IF(BF$4="Yes",INDEX(List!$F$2:$CB$208,MATCH('Selection Pane Data'!$C102,List!$F$2:$F$208,0),MATCH('Selection Pane Data'!BF$3,List!$F$2:$CB$2,0)),""),"")</f>
        <v/>
      </c>
      <c r="BG102" s="13" t="str">
        <f>IFERROR(IF(BG$4="Yes",INDEX(List!$F$2:$CB$208,MATCH('Selection Pane Data'!$C102,List!$F$2:$F$208,0),MATCH('Selection Pane Data'!BG$3,List!$F$2:$CB$2,0)),""),"")</f>
        <v/>
      </c>
      <c r="BH102" s="13" t="str">
        <f>IFERROR(IF(BH$4="Yes",INDEX(List!$F$2:$CB$208,MATCH('Selection Pane Data'!$C102,List!$F$2:$F$208,0),MATCH('Selection Pane Data'!BH$3,List!$F$2:$CB$2,0)),""),"")</f>
        <v/>
      </c>
      <c r="BI102" s="13" t="str">
        <f>IFERROR(IF(BI$4="Yes",INDEX(List!$F$2:$CB$208,MATCH('Selection Pane Data'!$C102,List!$F$2:$F$208,0),MATCH('Selection Pane Data'!BI$3,List!$F$2:$CB$2,0)),""),"")</f>
        <v/>
      </c>
      <c r="BJ102" s="13" t="str">
        <f>IFERROR(IF(BJ$4="Yes",INDEX(List!$F$2:$CB$208,MATCH('Selection Pane Data'!$C102,List!$F$2:$F$208,0),MATCH('Selection Pane Data'!BJ$3,List!$F$2:$CB$2,0)),""),"")</f>
        <v/>
      </c>
      <c r="BK102" s="13" t="str">
        <f>IFERROR(IF(BK$4="Yes",INDEX(List!$F$2:$CB$208,MATCH('Selection Pane Data'!$C102,List!$F$2:$F$208,0),MATCH('Selection Pane Data'!BK$3,List!$F$2:$CB$2,0)),""),"")</f>
        <v/>
      </c>
      <c r="BL102" s="13" t="str">
        <f>IFERROR(IF(BL$4="Yes",INDEX(List!$F$2:$CB$208,MATCH('Selection Pane Data'!$C102,List!$F$2:$F$208,0),MATCH('Selection Pane Data'!BL$3,List!$F$2:$CB$2,0)),""),"")</f>
        <v/>
      </c>
      <c r="BM102" s="13" t="str">
        <f>IFERROR(IF(BM$4="Yes",INDEX(List!$F$2:$CB$208,MATCH('Selection Pane Data'!$C102,List!$F$2:$F$208,0),MATCH('Selection Pane Data'!BM$3,List!$F$2:$CB$2,0)),""),"")</f>
        <v/>
      </c>
      <c r="BN102" s="13" t="str">
        <f>IFERROR(IF(BN$4="Yes",INDEX(List!$F$2:$CB$208,MATCH('Selection Pane Data'!$C102,List!$F$2:$F$208,0),MATCH('Selection Pane Data'!BN$3,List!$F$2:$CB$2,0)),""),"")</f>
        <v/>
      </c>
      <c r="BO102" s="13" t="str">
        <f>IFERROR(IF(BO$4="Yes",INDEX(List!$F$2:$CB$208,MATCH('Selection Pane Data'!$C102,List!$F$2:$F$208,0),MATCH('Selection Pane Data'!BO$3,List!$F$2:$CB$2,0)),""),"")</f>
        <v/>
      </c>
      <c r="BP102" s="13" t="str">
        <f>IFERROR(IF(BP$4="Yes",INDEX(List!$F$2:$CB$208,MATCH('Selection Pane Data'!$C102,List!$F$2:$F$208,0),MATCH('Selection Pane Data'!BP$3,List!$F$2:$CB$2,0)),""),"")</f>
        <v/>
      </c>
      <c r="BQ102" s="13" t="str">
        <f>IFERROR(IF(BQ$4="Yes",INDEX(List!$F$2:$CB$208,MATCH('Selection Pane Data'!$C102,List!$F$2:$F$208,0),MATCH('Selection Pane Data'!BQ$3,List!$F$2:$CB$2,0)),""),"")</f>
        <v/>
      </c>
      <c r="BR102" s="13" t="str">
        <f>IFERROR(IF(BR$4="Yes",INDEX(List!$F$2:$CB$208,MATCH('Selection Pane Data'!$C102,List!$F$2:$F$208,0),MATCH('Selection Pane Data'!BR$3,List!$F$2:$CB$2,0)),""),"")</f>
        <v/>
      </c>
      <c r="BS102" s="13" t="str">
        <f>IFERROR(IF(BS$4="Yes",INDEX(List!$F$2:$CB$208,MATCH('Selection Pane Data'!$C102,List!$F$2:$F$208,0),MATCH('Selection Pane Data'!BS$3,List!$F$2:$CB$2,0)),""),"")</f>
        <v/>
      </c>
      <c r="BT102" s="13" t="str">
        <f>IFERROR(IF(BT$4="Yes",INDEX(List!$F$2:$CB$208,MATCH('Selection Pane Data'!$C102,List!$F$2:$F$208,0),MATCH('Selection Pane Data'!BT$3,List!$F$2:$CB$2,0)),""),"")</f>
        <v/>
      </c>
      <c r="BU102" s="13" t="str">
        <f>IFERROR(IF(BU$4="Yes",INDEX(List!$F$2:$CB$208,MATCH('Selection Pane Data'!$C102,List!$F$2:$F$208,0),MATCH('Selection Pane Data'!BU$3,List!$F$2:$CB$2,0)),""),"")</f>
        <v/>
      </c>
      <c r="BV102" s="13" t="str">
        <f>IFERROR(IF(BV$4="Yes",INDEX(List!$F$2:$CB$208,MATCH('Selection Pane Data'!$C102,List!$F$2:$F$208,0),MATCH('Selection Pane Data'!BV$3,List!$F$2:$CB$2,0)),""),"")</f>
        <v/>
      </c>
      <c r="BW102" s="13" t="str">
        <f>IFERROR(IF(BW$4="Yes",INDEX(List!$F$2:$CB$208,MATCH('Selection Pane Data'!$C102,List!$F$2:$F$208,0),MATCH('Selection Pane Data'!BW$3,List!$F$2:$CB$2,0)),""),"")</f>
        <v/>
      </c>
      <c r="BX102" s="13" t="str">
        <f>IFERROR(IF(BX$4="Yes",INDEX(List!$F$2:$CB$208,MATCH('Selection Pane Data'!$C102,List!$F$2:$F$208,0),MATCH('Selection Pane Data'!BX$3,List!$F$2:$CB$2,0)),""),"")</f>
        <v/>
      </c>
      <c r="BY102" s="13" t="str">
        <f>IFERROR(IF(BY$4="Yes",INDEX(List!$F$2:$CB$208,MATCH('Selection Pane Data'!$C102,List!$F$2:$F$208,0),MATCH('Selection Pane Data'!BY$3,List!$F$2:$CB$2,0)),""),"")</f>
        <v/>
      </c>
      <c r="BZ102" s="13" t="str">
        <f>IFERROR(IF(BZ$4="Yes",INDEX(List!$F$2:$CB$208,MATCH('Selection Pane Data'!$C102,List!$F$2:$F$208,0),MATCH('Selection Pane Data'!BZ$3,List!$F$2:$CB$2,0)),""),"")</f>
        <v/>
      </c>
      <c r="CA102" s="13" t="str">
        <f>IFERROR(IF(CA$4="Yes",INDEX(List!$F$2:$CB$208,MATCH('Selection Pane Data'!$C102,List!$F$2:$F$208,0),MATCH('Selection Pane Data'!CA$3,List!$F$2:$CB$2,0)),""),"")</f>
        <v/>
      </c>
      <c r="CC102" s="29">
        <f t="shared" si="4"/>
        <v>0</v>
      </c>
      <c r="CD102" s="29">
        <f t="shared" si="5"/>
        <v>0</v>
      </c>
      <c r="CE102" s="29"/>
      <c r="CF102" s="29">
        <f>COUNTIF(List!I100:CB100,'Selection Pane Data'!CF$3)</f>
        <v>2</v>
      </c>
      <c r="CG102" s="29">
        <f>COUNTIF(List!J100:CC100,'Selection Pane Data'!CG$3)</f>
        <v>1</v>
      </c>
      <c r="CH102" s="29"/>
      <c r="CI102" s="29" t="str">
        <f t="shared" si="6"/>
        <v>Error</v>
      </c>
      <c r="CJ102" s="29" t="str">
        <f t="shared" si="7"/>
        <v>Error</v>
      </c>
    </row>
    <row r="103" spans="2:88" x14ac:dyDescent="0.45">
      <c r="B103" s="21" t="s">
        <v>424</v>
      </c>
      <c r="C103" s="120" t="s">
        <v>157</v>
      </c>
      <c r="D103" s="31" t="str">
        <f>List!G101</f>
        <v>Shared Coverage</v>
      </c>
      <c r="E103" s="31" t="str">
        <f>List!H101</f>
        <v>Shared Coverage</v>
      </c>
      <c r="F103" t="str">
        <f>INDEX('CMMC Levels'!$A$1:$F$188,MATCH('Selection Pane Data'!$C103,'CMMC Levels'!$A$1:$A$188,0),MATCH(Placemat!$F$4,'CMMC Levels'!$A$1:$F$1,0))</f>
        <v>X</v>
      </c>
      <c r="G103" s="75" t="str">
        <f>IF(F103="X",IF(COUNTIF(List!I101:CB101,"P")+COUNTIF(List!I101:CB101,"S")=0,"U",IF(COUNTIF('Selection Pane Data'!H103:CA103,"P")&gt;0,"P",IF(COUNTIF('Selection Pane Data'!H103:CA103,"S")&gt;0,"S","N"))),"NA")</f>
        <v>N</v>
      </c>
      <c r="H103" s="13" t="str">
        <f>IFERROR(IF(H$4="Yes",INDEX(List!$F$2:$CB$208,MATCH('Selection Pane Data'!$C103,List!$F$2:$F$208,0),MATCH('Selection Pane Data'!H$3,List!$F$2:$CB$2,0)),""),"")</f>
        <v/>
      </c>
      <c r="I103" s="13" t="str">
        <f>IFERROR(IF(I$4="Yes",INDEX(List!$F$2:$CB$208,MATCH('Selection Pane Data'!$C103,List!$F$2:$F$208,0),MATCH('Selection Pane Data'!I$3,List!$F$2:$CB$2,0)),""),"")</f>
        <v/>
      </c>
      <c r="J103" s="13">
        <f>IFERROR(IF(J$4="Yes",INDEX(List!$F$2:$CB$208,MATCH('Selection Pane Data'!$C103,List!$F$2:$F$208,0),MATCH('Selection Pane Data'!J$3,List!$F$2:$CB$2,0)),""),"")</f>
        <v>0</v>
      </c>
      <c r="K103" s="13" t="str">
        <f>IFERROR(IF(K$4="Yes",INDEX(List!$F$2:$CB$208,MATCH('Selection Pane Data'!$C103,List!$F$2:$F$208,0),MATCH('Selection Pane Data'!K$3,List!$F$2:$CB$2,0)),""),"")</f>
        <v/>
      </c>
      <c r="L103" s="13" t="str">
        <f>IFERROR(IF(L$4="Yes",INDEX(List!$F$2:$CB$208,MATCH('Selection Pane Data'!$C103,List!$F$2:$F$208,0),MATCH('Selection Pane Data'!L$3,List!$F$2:$CB$2,0)),""),"")</f>
        <v/>
      </c>
      <c r="M103" s="13" t="str">
        <f>IFERROR(IF(M$4="Yes",INDEX(List!$F$2:$CB$208,MATCH('Selection Pane Data'!$C103,List!$F$2:$F$208,0),MATCH('Selection Pane Data'!M$3,List!$F$2:$CB$2,0)),""),"")</f>
        <v/>
      </c>
      <c r="N103" s="13" t="str">
        <f>IFERROR(IF(N$4="Yes",INDEX(List!$F$2:$CB$208,MATCH('Selection Pane Data'!$C103,List!$F$2:$F$208,0),MATCH('Selection Pane Data'!N$3,List!$F$2:$CB$2,0)),""),"")</f>
        <v/>
      </c>
      <c r="O103" s="13" t="str">
        <f>IFERROR(IF(O$4="Yes",INDEX(List!$F$2:$CB$208,MATCH('Selection Pane Data'!$C103,List!$F$2:$F$208,0),MATCH('Selection Pane Data'!O$3,List!$F$2:$CB$2,0)),""),"")</f>
        <v/>
      </c>
      <c r="P103" s="13" t="str">
        <f>IFERROR(IF(P$4="Yes",INDEX(List!$F$2:$CB$208,MATCH('Selection Pane Data'!$C103,List!$F$2:$F$208,0),MATCH('Selection Pane Data'!P$3,List!$F$2:$CB$2,0)),""),"")</f>
        <v/>
      </c>
      <c r="Q103" s="13" t="str">
        <f>IFERROR(IF(Q$4="Yes",INDEX(List!$F$2:$CB$208,MATCH('Selection Pane Data'!$C103,List!$F$2:$F$208,0),MATCH('Selection Pane Data'!Q$3,List!$F$2:$CB$2,0)),""),"")</f>
        <v/>
      </c>
      <c r="R103" s="13" t="str">
        <f>IFERROR(IF(R$4="Yes",INDEX(List!$F$2:$CB$208,MATCH('Selection Pane Data'!$C103,List!$F$2:$F$208,0),MATCH('Selection Pane Data'!R$3,List!$F$2:$CB$2,0)),""),"")</f>
        <v/>
      </c>
      <c r="S103" s="13" t="str">
        <f>IFERROR(IF(S$4="Yes",INDEX(List!$F$2:$CB$208,MATCH('Selection Pane Data'!$C103,List!$F$2:$F$208,0),MATCH('Selection Pane Data'!S$3,List!$F$2:$CB$2,0)),""),"")</f>
        <v/>
      </c>
      <c r="T103" s="13" t="str">
        <f>IFERROR(IF(T$4="Yes",INDEX(List!$F$2:$CB$208,MATCH('Selection Pane Data'!$C103,List!$F$2:$F$208,0),MATCH('Selection Pane Data'!T$3,List!$F$2:$CB$2,0)),""),"")</f>
        <v/>
      </c>
      <c r="U103" s="13" t="str">
        <f>IFERROR(IF(U$4="Yes",INDEX(List!$F$2:$CB$208,MATCH('Selection Pane Data'!$C103,List!$F$2:$F$208,0),MATCH('Selection Pane Data'!U$3,List!$F$2:$CB$2,0)),""),"")</f>
        <v/>
      </c>
      <c r="V103" s="13" t="str">
        <f>IFERROR(IF(V$4="Yes",INDEX(List!$F$2:$CB$208,MATCH('Selection Pane Data'!$C103,List!$F$2:$F$208,0),MATCH('Selection Pane Data'!V$3,List!$F$2:$CB$2,0)),""),"")</f>
        <v/>
      </c>
      <c r="W103" s="13" t="str">
        <f>IFERROR(IF(W$4="Yes",INDEX(List!$F$2:$CB$208,MATCH('Selection Pane Data'!$C103,List!$F$2:$F$208,0),MATCH('Selection Pane Data'!W$3,List!$F$2:$CB$2,0)),""),"")</f>
        <v/>
      </c>
      <c r="X103" s="13" t="str">
        <f>IFERROR(IF(X$4="Yes",INDEX(List!$F$2:$CB$208,MATCH('Selection Pane Data'!$C103,List!$F$2:$F$208,0),MATCH('Selection Pane Data'!X$3,List!$F$2:$CB$2,0)),""),"")</f>
        <v/>
      </c>
      <c r="Y103" s="13" t="str">
        <f>IFERROR(IF(Y$4="Yes",INDEX(List!$F$2:$CB$208,MATCH('Selection Pane Data'!$C103,List!$F$2:$F$208,0),MATCH('Selection Pane Data'!Y$3,List!$F$2:$CB$2,0)),""),"")</f>
        <v/>
      </c>
      <c r="Z103" s="13" t="str">
        <f>IFERROR(IF(Z$4="Yes",INDEX(List!$F$2:$CB$208,MATCH('Selection Pane Data'!$C103,List!$F$2:$F$208,0),MATCH('Selection Pane Data'!Z$3,List!$F$2:$CB$2,0)),""),"")</f>
        <v/>
      </c>
      <c r="AA103" s="13" t="str">
        <f>IFERROR(IF(AA$4="Yes",INDEX(List!$F$2:$CB$208,MATCH('Selection Pane Data'!$C103,List!$F$2:$F$208,0),MATCH('Selection Pane Data'!AA$3,List!$F$2:$CB$2,0)),""),"")</f>
        <v/>
      </c>
      <c r="AB103" s="13">
        <f>IFERROR(IF(AB$4="Yes",INDEX(List!$F$2:$CB$208,MATCH('Selection Pane Data'!$C103,List!$F$2:$F$208,0),MATCH('Selection Pane Data'!AB$3,List!$F$2:$CB$2,0)),""),"")</f>
        <v>0</v>
      </c>
      <c r="AC103" s="13" t="str">
        <f>IFERROR(IF(AC$4="Yes",INDEX(List!$F$2:$CB$208,MATCH('Selection Pane Data'!$C103,List!$F$2:$F$208,0),MATCH('Selection Pane Data'!AC$3,List!$F$2:$CB$2,0)),""),"")</f>
        <v/>
      </c>
      <c r="AD103" s="13" t="str">
        <f>IFERROR(IF(AD$4="Yes",INDEX(List!$F$2:$CB$208,MATCH('Selection Pane Data'!$C103,List!$F$2:$F$208,0),MATCH('Selection Pane Data'!AD$3,List!$F$2:$CB$2,0)),""),"")</f>
        <v/>
      </c>
      <c r="AE103" s="13" t="str">
        <f>IFERROR(IF(AE$4="Yes",INDEX(List!$F$2:$CB$208,MATCH('Selection Pane Data'!$C103,List!$F$2:$F$208,0),MATCH('Selection Pane Data'!AE$3,List!$F$2:$CB$2,0)),""),"")</f>
        <v/>
      </c>
      <c r="AF103" s="13" t="str">
        <f>IFERROR(IF(AF$4="Yes",INDEX(List!$F$2:$CB$208,MATCH('Selection Pane Data'!$C103,List!$F$2:$F$208,0),MATCH('Selection Pane Data'!AF$3,List!$F$2:$CB$2,0)),""),"")</f>
        <v/>
      </c>
      <c r="AG103" s="13" t="str">
        <f>IFERROR(IF(AG$4="Yes",INDEX(List!$F$2:$CB$208,MATCH('Selection Pane Data'!$C103,List!$F$2:$F$208,0),MATCH('Selection Pane Data'!AG$3,List!$F$2:$CB$2,0)),""),"")</f>
        <v/>
      </c>
      <c r="AH103" s="13" t="str">
        <f>IFERROR(IF(AH$4="Yes",INDEX(List!$F$2:$CB$208,MATCH('Selection Pane Data'!$C103,List!$F$2:$F$208,0),MATCH('Selection Pane Data'!AH$3,List!$F$2:$CB$2,0)),""),"")</f>
        <v/>
      </c>
      <c r="AI103" s="13" t="str">
        <f>IFERROR(IF(AI$4="Yes",INDEX(List!$F$2:$CB$208,MATCH('Selection Pane Data'!$C103,List!$F$2:$F$208,0),MATCH('Selection Pane Data'!AI$3,List!$F$2:$CB$2,0)),""),"")</f>
        <v/>
      </c>
      <c r="AJ103" s="13" t="str">
        <f>IFERROR(IF(AJ$4="Yes",INDEX(List!$F$2:$CB$208,MATCH('Selection Pane Data'!$C103,List!$F$2:$F$208,0),MATCH('Selection Pane Data'!AJ$3,List!$F$2:$CB$2,0)),""),"")</f>
        <v/>
      </c>
      <c r="AK103" s="13" t="str">
        <f>IFERROR(IF(AK$4="Yes",INDEX(List!$F$2:$CB$208,MATCH('Selection Pane Data'!$C103,List!$F$2:$F$208,0),MATCH('Selection Pane Data'!AK$3,List!$F$2:$CB$2,0)),""),"")</f>
        <v/>
      </c>
      <c r="AL103" s="13" t="str">
        <f>IFERROR(IF(AL$4="Yes",INDEX(List!$F$2:$CB$208,MATCH('Selection Pane Data'!$C103,List!$F$2:$F$208,0),MATCH('Selection Pane Data'!AL$3,List!$F$2:$CB$2,0)),""),"")</f>
        <v/>
      </c>
      <c r="AM103" s="13" t="str">
        <f>IFERROR(IF(AM$4="Yes",INDEX(List!$F$2:$CB$208,MATCH('Selection Pane Data'!$C103,List!$F$2:$F$208,0),MATCH('Selection Pane Data'!AM$3,List!$F$2:$CB$2,0)),""),"")</f>
        <v/>
      </c>
      <c r="AN103" s="13" t="str">
        <f>IFERROR(IF(AN$4="Yes",INDEX(List!$F$2:$CB$208,MATCH('Selection Pane Data'!$C103,List!$F$2:$F$208,0),MATCH('Selection Pane Data'!AN$3,List!$F$2:$CB$2,0)),""),"")</f>
        <v/>
      </c>
      <c r="AO103" s="13" t="str">
        <f>IFERROR(IF(AO$4="Yes",INDEX(List!$F$2:$CB$208,MATCH('Selection Pane Data'!$C103,List!$F$2:$F$208,0),MATCH('Selection Pane Data'!AO$3,List!$F$2:$CB$2,0)),""),"")</f>
        <v/>
      </c>
      <c r="AP103" s="13" t="str">
        <f>IFERROR(IF(AP$4="Yes",INDEX(List!$F$2:$CB$208,MATCH('Selection Pane Data'!$C103,List!$F$2:$F$208,0),MATCH('Selection Pane Data'!AP$3,List!$F$2:$CB$2,0)),""),"")</f>
        <v/>
      </c>
      <c r="AQ103" s="13" t="str">
        <f>IFERROR(IF(AQ$4="Yes",INDEX(List!$F$2:$CB$208,MATCH('Selection Pane Data'!$C103,List!$F$2:$F$208,0),MATCH('Selection Pane Data'!AQ$3,List!$F$2:$CB$2,0)),""),"")</f>
        <v/>
      </c>
      <c r="AR103" s="13" t="str">
        <f>IFERROR(IF(AR$4="Yes",INDEX(List!$F$2:$CB$208,MATCH('Selection Pane Data'!$C103,List!$F$2:$F$208,0),MATCH('Selection Pane Data'!AR$3,List!$F$2:$CB$2,0)),""),"")</f>
        <v/>
      </c>
      <c r="AS103" s="13" t="str">
        <f>IFERROR(IF(AS$4="Yes",INDEX(List!$F$2:$CB$208,MATCH('Selection Pane Data'!$C103,List!$F$2:$F$208,0),MATCH('Selection Pane Data'!AS$3,List!$F$2:$CB$2,0)),""),"")</f>
        <v/>
      </c>
      <c r="AT103" s="13" t="str">
        <f>IFERROR(IF(AT$4="Yes",INDEX(List!$F$2:$CB$208,MATCH('Selection Pane Data'!$C103,List!$F$2:$F$208,0),MATCH('Selection Pane Data'!AT$3,List!$F$2:$CB$2,0)),""),"")</f>
        <v/>
      </c>
      <c r="AU103" s="13" t="str">
        <f>IFERROR(IF(AU$4="Yes",INDEX(List!$F$2:$CB$208,MATCH('Selection Pane Data'!$C103,List!$F$2:$F$208,0),MATCH('Selection Pane Data'!AU$3,List!$F$2:$CB$2,0)),""),"")</f>
        <v/>
      </c>
      <c r="AV103" s="13" t="str">
        <f>IFERROR(IF(AV$4="Yes",INDEX(List!$F$2:$CB$208,MATCH('Selection Pane Data'!$C103,List!$F$2:$F$208,0),MATCH('Selection Pane Data'!AV$3,List!$F$2:$CB$2,0)),""),"")</f>
        <v/>
      </c>
      <c r="AW103" s="13" t="str">
        <f>IFERROR(IF(AW$4="Yes",INDEX(List!$F$2:$CB$208,MATCH('Selection Pane Data'!$C103,List!$F$2:$F$208,0),MATCH('Selection Pane Data'!AW$3,List!$F$2:$CB$2,0)),""),"")</f>
        <v/>
      </c>
      <c r="AX103" s="13" t="str">
        <f>IFERROR(IF(AX$4="Yes",INDEX(List!$F$2:$CB$208,MATCH('Selection Pane Data'!$C103,List!$F$2:$F$208,0),MATCH('Selection Pane Data'!AX$3,List!$F$2:$CB$2,0)),""),"")</f>
        <v/>
      </c>
      <c r="AY103" s="13" t="str">
        <f>IFERROR(IF(AY$4="Yes",INDEX(List!$F$2:$CB$208,MATCH('Selection Pane Data'!$C103,List!$F$2:$F$208,0),MATCH('Selection Pane Data'!AY$3,List!$F$2:$CB$2,0)),""),"")</f>
        <v/>
      </c>
      <c r="AZ103" s="13" t="str">
        <f>IFERROR(IF(AZ$4="Yes",INDEX(List!$F$2:$CB$208,MATCH('Selection Pane Data'!$C103,List!$F$2:$F$208,0),MATCH('Selection Pane Data'!AZ$3,List!$F$2:$CB$2,0)),""),"")</f>
        <v/>
      </c>
      <c r="BA103" s="13" t="str">
        <f>IFERROR(IF(BA$4="Yes",INDEX(List!$F$2:$CB$208,MATCH('Selection Pane Data'!$C103,List!$F$2:$F$208,0),MATCH('Selection Pane Data'!BA$3,List!$F$2:$CB$2,0)),""),"")</f>
        <v/>
      </c>
      <c r="BB103" s="13" t="str">
        <f>IFERROR(IF(BB$4="Yes",INDEX(List!$F$2:$CB$208,MATCH('Selection Pane Data'!$C103,List!$F$2:$F$208,0),MATCH('Selection Pane Data'!BB$3,List!$F$2:$CB$2,0)),""),"")</f>
        <v/>
      </c>
      <c r="BC103" s="13" t="str">
        <f>IFERROR(IF(BC$4="Yes",INDEX(List!$F$2:$CB$208,MATCH('Selection Pane Data'!$C103,List!$F$2:$F$208,0),MATCH('Selection Pane Data'!BC$3,List!$F$2:$CB$2,0)),""),"")</f>
        <v/>
      </c>
      <c r="BD103" s="13" t="str">
        <f>IFERROR(IF(BD$4="Yes",INDEX(List!$F$2:$CB$208,MATCH('Selection Pane Data'!$C103,List!$F$2:$F$208,0),MATCH('Selection Pane Data'!BD$3,List!$F$2:$CB$2,0)),""),"")</f>
        <v/>
      </c>
      <c r="BE103" s="13" t="str">
        <f>IFERROR(IF(BE$4="Yes",INDEX(List!$F$2:$CB$208,MATCH('Selection Pane Data'!$C103,List!$F$2:$F$208,0),MATCH('Selection Pane Data'!BE$3,List!$F$2:$CB$2,0)),""),"")</f>
        <v/>
      </c>
      <c r="BF103" s="13" t="str">
        <f>IFERROR(IF(BF$4="Yes",INDEX(List!$F$2:$CB$208,MATCH('Selection Pane Data'!$C103,List!$F$2:$F$208,0),MATCH('Selection Pane Data'!BF$3,List!$F$2:$CB$2,0)),""),"")</f>
        <v/>
      </c>
      <c r="BG103" s="13" t="str">
        <f>IFERROR(IF(BG$4="Yes",INDEX(List!$F$2:$CB$208,MATCH('Selection Pane Data'!$C103,List!$F$2:$F$208,0),MATCH('Selection Pane Data'!BG$3,List!$F$2:$CB$2,0)),""),"")</f>
        <v/>
      </c>
      <c r="BH103" s="13" t="str">
        <f>IFERROR(IF(BH$4="Yes",INDEX(List!$F$2:$CB$208,MATCH('Selection Pane Data'!$C103,List!$F$2:$F$208,0),MATCH('Selection Pane Data'!BH$3,List!$F$2:$CB$2,0)),""),"")</f>
        <v/>
      </c>
      <c r="BI103" s="13" t="str">
        <f>IFERROR(IF(BI$4="Yes",INDEX(List!$F$2:$CB$208,MATCH('Selection Pane Data'!$C103,List!$F$2:$F$208,0),MATCH('Selection Pane Data'!BI$3,List!$F$2:$CB$2,0)),""),"")</f>
        <v/>
      </c>
      <c r="BJ103" s="13" t="str">
        <f>IFERROR(IF(BJ$4="Yes",INDEX(List!$F$2:$CB$208,MATCH('Selection Pane Data'!$C103,List!$F$2:$F$208,0),MATCH('Selection Pane Data'!BJ$3,List!$F$2:$CB$2,0)),""),"")</f>
        <v/>
      </c>
      <c r="BK103" s="13" t="str">
        <f>IFERROR(IF(BK$4="Yes",INDEX(List!$F$2:$CB$208,MATCH('Selection Pane Data'!$C103,List!$F$2:$F$208,0),MATCH('Selection Pane Data'!BK$3,List!$F$2:$CB$2,0)),""),"")</f>
        <v/>
      </c>
      <c r="BL103" s="13" t="str">
        <f>IFERROR(IF(BL$4="Yes",INDEX(List!$F$2:$CB$208,MATCH('Selection Pane Data'!$C103,List!$F$2:$F$208,0),MATCH('Selection Pane Data'!BL$3,List!$F$2:$CB$2,0)),""),"")</f>
        <v/>
      </c>
      <c r="BM103" s="13" t="str">
        <f>IFERROR(IF(BM$4="Yes",INDEX(List!$F$2:$CB$208,MATCH('Selection Pane Data'!$C103,List!$F$2:$F$208,0),MATCH('Selection Pane Data'!BM$3,List!$F$2:$CB$2,0)),""),"")</f>
        <v/>
      </c>
      <c r="BN103" s="13" t="str">
        <f>IFERROR(IF(BN$4="Yes",INDEX(List!$F$2:$CB$208,MATCH('Selection Pane Data'!$C103,List!$F$2:$F$208,0),MATCH('Selection Pane Data'!BN$3,List!$F$2:$CB$2,0)),""),"")</f>
        <v/>
      </c>
      <c r="BO103" s="13" t="str">
        <f>IFERROR(IF(BO$4="Yes",INDEX(List!$F$2:$CB$208,MATCH('Selection Pane Data'!$C103,List!$F$2:$F$208,0),MATCH('Selection Pane Data'!BO$3,List!$F$2:$CB$2,0)),""),"")</f>
        <v/>
      </c>
      <c r="BP103" s="13" t="str">
        <f>IFERROR(IF(BP$4="Yes",INDEX(List!$F$2:$CB$208,MATCH('Selection Pane Data'!$C103,List!$F$2:$F$208,0),MATCH('Selection Pane Data'!BP$3,List!$F$2:$CB$2,0)),""),"")</f>
        <v/>
      </c>
      <c r="BQ103" s="13" t="str">
        <f>IFERROR(IF(BQ$4="Yes",INDEX(List!$F$2:$CB$208,MATCH('Selection Pane Data'!$C103,List!$F$2:$F$208,0),MATCH('Selection Pane Data'!BQ$3,List!$F$2:$CB$2,0)),""),"")</f>
        <v/>
      </c>
      <c r="BR103" s="13" t="str">
        <f>IFERROR(IF(BR$4="Yes",INDEX(List!$F$2:$CB$208,MATCH('Selection Pane Data'!$C103,List!$F$2:$F$208,0),MATCH('Selection Pane Data'!BR$3,List!$F$2:$CB$2,0)),""),"")</f>
        <v/>
      </c>
      <c r="BS103" s="13" t="str">
        <f>IFERROR(IF(BS$4="Yes",INDEX(List!$F$2:$CB$208,MATCH('Selection Pane Data'!$C103,List!$F$2:$F$208,0),MATCH('Selection Pane Data'!BS$3,List!$F$2:$CB$2,0)),""),"")</f>
        <v/>
      </c>
      <c r="BT103" s="13" t="str">
        <f>IFERROR(IF(BT$4="Yes",INDEX(List!$F$2:$CB$208,MATCH('Selection Pane Data'!$C103,List!$F$2:$F$208,0),MATCH('Selection Pane Data'!BT$3,List!$F$2:$CB$2,0)),""),"")</f>
        <v/>
      </c>
      <c r="BU103" s="13" t="str">
        <f>IFERROR(IF(BU$4="Yes",INDEX(List!$F$2:$CB$208,MATCH('Selection Pane Data'!$C103,List!$F$2:$F$208,0),MATCH('Selection Pane Data'!BU$3,List!$F$2:$CB$2,0)),""),"")</f>
        <v/>
      </c>
      <c r="BV103" s="13" t="str">
        <f>IFERROR(IF(BV$4="Yes",INDEX(List!$F$2:$CB$208,MATCH('Selection Pane Data'!$C103,List!$F$2:$F$208,0),MATCH('Selection Pane Data'!BV$3,List!$F$2:$CB$2,0)),""),"")</f>
        <v/>
      </c>
      <c r="BW103" s="13" t="str">
        <f>IFERROR(IF(BW$4="Yes",INDEX(List!$F$2:$CB$208,MATCH('Selection Pane Data'!$C103,List!$F$2:$F$208,0),MATCH('Selection Pane Data'!BW$3,List!$F$2:$CB$2,0)),""),"")</f>
        <v/>
      </c>
      <c r="BX103" s="13" t="str">
        <f>IFERROR(IF(BX$4="Yes",INDEX(List!$F$2:$CB$208,MATCH('Selection Pane Data'!$C103,List!$F$2:$F$208,0),MATCH('Selection Pane Data'!BX$3,List!$F$2:$CB$2,0)),""),"")</f>
        <v/>
      </c>
      <c r="BY103" s="13" t="str">
        <f>IFERROR(IF(BY$4="Yes",INDEX(List!$F$2:$CB$208,MATCH('Selection Pane Data'!$C103,List!$F$2:$F$208,0),MATCH('Selection Pane Data'!BY$3,List!$F$2:$CB$2,0)),""),"")</f>
        <v/>
      </c>
      <c r="BZ103" s="13" t="str">
        <f>IFERROR(IF(BZ$4="Yes",INDEX(List!$F$2:$CB$208,MATCH('Selection Pane Data'!$C103,List!$F$2:$F$208,0),MATCH('Selection Pane Data'!BZ$3,List!$F$2:$CB$2,0)),""),"")</f>
        <v/>
      </c>
      <c r="CA103" s="13" t="str">
        <f>IFERROR(IF(CA$4="Yes",INDEX(List!$F$2:$CB$208,MATCH('Selection Pane Data'!$C103,List!$F$2:$F$208,0),MATCH('Selection Pane Data'!CA$3,List!$F$2:$CB$2,0)),""),"")</f>
        <v/>
      </c>
      <c r="CC103" s="29">
        <f t="shared" si="4"/>
        <v>0</v>
      </c>
      <c r="CD103" s="29">
        <f t="shared" si="5"/>
        <v>0</v>
      </c>
      <c r="CE103" s="29"/>
      <c r="CF103" s="29">
        <f>COUNTIF(List!I101:CB101,'Selection Pane Data'!CF$3)</f>
        <v>2</v>
      </c>
      <c r="CG103" s="29">
        <f>COUNTIF(List!J101:CC101,'Selection Pane Data'!CG$3)</f>
        <v>3</v>
      </c>
      <c r="CH103" s="29"/>
      <c r="CI103" s="29" t="str">
        <f t="shared" si="6"/>
        <v>Error</v>
      </c>
      <c r="CJ103" s="29" t="str">
        <f t="shared" si="7"/>
        <v>Error</v>
      </c>
    </row>
    <row r="104" spans="2:88" x14ac:dyDescent="0.45">
      <c r="B104" s="21" t="s">
        <v>334</v>
      </c>
      <c r="C104" s="120" t="s">
        <v>296</v>
      </c>
      <c r="D104" s="31" t="str">
        <f>List!G102</f>
        <v>Not Applicable</v>
      </c>
      <c r="E104" s="31" t="str">
        <f>List!H102</f>
        <v>Not Applicable</v>
      </c>
      <c r="F104" t="str">
        <f>INDEX('CMMC Levels'!$A$1:$F$188,MATCH('Selection Pane Data'!$C104,'CMMC Levels'!$A$1:$A$188,0),MATCH(Placemat!$F$4,'CMMC Levels'!$A$1:$F$1,0))</f>
        <v>N/A</v>
      </c>
      <c r="G104" s="75" t="str">
        <f>IF(F104="X",IF(COUNTIF(List!I102:CB102,"P")+COUNTIF(List!I102:CB102,"S")=0,"U",IF(COUNTIF('Selection Pane Data'!H104:CA104,"P")&gt;0,"P",IF(COUNTIF('Selection Pane Data'!H104:CA104,"S")&gt;0,"S","N"))),"NA")</f>
        <v>NA</v>
      </c>
      <c r="H104" s="13" t="str">
        <f>IFERROR(IF(H$4="Yes",INDEX(List!$F$2:$CB$208,MATCH('Selection Pane Data'!$C104,List!$F$2:$F$208,0),MATCH('Selection Pane Data'!H$3,List!$F$2:$CB$2,0)),""),"")</f>
        <v/>
      </c>
      <c r="I104" s="13" t="str">
        <f>IFERROR(IF(I$4="Yes",INDEX(List!$F$2:$CB$208,MATCH('Selection Pane Data'!$C104,List!$F$2:$F$208,0),MATCH('Selection Pane Data'!I$3,List!$F$2:$CB$2,0)),""),"")</f>
        <v/>
      </c>
      <c r="J104" s="13">
        <f>IFERROR(IF(J$4="Yes",INDEX(List!$F$2:$CB$208,MATCH('Selection Pane Data'!$C104,List!$F$2:$F$208,0),MATCH('Selection Pane Data'!J$3,List!$F$2:$CB$2,0)),""),"")</f>
        <v>0</v>
      </c>
      <c r="K104" s="13" t="str">
        <f>IFERROR(IF(K$4="Yes",INDEX(List!$F$2:$CB$208,MATCH('Selection Pane Data'!$C104,List!$F$2:$F$208,0),MATCH('Selection Pane Data'!K$3,List!$F$2:$CB$2,0)),""),"")</f>
        <v/>
      </c>
      <c r="L104" s="13" t="str">
        <f>IFERROR(IF(L$4="Yes",INDEX(List!$F$2:$CB$208,MATCH('Selection Pane Data'!$C104,List!$F$2:$F$208,0),MATCH('Selection Pane Data'!L$3,List!$F$2:$CB$2,0)),""),"")</f>
        <v/>
      </c>
      <c r="M104" s="13" t="str">
        <f>IFERROR(IF(M$4="Yes",INDEX(List!$F$2:$CB$208,MATCH('Selection Pane Data'!$C104,List!$F$2:$F$208,0),MATCH('Selection Pane Data'!M$3,List!$F$2:$CB$2,0)),""),"")</f>
        <v/>
      </c>
      <c r="N104" s="13" t="str">
        <f>IFERROR(IF(N$4="Yes",INDEX(List!$F$2:$CB$208,MATCH('Selection Pane Data'!$C104,List!$F$2:$F$208,0),MATCH('Selection Pane Data'!N$3,List!$F$2:$CB$2,0)),""),"")</f>
        <v/>
      </c>
      <c r="O104" s="13" t="str">
        <f>IFERROR(IF(O$4="Yes",INDEX(List!$F$2:$CB$208,MATCH('Selection Pane Data'!$C104,List!$F$2:$F$208,0),MATCH('Selection Pane Data'!O$3,List!$F$2:$CB$2,0)),""),"")</f>
        <v/>
      </c>
      <c r="P104" s="13" t="str">
        <f>IFERROR(IF(P$4="Yes",INDEX(List!$F$2:$CB$208,MATCH('Selection Pane Data'!$C104,List!$F$2:$F$208,0),MATCH('Selection Pane Data'!P$3,List!$F$2:$CB$2,0)),""),"")</f>
        <v/>
      </c>
      <c r="Q104" s="13" t="str">
        <f>IFERROR(IF(Q$4="Yes",INDEX(List!$F$2:$CB$208,MATCH('Selection Pane Data'!$C104,List!$F$2:$F$208,0),MATCH('Selection Pane Data'!Q$3,List!$F$2:$CB$2,0)),""),"")</f>
        <v/>
      </c>
      <c r="R104" s="13" t="str">
        <f>IFERROR(IF(R$4="Yes",INDEX(List!$F$2:$CB$208,MATCH('Selection Pane Data'!$C104,List!$F$2:$F$208,0),MATCH('Selection Pane Data'!R$3,List!$F$2:$CB$2,0)),""),"")</f>
        <v/>
      </c>
      <c r="S104" s="13" t="str">
        <f>IFERROR(IF(S$4="Yes",INDEX(List!$F$2:$CB$208,MATCH('Selection Pane Data'!$C104,List!$F$2:$F$208,0),MATCH('Selection Pane Data'!S$3,List!$F$2:$CB$2,0)),""),"")</f>
        <v/>
      </c>
      <c r="T104" s="13" t="str">
        <f>IFERROR(IF(T$4="Yes",INDEX(List!$F$2:$CB$208,MATCH('Selection Pane Data'!$C104,List!$F$2:$F$208,0),MATCH('Selection Pane Data'!T$3,List!$F$2:$CB$2,0)),""),"")</f>
        <v/>
      </c>
      <c r="U104" s="13" t="str">
        <f>IFERROR(IF(U$4="Yes",INDEX(List!$F$2:$CB$208,MATCH('Selection Pane Data'!$C104,List!$F$2:$F$208,0),MATCH('Selection Pane Data'!U$3,List!$F$2:$CB$2,0)),""),"")</f>
        <v/>
      </c>
      <c r="V104" s="13" t="str">
        <f>IFERROR(IF(V$4="Yes",INDEX(List!$F$2:$CB$208,MATCH('Selection Pane Data'!$C104,List!$F$2:$F$208,0),MATCH('Selection Pane Data'!V$3,List!$F$2:$CB$2,0)),""),"")</f>
        <v/>
      </c>
      <c r="W104" s="13" t="str">
        <f>IFERROR(IF(W$4="Yes",INDEX(List!$F$2:$CB$208,MATCH('Selection Pane Data'!$C104,List!$F$2:$F$208,0),MATCH('Selection Pane Data'!W$3,List!$F$2:$CB$2,0)),""),"")</f>
        <v/>
      </c>
      <c r="X104" s="13" t="str">
        <f>IFERROR(IF(X$4="Yes",INDEX(List!$F$2:$CB$208,MATCH('Selection Pane Data'!$C104,List!$F$2:$F$208,0),MATCH('Selection Pane Data'!X$3,List!$F$2:$CB$2,0)),""),"")</f>
        <v/>
      </c>
      <c r="Y104" s="13" t="str">
        <f>IFERROR(IF(Y$4="Yes",INDEX(List!$F$2:$CB$208,MATCH('Selection Pane Data'!$C104,List!$F$2:$F$208,0),MATCH('Selection Pane Data'!Y$3,List!$F$2:$CB$2,0)),""),"")</f>
        <v/>
      </c>
      <c r="Z104" s="13" t="str">
        <f>IFERROR(IF(Z$4="Yes",INDEX(List!$F$2:$CB$208,MATCH('Selection Pane Data'!$C104,List!$F$2:$F$208,0),MATCH('Selection Pane Data'!Z$3,List!$F$2:$CB$2,0)),""),"")</f>
        <v/>
      </c>
      <c r="AA104" s="13" t="str">
        <f>IFERROR(IF(AA$4="Yes",INDEX(List!$F$2:$CB$208,MATCH('Selection Pane Data'!$C104,List!$F$2:$F$208,0),MATCH('Selection Pane Data'!AA$3,List!$F$2:$CB$2,0)),""),"")</f>
        <v/>
      </c>
      <c r="AB104" s="13">
        <f>IFERROR(IF(AB$4="Yes",INDEX(List!$F$2:$CB$208,MATCH('Selection Pane Data'!$C104,List!$F$2:$F$208,0),MATCH('Selection Pane Data'!AB$3,List!$F$2:$CB$2,0)),""),"")</f>
        <v>0</v>
      </c>
      <c r="AC104" s="13" t="str">
        <f>IFERROR(IF(AC$4="Yes",INDEX(List!$F$2:$CB$208,MATCH('Selection Pane Data'!$C104,List!$F$2:$F$208,0),MATCH('Selection Pane Data'!AC$3,List!$F$2:$CB$2,0)),""),"")</f>
        <v/>
      </c>
      <c r="AD104" s="13" t="str">
        <f>IFERROR(IF(AD$4="Yes",INDEX(List!$F$2:$CB$208,MATCH('Selection Pane Data'!$C104,List!$F$2:$F$208,0),MATCH('Selection Pane Data'!AD$3,List!$F$2:$CB$2,0)),""),"")</f>
        <v/>
      </c>
      <c r="AE104" s="13" t="str">
        <f>IFERROR(IF(AE$4="Yes",INDEX(List!$F$2:$CB$208,MATCH('Selection Pane Data'!$C104,List!$F$2:$F$208,0),MATCH('Selection Pane Data'!AE$3,List!$F$2:$CB$2,0)),""),"")</f>
        <v/>
      </c>
      <c r="AF104" s="13" t="str">
        <f>IFERROR(IF(AF$4="Yes",INDEX(List!$F$2:$CB$208,MATCH('Selection Pane Data'!$C104,List!$F$2:$F$208,0),MATCH('Selection Pane Data'!AF$3,List!$F$2:$CB$2,0)),""),"")</f>
        <v/>
      </c>
      <c r="AG104" s="13" t="str">
        <f>IFERROR(IF(AG$4="Yes",INDEX(List!$F$2:$CB$208,MATCH('Selection Pane Data'!$C104,List!$F$2:$F$208,0),MATCH('Selection Pane Data'!AG$3,List!$F$2:$CB$2,0)),""),"")</f>
        <v/>
      </c>
      <c r="AH104" s="13" t="str">
        <f>IFERROR(IF(AH$4="Yes",INDEX(List!$F$2:$CB$208,MATCH('Selection Pane Data'!$C104,List!$F$2:$F$208,0),MATCH('Selection Pane Data'!AH$3,List!$F$2:$CB$2,0)),""),"")</f>
        <v/>
      </c>
      <c r="AI104" s="13" t="str">
        <f>IFERROR(IF(AI$4="Yes",INDEX(List!$F$2:$CB$208,MATCH('Selection Pane Data'!$C104,List!$F$2:$F$208,0),MATCH('Selection Pane Data'!AI$3,List!$F$2:$CB$2,0)),""),"")</f>
        <v/>
      </c>
      <c r="AJ104" s="13" t="str">
        <f>IFERROR(IF(AJ$4="Yes",INDEX(List!$F$2:$CB$208,MATCH('Selection Pane Data'!$C104,List!$F$2:$F$208,0),MATCH('Selection Pane Data'!AJ$3,List!$F$2:$CB$2,0)),""),"")</f>
        <v/>
      </c>
      <c r="AK104" s="13" t="str">
        <f>IFERROR(IF(AK$4="Yes",INDEX(List!$F$2:$CB$208,MATCH('Selection Pane Data'!$C104,List!$F$2:$F$208,0),MATCH('Selection Pane Data'!AK$3,List!$F$2:$CB$2,0)),""),"")</f>
        <v/>
      </c>
      <c r="AL104" s="13" t="str">
        <f>IFERROR(IF(AL$4="Yes",INDEX(List!$F$2:$CB$208,MATCH('Selection Pane Data'!$C104,List!$F$2:$F$208,0),MATCH('Selection Pane Data'!AL$3,List!$F$2:$CB$2,0)),""),"")</f>
        <v/>
      </c>
      <c r="AM104" s="13" t="str">
        <f>IFERROR(IF(AM$4="Yes",INDEX(List!$F$2:$CB$208,MATCH('Selection Pane Data'!$C104,List!$F$2:$F$208,0),MATCH('Selection Pane Data'!AM$3,List!$F$2:$CB$2,0)),""),"")</f>
        <v/>
      </c>
      <c r="AN104" s="13" t="str">
        <f>IFERROR(IF(AN$4="Yes",INDEX(List!$F$2:$CB$208,MATCH('Selection Pane Data'!$C104,List!$F$2:$F$208,0),MATCH('Selection Pane Data'!AN$3,List!$F$2:$CB$2,0)),""),"")</f>
        <v/>
      </c>
      <c r="AO104" s="13" t="str">
        <f>IFERROR(IF(AO$4="Yes",INDEX(List!$F$2:$CB$208,MATCH('Selection Pane Data'!$C104,List!$F$2:$F$208,0),MATCH('Selection Pane Data'!AO$3,List!$F$2:$CB$2,0)),""),"")</f>
        <v/>
      </c>
      <c r="AP104" s="13" t="str">
        <f>IFERROR(IF(AP$4="Yes",INDEX(List!$F$2:$CB$208,MATCH('Selection Pane Data'!$C104,List!$F$2:$F$208,0),MATCH('Selection Pane Data'!AP$3,List!$F$2:$CB$2,0)),""),"")</f>
        <v/>
      </c>
      <c r="AQ104" s="13" t="str">
        <f>IFERROR(IF(AQ$4="Yes",INDEX(List!$F$2:$CB$208,MATCH('Selection Pane Data'!$C104,List!$F$2:$F$208,0),MATCH('Selection Pane Data'!AQ$3,List!$F$2:$CB$2,0)),""),"")</f>
        <v/>
      </c>
      <c r="AR104" s="13" t="str">
        <f>IFERROR(IF(AR$4="Yes",INDEX(List!$F$2:$CB$208,MATCH('Selection Pane Data'!$C104,List!$F$2:$F$208,0),MATCH('Selection Pane Data'!AR$3,List!$F$2:$CB$2,0)),""),"")</f>
        <v/>
      </c>
      <c r="AS104" s="13" t="str">
        <f>IFERROR(IF(AS$4="Yes",INDEX(List!$F$2:$CB$208,MATCH('Selection Pane Data'!$C104,List!$F$2:$F$208,0),MATCH('Selection Pane Data'!AS$3,List!$F$2:$CB$2,0)),""),"")</f>
        <v/>
      </c>
      <c r="AT104" s="13" t="str">
        <f>IFERROR(IF(AT$4="Yes",INDEX(List!$F$2:$CB$208,MATCH('Selection Pane Data'!$C104,List!$F$2:$F$208,0),MATCH('Selection Pane Data'!AT$3,List!$F$2:$CB$2,0)),""),"")</f>
        <v/>
      </c>
      <c r="AU104" s="13" t="str">
        <f>IFERROR(IF(AU$4="Yes",INDEX(List!$F$2:$CB$208,MATCH('Selection Pane Data'!$C104,List!$F$2:$F$208,0),MATCH('Selection Pane Data'!AU$3,List!$F$2:$CB$2,0)),""),"")</f>
        <v/>
      </c>
      <c r="AV104" s="13" t="str">
        <f>IFERROR(IF(AV$4="Yes",INDEX(List!$F$2:$CB$208,MATCH('Selection Pane Data'!$C104,List!$F$2:$F$208,0),MATCH('Selection Pane Data'!AV$3,List!$F$2:$CB$2,0)),""),"")</f>
        <v/>
      </c>
      <c r="AW104" s="13" t="str">
        <f>IFERROR(IF(AW$4="Yes",INDEX(List!$F$2:$CB$208,MATCH('Selection Pane Data'!$C104,List!$F$2:$F$208,0),MATCH('Selection Pane Data'!AW$3,List!$F$2:$CB$2,0)),""),"")</f>
        <v/>
      </c>
      <c r="AX104" s="13" t="str">
        <f>IFERROR(IF(AX$4="Yes",INDEX(List!$F$2:$CB$208,MATCH('Selection Pane Data'!$C104,List!$F$2:$F$208,0),MATCH('Selection Pane Data'!AX$3,List!$F$2:$CB$2,0)),""),"")</f>
        <v/>
      </c>
      <c r="AY104" s="13" t="str">
        <f>IFERROR(IF(AY$4="Yes",INDEX(List!$F$2:$CB$208,MATCH('Selection Pane Data'!$C104,List!$F$2:$F$208,0),MATCH('Selection Pane Data'!AY$3,List!$F$2:$CB$2,0)),""),"")</f>
        <v/>
      </c>
      <c r="AZ104" s="13" t="str">
        <f>IFERROR(IF(AZ$4="Yes",INDEX(List!$F$2:$CB$208,MATCH('Selection Pane Data'!$C104,List!$F$2:$F$208,0),MATCH('Selection Pane Data'!AZ$3,List!$F$2:$CB$2,0)),""),"")</f>
        <v/>
      </c>
      <c r="BA104" s="13" t="str">
        <f>IFERROR(IF(BA$4="Yes",INDEX(List!$F$2:$CB$208,MATCH('Selection Pane Data'!$C104,List!$F$2:$F$208,0),MATCH('Selection Pane Data'!BA$3,List!$F$2:$CB$2,0)),""),"")</f>
        <v/>
      </c>
      <c r="BB104" s="13" t="str">
        <f>IFERROR(IF(BB$4="Yes",INDEX(List!$F$2:$CB$208,MATCH('Selection Pane Data'!$C104,List!$F$2:$F$208,0),MATCH('Selection Pane Data'!BB$3,List!$F$2:$CB$2,0)),""),"")</f>
        <v/>
      </c>
      <c r="BC104" s="13" t="str">
        <f>IFERROR(IF(BC$4="Yes",INDEX(List!$F$2:$CB$208,MATCH('Selection Pane Data'!$C104,List!$F$2:$F$208,0),MATCH('Selection Pane Data'!BC$3,List!$F$2:$CB$2,0)),""),"")</f>
        <v/>
      </c>
      <c r="BD104" s="13" t="str">
        <f>IFERROR(IF(BD$4="Yes",INDEX(List!$F$2:$CB$208,MATCH('Selection Pane Data'!$C104,List!$F$2:$F$208,0),MATCH('Selection Pane Data'!BD$3,List!$F$2:$CB$2,0)),""),"")</f>
        <v/>
      </c>
      <c r="BE104" s="13" t="str">
        <f>IFERROR(IF(BE$4="Yes",INDEX(List!$F$2:$CB$208,MATCH('Selection Pane Data'!$C104,List!$F$2:$F$208,0),MATCH('Selection Pane Data'!BE$3,List!$F$2:$CB$2,0)),""),"")</f>
        <v/>
      </c>
      <c r="BF104" s="13" t="str">
        <f>IFERROR(IF(BF$4="Yes",INDEX(List!$F$2:$CB$208,MATCH('Selection Pane Data'!$C104,List!$F$2:$F$208,0),MATCH('Selection Pane Data'!BF$3,List!$F$2:$CB$2,0)),""),"")</f>
        <v/>
      </c>
      <c r="BG104" s="13" t="str">
        <f>IFERROR(IF(BG$4="Yes",INDEX(List!$F$2:$CB$208,MATCH('Selection Pane Data'!$C104,List!$F$2:$F$208,0),MATCH('Selection Pane Data'!BG$3,List!$F$2:$CB$2,0)),""),"")</f>
        <v/>
      </c>
      <c r="BH104" s="13" t="str">
        <f>IFERROR(IF(BH$4="Yes",INDEX(List!$F$2:$CB$208,MATCH('Selection Pane Data'!$C104,List!$F$2:$F$208,0),MATCH('Selection Pane Data'!BH$3,List!$F$2:$CB$2,0)),""),"")</f>
        <v/>
      </c>
      <c r="BI104" s="13" t="str">
        <f>IFERROR(IF(BI$4="Yes",INDEX(List!$F$2:$CB$208,MATCH('Selection Pane Data'!$C104,List!$F$2:$F$208,0),MATCH('Selection Pane Data'!BI$3,List!$F$2:$CB$2,0)),""),"")</f>
        <v/>
      </c>
      <c r="BJ104" s="13" t="str">
        <f>IFERROR(IF(BJ$4="Yes",INDEX(List!$F$2:$CB$208,MATCH('Selection Pane Data'!$C104,List!$F$2:$F$208,0),MATCH('Selection Pane Data'!BJ$3,List!$F$2:$CB$2,0)),""),"")</f>
        <v/>
      </c>
      <c r="BK104" s="13" t="str">
        <f>IFERROR(IF(BK$4="Yes",INDEX(List!$F$2:$CB$208,MATCH('Selection Pane Data'!$C104,List!$F$2:$F$208,0),MATCH('Selection Pane Data'!BK$3,List!$F$2:$CB$2,0)),""),"")</f>
        <v/>
      </c>
      <c r="BL104" s="13" t="str">
        <f>IFERROR(IF(BL$4="Yes",INDEX(List!$F$2:$CB$208,MATCH('Selection Pane Data'!$C104,List!$F$2:$F$208,0),MATCH('Selection Pane Data'!BL$3,List!$F$2:$CB$2,0)),""),"")</f>
        <v/>
      </c>
      <c r="BM104" s="13" t="str">
        <f>IFERROR(IF(BM$4="Yes",INDEX(List!$F$2:$CB$208,MATCH('Selection Pane Data'!$C104,List!$F$2:$F$208,0),MATCH('Selection Pane Data'!BM$3,List!$F$2:$CB$2,0)),""),"")</f>
        <v/>
      </c>
      <c r="BN104" s="13" t="str">
        <f>IFERROR(IF(BN$4="Yes",INDEX(List!$F$2:$CB$208,MATCH('Selection Pane Data'!$C104,List!$F$2:$F$208,0),MATCH('Selection Pane Data'!BN$3,List!$F$2:$CB$2,0)),""),"")</f>
        <v/>
      </c>
      <c r="BO104" s="13" t="str">
        <f>IFERROR(IF(BO$4="Yes",INDEX(List!$F$2:$CB$208,MATCH('Selection Pane Data'!$C104,List!$F$2:$F$208,0),MATCH('Selection Pane Data'!BO$3,List!$F$2:$CB$2,0)),""),"")</f>
        <v/>
      </c>
      <c r="BP104" s="13" t="str">
        <f>IFERROR(IF(BP$4="Yes",INDEX(List!$F$2:$CB$208,MATCH('Selection Pane Data'!$C104,List!$F$2:$F$208,0),MATCH('Selection Pane Data'!BP$3,List!$F$2:$CB$2,0)),""),"")</f>
        <v/>
      </c>
      <c r="BQ104" s="13" t="str">
        <f>IFERROR(IF(BQ$4="Yes",INDEX(List!$F$2:$CB$208,MATCH('Selection Pane Data'!$C104,List!$F$2:$F$208,0),MATCH('Selection Pane Data'!BQ$3,List!$F$2:$CB$2,0)),""),"")</f>
        <v/>
      </c>
      <c r="BR104" s="13" t="str">
        <f>IFERROR(IF(BR$4="Yes",INDEX(List!$F$2:$CB$208,MATCH('Selection Pane Data'!$C104,List!$F$2:$F$208,0),MATCH('Selection Pane Data'!BR$3,List!$F$2:$CB$2,0)),""),"")</f>
        <v/>
      </c>
      <c r="BS104" s="13" t="str">
        <f>IFERROR(IF(BS$4="Yes",INDEX(List!$F$2:$CB$208,MATCH('Selection Pane Data'!$C104,List!$F$2:$F$208,0),MATCH('Selection Pane Data'!BS$3,List!$F$2:$CB$2,0)),""),"")</f>
        <v/>
      </c>
      <c r="BT104" s="13" t="str">
        <f>IFERROR(IF(BT$4="Yes",INDEX(List!$F$2:$CB$208,MATCH('Selection Pane Data'!$C104,List!$F$2:$F$208,0),MATCH('Selection Pane Data'!BT$3,List!$F$2:$CB$2,0)),""),"")</f>
        <v/>
      </c>
      <c r="BU104" s="13" t="str">
        <f>IFERROR(IF(BU$4="Yes",INDEX(List!$F$2:$CB$208,MATCH('Selection Pane Data'!$C104,List!$F$2:$F$208,0),MATCH('Selection Pane Data'!BU$3,List!$F$2:$CB$2,0)),""),"")</f>
        <v/>
      </c>
      <c r="BV104" s="13" t="str">
        <f>IFERROR(IF(BV$4="Yes",INDEX(List!$F$2:$CB$208,MATCH('Selection Pane Data'!$C104,List!$F$2:$F$208,0),MATCH('Selection Pane Data'!BV$3,List!$F$2:$CB$2,0)),""),"")</f>
        <v/>
      </c>
      <c r="BW104" s="13" t="str">
        <f>IFERROR(IF(BW$4="Yes",INDEX(List!$F$2:$CB$208,MATCH('Selection Pane Data'!$C104,List!$F$2:$F$208,0),MATCH('Selection Pane Data'!BW$3,List!$F$2:$CB$2,0)),""),"")</f>
        <v/>
      </c>
      <c r="BX104" s="13" t="str">
        <f>IFERROR(IF(BX$4="Yes",INDEX(List!$F$2:$CB$208,MATCH('Selection Pane Data'!$C104,List!$F$2:$F$208,0),MATCH('Selection Pane Data'!BX$3,List!$F$2:$CB$2,0)),""),"")</f>
        <v/>
      </c>
      <c r="BY104" s="13" t="str">
        <f>IFERROR(IF(BY$4="Yes",INDEX(List!$F$2:$CB$208,MATCH('Selection Pane Data'!$C104,List!$F$2:$F$208,0),MATCH('Selection Pane Data'!BY$3,List!$F$2:$CB$2,0)),""),"")</f>
        <v/>
      </c>
      <c r="BZ104" s="13" t="str">
        <f>IFERROR(IF(BZ$4="Yes",INDEX(List!$F$2:$CB$208,MATCH('Selection Pane Data'!$C104,List!$F$2:$F$208,0),MATCH('Selection Pane Data'!BZ$3,List!$F$2:$CB$2,0)),""),"")</f>
        <v/>
      </c>
      <c r="CA104" s="13" t="str">
        <f>IFERROR(IF(CA$4="Yes",INDEX(List!$F$2:$CB$208,MATCH('Selection Pane Data'!$C104,List!$F$2:$F$208,0),MATCH('Selection Pane Data'!CA$3,List!$F$2:$CB$2,0)),""),"")</f>
        <v/>
      </c>
      <c r="CC104" s="29">
        <f t="shared" si="4"/>
        <v>0</v>
      </c>
      <c r="CD104" s="29">
        <f t="shared" si="5"/>
        <v>0</v>
      </c>
      <c r="CE104" s="29"/>
      <c r="CF104" s="29">
        <f>COUNTIF(List!I102:CB102,'Selection Pane Data'!CF$3)</f>
        <v>0</v>
      </c>
      <c r="CG104" s="29">
        <f>COUNTIF(List!J102:CC102,'Selection Pane Data'!CG$3)</f>
        <v>0</v>
      </c>
      <c r="CH104" s="29"/>
      <c r="CI104" s="29" t="str">
        <f t="shared" si="6"/>
        <v>Good</v>
      </c>
      <c r="CJ104" s="29" t="str">
        <f t="shared" si="7"/>
        <v>Good</v>
      </c>
    </row>
    <row r="105" spans="2:88" x14ac:dyDescent="0.45">
      <c r="B105" s="21" t="s">
        <v>335</v>
      </c>
      <c r="C105" s="120" t="s">
        <v>296</v>
      </c>
      <c r="D105" s="31" t="str">
        <f>List!G103</f>
        <v>Not Applicable</v>
      </c>
      <c r="E105" s="31" t="str">
        <f>List!H103</f>
        <v>Not Applicable</v>
      </c>
      <c r="F105" t="str">
        <f>INDEX('CMMC Levels'!$A$1:$F$188,MATCH('Selection Pane Data'!$C105,'CMMC Levels'!$A$1:$A$188,0),MATCH(Placemat!$F$4,'CMMC Levels'!$A$1:$F$1,0))</f>
        <v>N/A</v>
      </c>
      <c r="G105" s="75" t="str">
        <f>IF(F105="X",IF(COUNTIF(List!I103:CB103,"P")+COUNTIF(List!I103:CB103,"S")=0,"U",IF(COUNTIF('Selection Pane Data'!H105:CA105,"P")&gt;0,"P",IF(COUNTIF('Selection Pane Data'!H105:CA105,"S")&gt;0,"S","N"))),"NA")</f>
        <v>NA</v>
      </c>
      <c r="H105" s="13" t="str">
        <f>IFERROR(IF(H$4="Yes",INDEX(List!$F$2:$CB$208,MATCH('Selection Pane Data'!$C105,List!$F$2:$F$208,0),MATCH('Selection Pane Data'!H$3,List!$F$2:$CB$2,0)),""),"")</f>
        <v/>
      </c>
      <c r="I105" s="13" t="str">
        <f>IFERROR(IF(I$4="Yes",INDEX(List!$F$2:$CB$208,MATCH('Selection Pane Data'!$C105,List!$F$2:$F$208,0),MATCH('Selection Pane Data'!I$3,List!$F$2:$CB$2,0)),""),"")</f>
        <v/>
      </c>
      <c r="J105" s="13">
        <f>IFERROR(IF(J$4="Yes",INDEX(List!$F$2:$CB$208,MATCH('Selection Pane Data'!$C105,List!$F$2:$F$208,0),MATCH('Selection Pane Data'!J$3,List!$F$2:$CB$2,0)),""),"")</f>
        <v>0</v>
      </c>
      <c r="K105" s="13" t="str">
        <f>IFERROR(IF(K$4="Yes",INDEX(List!$F$2:$CB$208,MATCH('Selection Pane Data'!$C105,List!$F$2:$F$208,0),MATCH('Selection Pane Data'!K$3,List!$F$2:$CB$2,0)),""),"")</f>
        <v/>
      </c>
      <c r="L105" s="13" t="str">
        <f>IFERROR(IF(L$4="Yes",INDEX(List!$F$2:$CB$208,MATCH('Selection Pane Data'!$C105,List!$F$2:$F$208,0),MATCH('Selection Pane Data'!L$3,List!$F$2:$CB$2,0)),""),"")</f>
        <v/>
      </c>
      <c r="M105" s="13" t="str">
        <f>IFERROR(IF(M$4="Yes",INDEX(List!$F$2:$CB$208,MATCH('Selection Pane Data'!$C105,List!$F$2:$F$208,0),MATCH('Selection Pane Data'!M$3,List!$F$2:$CB$2,0)),""),"")</f>
        <v/>
      </c>
      <c r="N105" s="13" t="str">
        <f>IFERROR(IF(N$4="Yes",INDEX(List!$F$2:$CB$208,MATCH('Selection Pane Data'!$C105,List!$F$2:$F$208,0),MATCH('Selection Pane Data'!N$3,List!$F$2:$CB$2,0)),""),"")</f>
        <v/>
      </c>
      <c r="O105" s="13" t="str">
        <f>IFERROR(IF(O$4="Yes",INDEX(List!$F$2:$CB$208,MATCH('Selection Pane Data'!$C105,List!$F$2:$F$208,0),MATCH('Selection Pane Data'!O$3,List!$F$2:$CB$2,0)),""),"")</f>
        <v/>
      </c>
      <c r="P105" s="13" t="str">
        <f>IFERROR(IF(P$4="Yes",INDEX(List!$F$2:$CB$208,MATCH('Selection Pane Data'!$C105,List!$F$2:$F$208,0),MATCH('Selection Pane Data'!P$3,List!$F$2:$CB$2,0)),""),"")</f>
        <v/>
      </c>
      <c r="Q105" s="13" t="str">
        <f>IFERROR(IF(Q$4="Yes",INDEX(List!$F$2:$CB$208,MATCH('Selection Pane Data'!$C105,List!$F$2:$F$208,0),MATCH('Selection Pane Data'!Q$3,List!$F$2:$CB$2,0)),""),"")</f>
        <v/>
      </c>
      <c r="R105" s="13" t="str">
        <f>IFERROR(IF(R$4="Yes",INDEX(List!$F$2:$CB$208,MATCH('Selection Pane Data'!$C105,List!$F$2:$F$208,0),MATCH('Selection Pane Data'!R$3,List!$F$2:$CB$2,0)),""),"")</f>
        <v/>
      </c>
      <c r="S105" s="13" t="str">
        <f>IFERROR(IF(S$4="Yes",INDEX(List!$F$2:$CB$208,MATCH('Selection Pane Data'!$C105,List!$F$2:$F$208,0),MATCH('Selection Pane Data'!S$3,List!$F$2:$CB$2,0)),""),"")</f>
        <v/>
      </c>
      <c r="T105" s="13" t="str">
        <f>IFERROR(IF(T$4="Yes",INDEX(List!$F$2:$CB$208,MATCH('Selection Pane Data'!$C105,List!$F$2:$F$208,0),MATCH('Selection Pane Data'!T$3,List!$F$2:$CB$2,0)),""),"")</f>
        <v/>
      </c>
      <c r="U105" s="13" t="str">
        <f>IFERROR(IF(U$4="Yes",INDEX(List!$F$2:$CB$208,MATCH('Selection Pane Data'!$C105,List!$F$2:$F$208,0),MATCH('Selection Pane Data'!U$3,List!$F$2:$CB$2,0)),""),"")</f>
        <v/>
      </c>
      <c r="V105" s="13" t="str">
        <f>IFERROR(IF(V$4="Yes",INDEX(List!$F$2:$CB$208,MATCH('Selection Pane Data'!$C105,List!$F$2:$F$208,0),MATCH('Selection Pane Data'!V$3,List!$F$2:$CB$2,0)),""),"")</f>
        <v/>
      </c>
      <c r="W105" s="13" t="str">
        <f>IFERROR(IF(W$4="Yes",INDEX(List!$F$2:$CB$208,MATCH('Selection Pane Data'!$C105,List!$F$2:$F$208,0),MATCH('Selection Pane Data'!W$3,List!$F$2:$CB$2,0)),""),"")</f>
        <v/>
      </c>
      <c r="X105" s="13" t="str">
        <f>IFERROR(IF(X$4="Yes",INDEX(List!$F$2:$CB$208,MATCH('Selection Pane Data'!$C105,List!$F$2:$F$208,0),MATCH('Selection Pane Data'!X$3,List!$F$2:$CB$2,0)),""),"")</f>
        <v/>
      </c>
      <c r="Y105" s="13" t="str">
        <f>IFERROR(IF(Y$4="Yes",INDEX(List!$F$2:$CB$208,MATCH('Selection Pane Data'!$C105,List!$F$2:$F$208,0),MATCH('Selection Pane Data'!Y$3,List!$F$2:$CB$2,0)),""),"")</f>
        <v/>
      </c>
      <c r="Z105" s="13" t="str">
        <f>IFERROR(IF(Z$4="Yes",INDEX(List!$F$2:$CB$208,MATCH('Selection Pane Data'!$C105,List!$F$2:$F$208,0),MATCH('Selection Pane Data'!Z$3,List!$F$2:$CB$2,0)),""),"")</f>
        <v/>
      </c>
      <c r="AA105" s="13" t="str">
        <f>IFERROR(IF(AA$4="Yes",INDEX(List!$F$2:$CB$208,MATCH('Selection Pane Data'!$C105,List!$F$2:$F$208,0),MATCH('Selection Pane Data'!AA$3,List!$F$2:$CB$2,0)),""),"")</f>
        <v/>
      </c>
      <c r="AB105" s="13">
        <f>IFERROR(IF(AB$4="Yes",INDEX(List!$F$2:$CB$208,MATCH('Selection Pane Data'!$C105,List!$F$2:$F$208,0),MATCH('Selection Pane Data'!AB$3,List!$F$2:$CB$2,0)),""),"")</f>
        <v>0</v>
      </c>
      <c r="AC105" s="13" t="str">
        <f>IFERROR(IF(AC$4="Yes",INDEX(List!$F$2:$CB$208,MATCH('Selection Pane Data'!$C105,List!$F$2:$F$208,0),MATCH('Selection Pane Data'!AC$3,List!$F$2:$CB$2,0)),""),"")</f>
        <v/>
      </c>
      <c r="AD105" s="13" t="str">
        <f>IFERROR(IF(AD$4="Yes",INDEX(List!$F$2:$CB$208,MATCH('Selection Pane Data'!$C105,List!$F$2:$F$208,0),MATCH('Selection Pane Data'!AD$3,List!$F$2:$CB$2,0)),""),"")</f>
        <v/>
      </c>
      <c r="AE105" s="13" t="str">
        <f>IFERROR(IF(AE$4="Yes",INDEX(List!$F$2:$CB$208,MATCH('Selection Pane Data'!$C105,List!$F$2:$F$208,0),MATCH('Selection Pane Data'!AE$3,List!$F$2:$CB$2,0)),""),"")</f>
        <v/>
      </c>
      <c r="AF105" s="13" t="str">
        <f>IFERROR(IF(AF$4="Yes",INDEX(List!$F$2:$CB$208,MATCH('Selection Pane Data'!$C105,List!$F$2:$F$208,0),MATCH('Selection Pane Data'!AF$3,List!$F$2:$CB$2,0)),""),"")</f>
        <v/>
      </c>
      <c r="AG105" s="13" t="str">
        <f>IFERROR(IF(AG$4="Yes",INDEX(List!$F$2:$CB$208,MATCH('Selection Pane Data'!$C105,List!$F$2:$F$208,0),MATCH('Selection Pane Data'!AG$3,List!$F$2:$CB$2,0)),""),"")</f>
        <v/>
      </c>
      <c r="AH105" s="13" t="str">
        <f>IFERROR(IF(AH$4="Yes",INDEX(List!$F$2:$CB$208,MATCH('Selection Pane Data'!$C105,List!$F$2:$F$208,0),MATCH('Selection Pane Data'!AH$3,List!$F$2:$CB$2,0)),""),"")</f>
        <v/>
      </c>
      <c r="AI105" s="13" t="str">
        <f>IFERROR(IF(AI$4="Yes",INDEX(List!$F$2:$CB$208,MATCH('Selection Pane Data'!$C105,List!$F$2:$F$208,0),MATCH('Selection Pane Data'!AI$3,List!$F$2:$CB$2,0)),""),"")</f>
        <v/>
      </c>
      <c r="AJ105" s="13" t="str">
        <f>IFERROR(IF(AJ$4="Yes",INDEX(List!$F$2:$CB$208,MATCH('Selection Pane Data'!$C105,List!$F$2:$F$208,0),MATCH('Selection Pane Data'!AJ$3,List!$F$2:$CB$2,0)),""),"")</f>
        <v/>
      </c>
      <c r="AK105" s="13" t="str">
        <f>IFERROR(IF(AK$4="Yes",INDEX(List!$F$2:$CB$208,MATCH('Selection Pane Data'!$C105,List!$F$2:$F$208,0),MATCH('Selection Pane Data'!AK$3,List!$F$2:$CB$2,0)),""),"")</f>
        <v/>
      </c>
      <c r="AL105" s="13" t="str">
        <f>IFERROR(IF(AL$4="Yes",INDEX(List!$F$2:$CB$208,MATCH('Selection Pane Data'!$C105,List!$F$2:$F$208,0),MATCH('Selection Pane Data'!AL$3,List!$F$2:$CB$2,0)),""),"")</f>
        <v/>
      </c>
      <c r="AM105" s="13" t="str">
        <f>IFERROR(IF(AM$4="Yes",INDEX(List!$F$2:$CB$208,MATCH('Selection Pane Data'!$C105,List!$F$2:$F$208,0),MATCH('Selection Pane Data'!AM$3,List!$F$2:$CB$2,0)),""),"")</f>
        <v/>
      </c>
      <c r="AN105" s="13" t="str">
        <f>IFERROR(IF(AN$4="Yes",INDEX(List!$F$2:$CB$208,MATCH('Selection Pane Data'!$C105,List!$F$2:$F$208,0),MATCH('Selection Pane Data'!AN$3,List!$F$2:$CB$2,0)),""),"")</f>
        <v/>
      </c>
      <c r="AO105" s="13" t="str">
        <f>IFERROR(IF(AO$4="Yes",INDEX(List!$F$2:$CB$208,MATCH('Selection Pane Data'!$C105,List!$F$2:$F$208,0),MATCH('Selection Pane Data'!AO$3,List!$F$2:$CB$2,0)),""),"")</f>
        <v/>
      </c>
      <c r="AP105" s="13" t="str">
        <f>IFERROR(IF(AP$4="Yes",INDEX(List!$F$2:$CB$208,MATCH('Selection Pane Data'!$C105,List!$F$2:$F$208,0),MATCH('Selection Pane Data'!AP$3,List!$F$2:$CB$2,0)),""),"")</f>
        <v/>
      </c>
      <c r="AQ105" s="13" t="str">
        <f>IFERROR(IF(AQ$4="Yes",INDEX(List!$F$2:$CB$208,MATCH('Selection Pane Data'!$C105,List!$F$2:$F$208,0),MATCH('Selection Pane Data'!AQ$3,List!$F$2:$CB$2,0)),""),"")</f>
        <v/>
      </c>
      <c r="AR105" s="13" t="str">
        <f>IFERROR(IF(AR$4="Yes",INDEX(List!$F$2:$CB$208,MATCH('Selection Pane Data'!$C105,List!$F$2:$F$208,0),MATCH('Selection Pane Data'!AR$3,List!$F$2:$CB$2,0)),""),"")</f>
        <v/>
      </c>
      <c r="AS105" s="13" t="str">
        <f>IFERROR(IF(AS$4="Yes",INDEX(List!$F$2:$CB$208,MATCH('Selection Pane Data'!$C105,List!$F$2:$F$208,0),MATCH('Selection Pane Data'!AS$3,List!$F$2:$CB$2,0)),""),"")</f>
        <v/>
      </c>
      <c r="AT105" s="13" t="str">
        <f>IFERROR(IF(AT$4="Yes",INDEX(List!$F$2:$CB$208,MATCH('Selection Pane Data'!$C105,List!$F$2:$F$208,0),MATCH('Selection Pane Data'!AT$3,List!$F$2:$CB$2,0)),""),"")</f>
        <v/>
      </c>
      <c r="AU105" s="13" t="str">
        <f>IFERROR(IF(AU$4="Yes",INDEX(List!$F$2:$CB$208,MATCH('Selection Pane Data'!$C105,List!$F$2:$F$208,0),MATCH('Selection Pane Data'!AU$3,List!$F$2:$CB$2,0)),""),"")</f>
        <v/>
      </c>
      <c r="AV105" s="13" t="str">
        <f>IFERROR(IF(AV$4="Yes",INDEX(List!$F$2:$CB$208,MATCH('Selection Pane Data'!$C105,List!$F$2:$F$208,0),MATCH('Selection Pane Data'!AV$3,List!$F$2:$CB$2,0)),""),"")</f>
        <v/>
      </c>
      <c r="AW105" s="13" t="str">
        <f>IFERROR(IF(AW$4="Yes",INDEX(List!$F$2:$CB$208,MATCH('Selection Pane Data'!$C105,List!$F$2:$F$208,0),MATCH('Selection Pane Data'!AW$3,List!$F$2:$CB$2,0)),""),"")</f>
        <v/>
      </c>
      <c r="AX105" s="13" t="str">
        <f>IFERROR(IF(AX$4="Yes",INDEX(List!$F$2:$CB$208,MATCH('Selection Pane Data'!$C105,List!$F$2:$F$208,0),MATCH('Selection Pane Data'!AX$3,List!$F$2:$CB$2,0)),""),"")</f>
        <v/>
      </c>
      <c r="AY105" s="13" t="str">
        <f>IFERROR(IF(AY$4="Yes",INDEX(List!$F$2:$CB$208,MATCH('Selection Pane Data'!$C105,List!$F$2:$F$208,0),MATCH('Selection Pane Data'!AY$3,List!$F$2:$CB$2,0)),""),"")</f>
        <v/>
      </c>
      <c r="AZ105" s="13" t="str">
        <f>IFERROR(IF(AZ$4="Yes",INDEX(List!$F$2:$CB$208,MATCH('Selection Pane Data'!$C105,List!$F$2:$F$208,0),MATCH('Selection Pane Data'!AZ$3,List!$F$2:$CB$2,0)),""),"")</f>
        <v/>
      </c>
      <c r="BA105" s="13" t="str">
        <f>IFERROR(IF(BA$4="Yes",INDEX(List!$F$2:$CB$208,MATCH('Selection Pane Data'!$C105,List!$F$2:$F$208,0),MATCH('Selection Pane Data'!BA$3,List!$F$2:$CB$2,0)),""),"")</f>
        <v/>
      </c>
      <c r="BB105" s="13" t="str">
        <f>IFERROR(IF(BB$4="Yes",INDEX(List!$F$2:$CB$208,MATCH('Selection Pane Data'!$C105,List!$F$2:$F$208,0),MATCH('Selection Pane Data'!BB$3,List!$F$2:$CB$2,0)),""),"")</f>
        <v/>
      </c>
      <c r="BC105" s="13" t="str">
        <f>IFERROR(IF(BC$4="Yes",INDEX(List!$F$2:$CB$208,MATCH('Selection Pane Data'!$C105,List!$F$2:$F$208,0),MATCH('Selection Pane Data'!BC$3,List!$F$2:$CB$2,0)),""),"")</f>
        <v/>
      </c>
      <c r="BD105" s="13" t="str">
        <f>IFERROR(IF(BD$4="Yes",INDEX(List!$F$2:$CB$208,MATCH('Selection Pane Data'!$C105,List!$F$2:$F$208,0),MATCH('Selection Pane Data'!BD$3,List!$F$2:$CB$2,0)),""),"")</f>
        <v/>
      </c>
      <c r="BE105" s="13" t="str">
        <f>IFERROR(IF(BE$4="Yes",INDEX(List!$F$2:$CB$208,MATCH('Selection Pane Data'!$C105,List!$F$2:$F$208,0),MATCH('Selection Pane Data'!BE$3,List!$F$2:$CB$2,0)),""),"")</f>
        <v/>
      </c>
      <c r="BF105" s="13" t="str">
        <f>IFERROR(IF(BF$4="Yes",INDEX(List!$F$2:$CB$208,MATCH('Selection Pane Data'!$C105,List!$F$2:$F$208,0),MATCH('Selection Pane Data'!BF$3,List!$F$2:$CB$2,0)),""),"")</f>
        <v/>
      </c>
      <c r="BG105" s="13" t="str">
        <f>IFERROR(IF(BG$4="Yes",INDEX(List!$F$2:$CB$208,MATCH('Selection Pane Data'!$C105,List!$F$2:$F$208,0),MATCH('Selection Pane Data'!BG$3,List!$F$2:$CB$2,0)),""),"")</f>
        <v/>
      </c>
      <c r="BH105" s="13" t="str">
        <f>IFERROR(IF(BH$4="Yes",INDEX(List!$F$2:$CB$208,MATCH('Selection Pane Data'!$C105,List!$F$2:$F$208,0),MATCH('Selection Pane Data'!BH$3,List!$F$2:$CB$2,0)),""),"")</f>
        <v/>
      </c>
      <c r="BI105" s="13" t="str">
        <f>IFERROR(IF(BI$4="Yes",INDEX(List!$F$2:$CB$208,MATCH('Selection Pane Data'!$C105,List!$F$2:$F$208,0),MATCH('Selection Pane Data'!BI$3,List!$F$2:$CB$2,0)),""),"")</f>
        <v/>
      </c>
      <c r="BJ105" s="13" t="str">
        <f>IFERROR(IF(BJ$4="Yes",INDEX(List!$F$2:$CB$208,MATCH('Selection Pane Data'!$C105,List!$F$2:$F$208,0),MATCH('Selection Pane Data'!BJ$3,List!$F$2:$CB$2,0)),""),"")</f>
        <v/>
      </c>
      <c r="BK105" s="13" t="str">
        <f>IFERROR(IF(BK$4="Yes",INDEX(List!$F$2:$CB$208,MATCH('Selection Pane Data'!$C105,List!$F$2:$F$208,0),MATCH('Selection Pane Data'!BK$3,List!$F$2:$CB$2,0)),""),"")</f>
        <v/>
      </c>
      <c r="BL105" s="13" t="str">
        <f>IFERROR(IF(BL$4="Yes",INDEX(List!$F$2:$CB$208,MATCH('Selection Pane Data'!$C105,List!$F$2:$F$208,0),MATCH('Selection Pane Data'!BL$3,List!$F$2:$CB$2,0)),""),"")</f>
        <v/>
      </c>
      <c r="BM105" s="13" t="str">
        <f>IFERROR(IF(BM$4="Yes",INDEX(List!$F$2:$CB$208,MATCH('Selection Pane Data'!$C105,List!$F$2:$F$208,0),MATCH('Selection Pane Data'!BM$3,List!$F$2:$CB$2,0)),""),"")</f>
        <v/>
      </c>
      <c r="BN105" s="13" t="str">
        <f>IFERROR(IF(BN$4="Yes",INDEX(List!$F$2:$CB$208,MATCH('Selection Pane Data'!$C105,List!$F$2:$F$208,0),MATCH('Selection Pane Data'!BN$3,List!$F$2:$CB$2,0)),""),"")</f>
        <v/>
      </c>
      <c r="BO105" s="13" t="str">
        <f>IFERROR(IF(BO$4="Yes",INDEX(List!$F$2:$CB$208,MATCH('Selection Pane Data'!$C105,List!$F$2:$F$208,0),MATCH('Selection Pane Data'!BO$3,List!$F$2:$CB$2,0)),""),"")</f>
        <v/>
      </c>
      <c r="BP105" s="13" t="str">
        <f>IFERROR(IF(BP$4="Yes",INDEX(List!$F$2:$CB$208,MATCH('Selection Pane Data'!$C105,List!$F$2:$F$208,0),MATCH('Selection Pane Data'!BP$3,List!$F$2:$CB$2,0)),""),"")</f>
        <v/>
      </c>
      <c r="BQ105" s="13" t="str">
        <f>IFERROR(IF(BQ$4="Yes",INDEX(List!$F$2:$CB$208,MATCH('Selection Pane Data'!$C105,List!$F$2:$F$208,0),MATCH('Selection Pane Data'!BQ$3,List!$F$2:$CB$2,0)),""),"")</f>
        <v/>
      </c>
      <c r="BR105" s="13" t="str">
        <f>IFERROR(IF(BR$4="Yes",INDEX(List!$F$2:$CB$208,MATCH('Selection Pane Data'!$C105,List!$F$2:$F$208,0),MATCH('Selection Pane Data'!BR$3,List!$F$2:$CB$2,0)),""),"")</f>
        <v/>
      </c>
      <c r="BS105" s="13" t="str">
        <f>IFERROR(IF(BS$4="Yes",INDEX(List!$F$2:$CB$208,MATCH('Selection Pane Data'!$C105,List!$F$2:$F$208,0),MATCH('Selection Pane Data'!BS$3,List!$F$2:$CB$2,0)),""),"")</f>
        <v/>
      </c>
      <c r="BT105" s="13" t="str">
        <f>IFERROR(IF(BT$4="Yes",INDEX(List!$F$2:$CB$208,MATCH('Selection Pane Data'!$C105,List!$F$2:$F$208,0),MATCH('Selection Pane Data'!BT$3,List!$F$2:$CB$2,0)),""),"")</f>
        <v/>
      </c>
      <c r="BU105" s="13" t="str">
        <f>IFERROR(IF(BU$4="Yes",INDEX(List!$F$2:$CB$208,MATCH('Selection Pane Data'!$C105,List!$F$2:$F$208,0),MATCH('Selection Pane Data'!BU$3,List!$F$2:$CB$2,0)),""),"")</f>
        <v/>
      </c>
      <c r="BV105" s="13" t="str">
        <f>IFERROR(IF(BV$4="Yes",INDEX(List!$F$2:$CB$208,MATCH('Selection Pane Data'!$C105,List!$F$2:$F$208,0),MATCH('Selection Pane Data'!BV$3,List!$F$2:$CB$2,0)),""),"")</f>
        <v/>
      </c>
      <c r="BW105" s="13" t="str">
        <f>IFERROR(IF(BW$4="Yes",INDEX(List!$F$2:$CB$208,MATCH('Selection Pane Data'!$C105,List!$F$2:$F$208,0),MATCH('Selection Pane Data'!BW$3,List!$F$2:$CB$2,0)),""),"")</f>
        <v/>
      </c>
      <c r="BX105" s="13" t="str">
        <f>IFERROR(IF(BX$4="Yes",INDEX(List!$F$2:$CB$208,MATCH('Selection Pane Data'!$C105,List!$F$2:$F$208,0),MATCH('Selection Pane Data'!BX$3,List!$F$2:$CB$2,0)),""),"")</f>
        <v/>
      </c>
      <c r="BY105" s="13" t="str">
        <f>IFERROR(IF(BY$4="Yes",INDEX(List!$F$2:$CB$208,MATCH('Selection Pane Data'!$C105,List!$F$2:$F$208,0),MATCH('Selection Pane Data'!BY$3,List!$F$2:$CB$2,0)),""),"")</f>
        <v/>
      </c>
      <c r="BZ105" s="13" t="str">
        <f>IFERROR(IF(BZ$4="Yes",INDEX(List!$F$2:$CB$208,MATCH('Selection Pane Data'!$C105,List!$F$2:$F$208,0),MATCH('Selection Pane Data'!BZ$3,List!$F$2:$CB$2,0)),""),"")</f>
        <v/>
      </c>
      <c r="CA105" s="13" t="str">
        <f>IFERROR(IF(CA$4="Yes",INDEX(List!$F$2:$CB$208,MATCH('Selection Pane Data'!$C105,List!$F$2:$F$208,0),MATCH('Selection Pane Data'!CA$3,List!$F$2:$CB$2,0)),""),"")</f>
        <v/>
      </c>
      <c r="CC105" s="29">
        <f t="shared" si="4"/>
        <v>0</v>
      </c>
      <c r="CD105" s="29">
        <f t="shared" si="5"/>
        <v>0</v>
      </c>
      <c r="CE105" s="29"/>
      <c r="CF105" s="29">
        <f>COUNTIF(List!I103:CB103,'Selection Pane Data'!CF$3)</f>
        <v>0</v>
      </c>
      <c r="CG105" s="29">
        <f>COUNTIF(List!J103:CC103,'Selection Pane Data'!CG$3)</f>
        <v>0</v>
      </c>
      <c r="CH105" s="29"/>
      <c r="CI105" s="29" t="str">
        <f t="shared" si="6"/>
        <v>Good</v>
      </c>
      <c r="CJ105" s="29" t="str">
        <f t="shared" si="7"/>
        <v>Good</v>
      </c>
    </row>
    <row r="106" spans="2:88" x14ac:dyDescent="0.45">
      <c r="B106" s="21" t="s">
        <v>336</v>
      </c>
      <c r="C106" s="120" t="s">
        <v>296</v>
      </c>
      <c r="D106" s="31" t="str">
        <f>List!G104</f>
        <v>Not Applicable</v>
      </c>
      <c r="E106" s="31" t="str">
        <f>List!H104</f>
        <v>Not Applicable</v>
      </c>
      <c r="F106" t="str">
        <f>INDEX('CMMC Levels'!$A$1:$F$188,MATCH('Selection Pane Data'!$C106,'CMMC Levels'!$A$1:$A$188,0),MATCH(Placemat!$F$4,'CMMC Levels'!$A$1:$F$1,0))</f>
        <v>N/A</v>
      </c>
      <c r="G106" s="75" t="str">
        <f>IF(F106="X",IF(COUNTIF(List!I104:CB104,"P")+COUNTIF(List!I104:CB104,"S")=0,"U",IF(COUNTIF('Selection Pane Data'!H106:CA106,"P")&gt;0,"P",IF(COUNTIF('Selection Pane Data'!H106:CA106,"S")&gt;0,"S","N"))),"NA")</f>
        <v>NA</v>
      </c>
      <c r="H106" s="13" t="str">
        <f>IFERROR(IF(H$4="Yes",INDEX(List!$F$2:$CB$208,MATCH('Selection Pane Data'!$C106,List!$F$2:$F$208,0),MATCH('Selection Pane Data'!H$3,List!$F$2:$CB$2,0)),""),"")</f>
        <v/>
      </c>
      <c r="I106" s="13" t="str">
        <f>IFERROR(IF(I$4="Yes",INDEX(List!$F$2:$CB$208,MATCH('Selection Pane Data'!$C106,List!$F$2:$F$208,0),MATCH('Selection Pane Data'!I$3,List!$F$2:$CB$2,0)),""),"")</f>
        <v/>
      </c>
      <c r="J106" s="13">
        <f>IFERROR(IF(J$4="Yes",INDEX(List!$F$2:$CB$208,MATCH('Selection Pane Data'!$C106,List!$F$2:$F$208,0),MATCH('Selection Pane Data'!J$3,List!$F$2:$CB$2,0)),""),"")</f>
        <v>0</v>
      </c>
      <c r="K106" s="13" t="str">
        <f>IFERROR(IF(K$4="Yes",INDEX(List!$F$2:$CB$208,MATCH('Selection Pane Data'!$C106,List!$F$2:$F$208,0),MATCH('Selection Pane Data'!K$3,List!$F$2:$CB$2,0)),""),"")</f>
        <v/>
      </c>
      <c r="L106" s="13" t="str">
        <f>IFERROR(IF(L$4="Yes",INDEX(List!$F$2:$CB$208,MATCH('Selection Pane Data'!$C106,List!$F$2:$F$208,0),MATCH('Selection Pane Data'!L$3,List!$F$2:$CB$2,0)),""),"")</f>
        <v/>
      </c>
      <c r="M106" s="13" t="str">
        <f>IFERROR(IF(M$4="Yes",INDEX(List!$F$2:$CB$208,MATCH('Selection Pane Data'!$C106,List!$F$2:$F$208,0),MATCH('Selection Pane Data'!M$3,List!$F$2:$CB$2,0)),""),"")</f>
        <v/>
      </c>
      <c r="N106" s="13" t="str">
        <f>IFERROR(IF(N$4="Yes",INDEX(List!$F$2:$CB$208,MATCH('Selection Pane Data'!$C106,List!$F$2:$F$208,0),MATCH('Selection Pane Data'!N$3,List!$F$2:$CB$2,0)),""),"")</f>
        <v/>
      </c>
      <c r="O106" s="13" t="str">
        <f>IFERROR(IF(O$4="Yes",INDEX(List!$F$2:$CB$208,MATCH('Selection Pane Data'!$C106,List!$F$2:$F$208,0),MATCH('Selection Pane Data'!O$3,List!$F$2:$CB$2,0)),""),"")</f>
        <v/>
      </c>
      <c r="P106" s="13" t="str">
        <f>IFERROR(IF(P$4="Yes",INDEX(List!$F$2:$CB$208,MATCH('Selection Pane Data'!$C106,List!$F$2:$F$208,0),MATCH('Selection Pane Data'!P$3,List!$F$2:$CB$2,0)),""),"")</f>
        <v/>
      </c>
      <c r="Q106" s="13" t="str">
        <f>IFERROR(IF(Q$4="Yes",INDEX(List!$F$2:$CB$208,MATCH('Selection Pane Data'!$C106,List!$F$2:$F$208,0),MATCH('Selection Pane Data'!Q$3,List!$F$2:$CB$2,0)),""),"")</f>
        <v/>
      </c>
      <c r="R106" s="13" t="str">
        <f>IFERROR(IF(R$4="Yes",INDEX(List!$F$2:$CB$208,MATCH('Selection Pane Data'!$C106,List!$F$2:$F$208,0),MATCH('Selection Pane Data'!R$3,List!$F$2:$CB$2,0)),""),"")</f>
        <v/>
      </c>
      <c r="S106" s="13" t="str">
        <f>IFERROR(IF(S$4="Yes",INDEX(List!$F$2:$CB$208,MATCH('Selection Pane Data'!$C106,List!$F$2:$F$208,0),MATCH('Selection Pane Data'!S$3,List!$F$2:$CB$2,0)),""),"")</f>
        <v/>
      </c>
      <c r="T106" s="13" t="str">
        <f>IFERROR(IF(T$4="Yes",INDEX(List!$F$2:$CB$208,MATCH('Selection Pane Data'!$C106,List!$F$2:$F$208,0),MATCH('Selection Pane Data'!T$3,List!$F$2:$CB$2,0)),""),"")</f>
        <v/>
      </c>
      <c r="U106" s="13" t="str">
        <f>IFERROR(IF(U$4="Yes",INDEX(List!$F$2:$CB$208,MATCH('Selection Pane Data'!$C106,List!$F$2:$F$208,0),MATCH('Selection Pane Data'!U$3,List!$F$2:$CB$2,0)),""),"")</f>
        <v/>
      </c>
      <c r="V106" s="13" t="str">
        <f>IFERROR(IF(V$4="Yes",INDEX(List!$F$2:$CB$208,MATCH('Selection Pane Data'!$C106,List!$F$2:$F$208,0),MATCH('Selection Pane Data'!V$3,List!$F$2:$CB$2,0)),""),"")</f>
        <v/>
      </c>
      <c r="W106" s="13" t="str">
        <f>IFERROR(IF(W$4="Yes",INDEX(List!$F$2:$CB$208,MATCH('Selection Pane Data'!$C106,List!$F$2:$F$208,0),MATCH('Selection Pane Data'!W$3,List!$F$2:$CB$2,0)),""),"")</f>
        <v/>
      </c>
      <c r="X106" s="13" t="str">
        <f>IFERROR(IF(X$4="Yes",INDEX(List!$F$2:$CB$208,MATCH('Selection Pane Data'!$C106,List!$F$2:$F$208,0),MATCH('Selection Pane Data'!X$3,List!$F$2:$CB$2,0)),""),"")</f>
        <v/>
      </c>
      <c r="Y106" s="13" t="str">
        <f>IFERROR(IF(Y$4="Yes",INDEX(List!$F$2:$CB$208,MATCH('Selection Pane Data'!$C106,List!$F$2:$F$208,0),MATCH('Selection Pane Data'!Y$3,List!$F$2:$CB$2,0)),""),"")</f>
        <v/>
      </c>
      <c r="Z106" s="13" t="str">
        <f>IFERROR(IF(Z$4="Yes",INDEX(List!$F$2:$CB$208,MATCH('Selection Pane Data'!$C106,List!$F$2:$F$208,0),MATCH('Selection Pane Data'!Z$3,List!$F$2:$CB$2,0)),""),"")</f>
        <v/>
      </c>
      <c r="AA106" s="13" t="str">
        <f>IFERROR(IF(AA$4="Yes",INDEX(List!$F$2:$CB$208,MATCH('Selection Pane Data'!$C106,List!$F$2:$F$208,0),MATCH('Selection Pane Data'!AA$3,List!$F$2:$CB$2,0)),""),"")</f>
        <v/>
      </c>
      <c r="AB106" s="13">
        <f>IFERROR(IF(AB$4="Yes",INDEX(List!$F$2:$CB$208,MATCH('Selection Pane Data'!$C106,List!$F$2:$F$208,0),MATCH('Selection Pane Data'!AB$3,List!$F$2:$CB$2,0)),""),"")</f>
        <v>0</v>
      </c>
      <c r="AC106" s="13" t="str">
        <f>IFERROR(IF(AC$4="Yes",INDEX(List!$F$2:$CB$208,MATCH('Selection Pane Data'!$C106,List!$F$2:$F$208,0),MATCH('Selection Pane Data'!AC$3,List!$F$2:$CB$2,0)),""),"")</f>
        <v/>
      </c>
      <c r="AD106" s="13" t="str">
        <f>IFERROR(IF(AD$4="Yes",INDEX(List!$F$2:$CB$208,MATCH('Selection Pane Data'!$C106,List!$F$2:$F$208,0),MATCH('Selection Pane Data'!AD$3,List!$F$2:$CB$2,0)),""),"")</f>
        <v/>
      </c>
      <c r="AE106" s="13" t="str">
        <f>IFERROR(IF(AE$4="Yes",INDEX(List!$F$2:$CB$208,MATCH('Selection Pane Data'!$C106,List!$F$2:$F$208,0),MATCH('Selection Pane Data'!AE$3,List!$F$2:$CB$2,0)),""),"")</f>
        <v/>
      </c>
      <c r="AF106" s="13" t="str">
        <f>IFERROR(IF(AF$4="Yes",INDEX(List!$F$2:$CB$208,MATCH('Selection Pane Data'!$C106,List!$F$2:$F$208,0),MATCH('Selection Pane Data'!AF$3,List!$F$2:$CB$2,0)),""),"")</f>
        <v/>
      </c>
      <c r="AG106" s="13" t="str">
        <f>IFERROR(IF(AG$4="Yes",INDEX(List!$F$2:$CB$208,MATCH('Selection Pane Data'!$C106,List!$F$2:$F$208,0),MATCH('Selection Pane Data'!AG$3,List!$F$2:$CB$2,0)),""),"")</f>
        <v/>
      </c>
      <c r="AH106" s="13" t="str">
        <f>IFERROR(IF(AH$4="Yes",INDEX(List!$F$2:$CB$208,MATCH('Selection Pane Data'!$C106,List!$F$2:$F$208,0),MATCH('Selection Pane Data'!AH$3,List!$F$2:$CB$2,0)),""),"")</f>
        <v/>
      </c>
      <c r="AI106" s="13" t="str">
        <f>IFERROR(IF(AI$4="Yes",INDEX(List!$F$2:$CB$208,MATCH('Selection Pane Data'!$C106,List!$F$2:$F$208,0),MATCH('Selection Pane Data'!AI$3,List!$F$2:$CB$2,0)),""),"")</f>
        <v/>
      </c>
      <c r="AJ106" s="13" t="str">
        <f>IFERROR(IF(AJ$4="Yes",INDEX(List!$F$2:$CB$208,MATCH('Selection Pane Data'!$C106,List!$F$2:$F$208,0),MATCH('Selection Pane Data'!AJ$3,List!$F$2:$CB$2,0)),""),"")</f>
        <v/>
      </c>
      <c r="AK106" s="13" t="str">
        <f>IFERROR(IF(AK$4="Yes",INDEX(List!$F$2:$CB$208,MATCH('Selection Pane Data'!$C106,List!$F$2:$F$208,0),MATCH('Selection Pane Data'!AK$3,List!$F$2:$CB$2,0)),""),"")</f>
        <v/>
      </c>
      <c r="AL106" s="13" t="str">
        <f>IFERROR(IF(AL$4="Yes",INDEX(List!$F$2:$CB$208,MATCH('Selection Pane Data'!$C106,List!$F$2:$F$208,0),MATCH('Selection Pane Data'!AL$3,List!$F$2:$CB$2,0)),""),"")</f>
        <v/>
      </c>
      <c r="AM106" s="13" t="str">
        <f>IFERROR(IF(AM$4="Yes",INDEX(List!$F$2:$CB$208,MATCH('Selection Pane Data'!$C106,List!$F$2:$F$208,0),MATCH('Selection Pane Data'!AM$3,List!$F$2:$CB$2,0)),""),"")</f>
        <v/>
      </c>
      <c r="AN106" s="13" t="str">
        <f>IFERROR(IF(AN$4="Yes",INDEX(List!$F$2:$CB$208,MATCH('Selection Pane Data'!$C106,List!$F$2:$F$208,0),MATCH('Selection Pane Data'!AN$3,List!$F$2:$CB$2,0)),""),"")</f>
        <v/>
      </c>
      <c r="AO106" s="13" t="str">
        <f>IFERROR(IF(AO$4="Yes",INDEX(List!$F$2:$CB$208,MATCH('Selection Pane Data'!$C106,List!$F$2:$F$208,0),MATCH('Selection Pane Data'!AO$3,List!$F$2:$CB$2,0)),""),"")</f>
        <v/>
      </c>
      <c r="AP106" s="13" t="str">
        <f>IFERROR(IF(AP$4="Yes",INDEX(List!$F$2:$CB$208,MATCH('Selection Pane Data'!$C106,List!$F$2:$F$208,0),MATCH('Selection Pane Data'!AP$3,List!$F$2:$CB$2,0)),""),"")</f>
        <v/>
      </c>
      <c r="AQ106" s="13" t="str">
        <f>IFERROR(IF(AQ$4="Yes",INDEX(List!$F$2:$CB$208,MATCH('Selection Pane Data'!$C106,List!$F$2:$F$208,0),MATCH('Selection Pane Data'!AQ$3,List!$F$2:$CB$2,0)),""),"")</f>
        <v/>
      </c>
      <c r="AR106" s="13" t="str">
        <f>IFERROR(IF(AR$4="Yes",INDEX(List!$F$2:$CB$208,MATCH('Selection Pane Data'!$C106,List!$F$2:$F$208,0),MATCH('Selection Pane Data'!AR$3,List!$F$2:$CB$2,0)),""),"")</f>
        <v/>
      </c>
      <c r="AS106" s="13" t="str">
        <f>IFERROR(IF(AS$4="Yes",INDEX(List!$F$2:$CB$208,MATCH('Selection Pane Data'!$C106,List!$F$2:$F$208,0),MATCH('Selection Pane Data'!AS$3,List!$F$2:$CB$2,0)),""),"")</f>
        <v/>
      </c>
      <c r="AT106" s="13" t="str">
        <f>IFERROR(IF(AT$4="Yes",INDEX(List!$F$2:$CB$208,MATCH('Selection Pane Data'!$C106,List!$F$2:$F$208,0),MATCH('Selection Pane Data'!AT$3,List!$F$2:$CB$2,0)),""),"")</f>
        <v/>
      </c>
      <c r="AU106" s="13" t="str">
        <f>IFERROR(IF(AU$4="Yes",INDEX(List!$F$2:$CB$208,MATCH('Selection Pane Data'!$C106,List!$F$2:$F$208,0),MATCH('Selection Pane Data'!AU$3,List!$F$2:$CB$2,0)),""),"")</f>
        <v/>
      </c>
      <c r="AV106" s="13" t="str">
        <f>IFERROR(IF(AV$4="Yes",INDEX(List!$F$2:$CB$208,MATCH('Selection Pane Data'!$C106,List!$F$2:$F$208,0),MATCH('Selection Pane Data'!AV$3,List!$F$2:$CB$2,0)),""),"")</f>
        <v/>
      </c>
      <c r="AW106" s="13" t="str">
        <f>IFERROR(IF(AW$4="Yes",INDEX(List!$F$2:$CB$208,MATCH('Selection Pane Data'!$C106,List!$F$2:$F$208,0),MATCH('Selection Pane Data'!AW$3,List!$F$2:$CB$2,0)),""),"")</f>
        <v/>
      </c>
      <c r="AX106" s="13" t="str">
        <f>IFERROR(IF(AX$4="Yes",INDEX(List!$F$2:$CB$208,MATCH('Selection Pane Data'!$C106,List!$F$2:$F$208,0),MATCH('Selection Pane Data'!AX$3,List!$F$2:$CB$2,0)),""),"")</f>
        <v/>
      </c>
      <c r="AY106" s="13" t="str">
        <f>IFERROR(IF(AY$4="Yes",INDEX(List!$F$2:$CB$208,MATCH('Selection Pane Data'!$C106,List!$F$2:$F$208,0),MATCH('Selection Pane Data'!AY$3,List!$F$2:$CB$2,0)),""),"")</f>
        <v/>
      </c>
      <c r="AZ106" s="13" t="str">
        <f>IFERROR(IF(AZ$4="Yes",INDEX(List!$F$2:$CB$208,MATCH('Selection Pane Data'!$C106,List!$F$2:$F$208,0),MATCH('Selection Pane Data'!AZ$3,List!$F$2:$CB$2,0)),""),"")</f>
        <v/>
      </c>
      <c r="BA106" s="13" t="str">
        <f>IFERROR(IF(BA$4="Yes",INDEX(List!$F$2:$CB$208,MATCH('Selection Pane Data'!$C106,List!$F$2:$F$208,0),MATCH('Selection Pane Data'!BA$3,List!$F$2:$CB$2,0)),""),"")</f>
        <v/>
      </c>
      <c r="BB106" s="13" t="str">
        <f>IFERROR(IF(BB$4="Yes",INDEX(List!$F$2:$CB$208,MATCH('Selection Pane Data'!$C106,List!$F$2:$F$208,0),MATCH('Selection Pane Data'!BB$3,List!$F$2:$CB$2,0)),""),"")</f>
        <v/>
      </c>
      <c r="BC106" s="13" t="str">
        <f>IFERROR(IF(BC$4="Yes",INDEX(List!$F$2:$CB$208,MATCH('Selection Pane Data'!$C106,List!$F$2:$F$208,0),MATCH('Selection Pane Data'!BC$3,List!$F$2:$CB$2,0)),""),"")</f>
        <v/>
      </c>
      <c r="BD106" s="13" t="str">
        <f>IFERROR(IF(BD$4="Yes",INDEX(List!$F$2:$CB$208,MATCH('Selection Pane Data'!$C106,List!$F$2:$F$208,0),MATCH('Selection Pane Data'!BD$3,List!$F$2:$CB$2,0)),""),"")</f>
        <v/>
      </c>
      <c r="BE106" s="13" t="str">
        <f>IFERROR(IF(BE$4="Yes",INDEX(List!$F$2:$CB$208,MATCH('Selection Pane Data'!$C106,List!$F$2:$F$208,0),MATCH('Selection Pane Data'!BE$3,List!$F$2:$CB$2,0)),""),"")</f>
        <v/>
      </c>
      <c r="BF106" s="13" t="str">
        <f>IFERROR(IF(BF$4="Yes",INDEX(List!$F$2:$CB$208,MATCH('Selection Pane Data'!$C106,List!$F$2:$F$208,0),MATCH('Selection Pane Data'!BF$3,List!$F$2:$CB$2,0)),""),"")</f>
        <v/>
      </c>
      <c r="BG106" s="13" t="str">
        <f>IFERROR(IF(BG$4="Yes",INDEX(List!$F$2:$CB$208,MATCH('Selection Pane Data'!$C106,List!$F$2:$F$208,0),MATCH('Selection Pane Data'!BG$3,List!$F$2:$CB$2,0)),""),"")</f>
        <v/>
      </c>
      <c r="BH106" s="13" t="str">
        <f>IFERROR(IF(BH$4="Yes",INDEX(List!$F$2:$CB$208,MATCH('Selection Pane Data'!$C106,List!$F$2:$F$208,0),MATCH('Selection Pane Data'!BH$3,List!$F$2:$CB$2,0)),""),"")</f>
        <v/>
      </c>
      <c r="BI106" s="13" t="str">
        <f>IFERROR(IF(BI$4="Yes",INDEX(List!$F$2:$CB$208,MATCH('Selection Pane Data'!$C106,List!$F$2:$F$208,0),MATCH('Selection Pane Data'!BI$3,List!$F$2:$CB$2,0)),""),"")</f>
        <v/>
      </c>
      <c r="BJ106" s="13" t="str">
        <f>IFERROR(IF(BJ$4="Yes",INDEX(List!$F$2:$CB$208,MATCH('Selection Pane Data'!$C106,List!$F$2:$F$208,0),MATCH('Selection Pane Data'!BJ$3,List!$F$2:$CB$2,0)),""),"")</f>
        <v/>
      </c>
      <c r="BK106" s="13" t="str">
        <f>IFERROR(IF(BK$4="Yes",INDEX(List!$F$2:$CB$208,MATCH('Selection Pane Data'!$C106,List!$F$2:$F$208,0),MATCH('Selection Pane Data'!BK$3,List!$F$2:$CB$2,0)),""),"")</f>
        <v/>
      </c>
      <c r="BL106" s="13" t="str">
        <f>IFERROR(IF(BL$4="Yes",INDEX(List!$F$2:$CB$208,MATCH('Selection Pane Data'!$C106,List!$F$2:$F$208,0),MATCH('Selection Pane Data'!BL$3,List!$F$2:$CB$2,0)),""),"")</f>
        <v/>
      </c>
      <c r="BM106" s="13" t="str">
        <f>IFERROR(IF(BM$4="Yes",INDEX(List!$F$2:$CB$208,MATCH('Selection Pane Data'!$C106,List!$F$2:$F$208,0),MATCH('Selection Pane Data'!BM$3,List!$F$2:$CB$2,0)),""),"")</f>
        <v/>
      </c>
      <c r="BN106" s="13" t="str">
        <f>IFERROR(IF(BN$4="Yes",INDEX(List!$F$2:$CB$208,MATCH('Selection Pane Data'!$C106,List!$F$2:$F$208,0),MATCH('Selection Pane Data'!BN$3,List!$F$2:$CB$2,0)),""),"")</f>
        <v/>
      </c>
      <c r="BO106" s="13" t="str">
        <f>IFERROR(IF(BO$4="Yes",INDEX(List!$F$2:$CB$208,MATCH('Selection Pane Data'!$C106,List!$F$2:$F$208,0),MATCH('Selection Pane Data'!BO$3,List!$F$2:$CB$2,0)),""),"")</f>
        <v/>
      </c>
      <c r="BP106" s="13" t="str">
        <f>IFERROR(IF(BP$4="Yes",INDEX(List!$F$2:$CB$208,MATCH('Selection Pane Data'!$C106,List!$F$2:$F$208,0),MATCH('Selection Pane Data'!BP$3,List!$F$2:$CB$2,0)),""),"")</f>
        <v/>
      </c>
      <c r="BQ106" s="13" t="str">
        <f>IFERROR(IF(BQ$4="Yes",INDEX(List!$F$2:$CB$208,MATCH('Selection Pane Data'!$C106,List!$F$2:$F$208,0),MATCH('Selection Pane Data'!BQ$3,List!$F$2:$CB$2,0)),""),"")</f>
        <v/>
      </c>
      <c r="BR106" s="13" t="str">
        <f>IFERROR(IF(BR$4="Yes",INDEX(List!$F$2:$CB$208,MATCH('Selection Pane Data'!$C106,List!$F$2:$F$208,0),MATCH('Selection Pane Data'!BR$3,List!$F$2:$CB$2,0)),""),"")</f>
        <v/>
      </c>
      <c r="BS106" s="13" t="str">
        <f>IFERROR(IF(BS$4="Yes",INDEX(List!$F$2:$CB$208,MATCH('Selection Pane Data'!$C106,List!$F$2:$F$208,0),MATCH('Selection Pane Data'!BS$3,List!$F$2:$CB$2,0)),""),"")</f>
        <v/>
      </c>
      <c r="BT106" s="13" t="str">
        <f>IFERROR(IF(BT$4="Yes",INDEX(List!$F$2:$CB$208,MATCH('Selection Pane Data'!$C106,List!$F$2:$F$208,0),MATCH('Selection Pane Data'!BT$3,List!$F$2:$CB$2,0)),""),"")</f>
        <v/>
      </c>
      <c r="BU106" s="13" t="str">
        <f>IFERROR(IF(BU$4="Yes",INDEX(List!$F$2:$CB$208,MATCH('Selection Pane Data'!$C106,List!$F$2:$F$208,0),MATCH('Selection Pane Data'!BU$3,List!$F$2:$CB$2,0)),""),"")</f>
        <v/>
      </c>
      <c r="BV106" s="13" t="str">
        <f>IFERROR(IF(BV$4="Yes",INDEX(List!$F$2:$CB$208,MATCH('Selection Pane Data'!$C106,List!$F$2:$F$208,0),MATCH('Selection Pane Data'!BV$3,List!$F$2:$CB$2,0)),""),"")</f>
        <v/>
      </c>
      <c r="BW106" s="13" t="str">
        <f>IFERROR(IF(BW$4="Yes",INDEX(List!$F$2:$CB$208,MATCH('Selection Pane Data'!$C106,List!$F$2:$F$208,0),MATCH('Selection Pane Data'!BW$3,List!$F$2:$CB$2,0)),""),"")</f>
        <v/>
      </c>
      <c r="BX106" s="13" t="str">
        <f>IFERROR(IF(BX$4="Yes",INDEX(List!$F$2:$CB$208,MATCH('Selection Pane Data'!$C106,List!$F$2:$F$208,0),MATCH('Selection Pane Data'!BX$3,List!$F$2:$CB$2,0)),""),"")</f>
        <v/>
      </c>
      <c r="BY106" s="13" t="str">
        <f>IFERROR(IF(BY$4="Yes",INDEX(List!$F$2:$CB$208,MATCH('Selection Pane Data'!$C106,List!$F$2:$F$208,0),MATCH('Selection Pane Data'!BY$3,List!$F$2:$CB$2,0)),""),"")</f>
        <v/>
      </c>
      <c r="BZ106" s="13" t="str">
        <f>IFERROR(IF(BZ$4="Yes",INDEX(List!$F$2:$CB$208,MATCH('Selection Pane Data'!$C106,List!$F$2:$F$208,0),MATCH('Selection Pane Data'!BZ$3,List!$F$2:$CB$2,0)),""),"")</f>
        <v/>
      </c>
      <c r="CA106" s="13" t="str">
        <f>IFERROR(IF(CA$4="Yes",INDEX(List!$F$2:$CB$208,MATCH('Selection Pane Data'!$C106,List!$F$2:$F$208,0),MATCH('Selection Pane Data'!CA$3,List!$F$2:$CB$2,0)),""),"")</f>
        <v/>
      </c>
      <c r="CC106" s="29">
        <f t="shared" si="4"/>
        <v>0</v>
      </c>
      <c r="CD106" s="29">
        <f t="shared" si="5"/>
        <v>0</v>
      </c>
      <c r="CE106" s="29"/>
      <c r="CF106" s="29">
        <f>COUNTIF(List!I104:CB104,'Selection Pane Data'!CF$3)</f>
        <v>0</v>
      </c>
      <c r="CG106" s="29">
        <f>COUNTIF(List!J104:CC104,'Selection Pane Data'!CG$3)</f>
        <v>0</v>
      </c>
      <c r="CH106" s="29"/>
      <c r="CI106" s="29" t="str">
        <f t="shared" si="6"/>
        <v>Good</v>
      </c>
      <c r="CJ106" s="29" t="str">
        <f t="shared" si="7"/>
        <v>Good</v>
      </c>
    </row>
    <row r="107" spans="2:88" x14ac:dyDescent="0.45">
      <c r="B107" s="21" t="s">
        <v>337</v>
      </c>
      <c r="C107" s="120" t="s">
        <v>296</v>
      </c>
      <c r="D107" s="31" t="str">
        <f>List!G105</f>
        <v>Customer Responsibility</v>
      </c>
      <c r="E107" s="31" t="str">
        <f>List!H105</f>
        <v>Shared Coverage</v>
      </c>
      <c r="F107" t="str">
        <f>INDEX('CMMC Levels'!$A$1:$F$188,MATCH('Selection Pane Data'!$C107,'CMMC Levels'!$A$1:$A$188,0),MATCH(Placemat!$F$4,'CMMC Levels'!$A$1:$F$1,0))</f>
        <v>N/A</v>
      </c>
      <c r="G107" s="75" t="str">
        <f>IF(F107="X",IF(COUNTIF(List!I105:CB105,"P")+COUNTIF(List!I105:CB105,"S")=0,"U",IF(COUNTIF('Selection Pane Data'!H107:CA107,"P")&gt;0,"P",IF(COUNTIF('Selection Pane Data'!H107:CA107,"S")&gt;0,"S","N"))),"NA")</f>
        <v>NA</v>
      </c>
      <c r="H107" s="13" t="str">
        <f>IFERROR(IF(H$4="Yes",INDEX(List!$F$2:$CB$208,MATCH('Selection Pane Data'!$C107,List!$F$2:$F$208,0),MATCH('Selection Pane Data'!H$3,List!$F$2:$CB$2,0)),""),"")</f>
        <v/>
      </c>
      <c r="I107" s="13" t="str">
        <f>IFERROR(IF(I$4="Yes",INDEX(List!$F$2:$CB$208,MATCH('Selection Pane Data'!$C107,List!$F$2:$F$208,0),MATCH('Selection Pane Data'!I$3,List!$F$2:$CB$2,0)),""),"")</f>
        <v/>
      </c>
      <c r="J107" s="13">
        <f>IFERROR(IF(J$4="Yes",INDEX(List!$F$2:$CB$208,MATCH('Selection Pane Data'!$C107,List!$F$2:$F$208,0),MATCH('Selection Pane Data'!J$3,List!$F$2:$CB$2,0)),""),"")</f>
        <v>0</v>
      </c>
      <c r="K107" s="13" t="str">
        <f>IFERROR(IF(K$4="Yes",INDEX(List!$F$2:$CB$208,MATCH('Selection Pane Data'!$C107,List!$F$2:$F$208,0),MATCH('Selection Pane Data'!K$3,List!$F$2:$CB$2,0)),""),"")</f>
        <v/>
      </c>
      <c r="L107" s="13" t="str">
        <f>IFERROR(IF(L$4="Yes",INDEX(List!$F$2:$CB$208,MATCH('Selection Pane Data'!$C107,List!$F$2:$F$208,0),MATCH('Selection Pane Data'!L$3,List!$F$2:$CB$2,0)),""),"")</f>
        <v/>
      </c>
      <c r="M107" s="13" t="str">
        <f>IFERROR(IF(M$4="Yes",INDEX(List!$F$2:$CB$208,MATCH('Selection Pane Data'!$C107,List!$F$2:$F$208,0),MATCH('Selection Pane Data'!M$3,List!$F$2:$CB$2,0)),""),"")</f>
        <v/>
      </c>
      <c r="N107" s="13" t="str">
        <f>IFERROR(IF(N$4="Yes",INDEX(List!$F$2:$CB$208,MATCH('Selection Pane Data'!$C107,List!$F$2:$F$208,0),MATCH('Selection Pane Data'!N$3,List!$F$2:$CB$2,0)),""),"")</f>
        <v/>
      </c>
      <c r="O107" s="13" t="str">
        <f>IFERROR(IF(O$4="Yes",INDEX(List!$F$2:$CB$208,MATCH('Selection Pane Data'!$C107,List!$F$2:$F$208,0),MATCH('Selection Pane Data'!O$3,List!$F$2:$CB$2,0)),""),"")</f>
        <v/>
      </c>
      <c r="P107" s="13" t="str">
        <f>IFERROR(IF(P$4="Yes",INDEX(List!$F$2:$CB$208,MATCH('Selection Pane Data'!$C107,List!$F$2:$F$208,0),MATCH('Selection Pane Data'!P$3,List!$F$2:$CB$2,0)),""),"")</f>
        <v/>
      </c>
      <c r="Q107" s="13" t="str">
        <f>IFERROR(IF(Q$4="Yes",INDEX(List!$F$2:$CB$208,MATCH('Selection Pane Data'!$C107,List!$F$2:$F$208,0),MATCH('Selection Pane Data'!Q$3,List!$F$2:$CB$2,0)),""),"")</f>
        <v/>
      </c>
      <c r="R107" s="13" t="str">
        <f>IFERROR(IF(R$4="Yes",INDEX(List!$F$2:$CB$208,MATCH('Selection Pane Data'!$C107,List!$F$2:$F$208,0),MATCH('Selection Pane Data'!R$3,List!$F$2:$CB$2,0)),""),"")</f>
        <v/>
      </c>
      <c r="S107" s="13" t="str">
        <f>IFERROR(IF(S$4="Yes",INDEX(List!$F$2:$CB$208,MATCH('Selection Pane Data'!$C107,List!$F$2:$F$208,0),MATCH('Selection Pane Data'!S$3,List!$F$2:$CB$2,0)),""),"")</f>
        <v/>
      </c>
      <c r="T107" s="13" t="str">
        <f>IFERROR(IF(T$4="Yes",INDEX(List!$F$2:$CB$208,MATCH('Selection Pane Data'!$C107,List!$F$2:$F$208,0),MATCH('Selection Pane Data'!T$3,List!$F$2:$CB$2,0)),""),"")</f>
        <v/>
      </c>
      <c r="U107" s="13" t="str">
        <f>IFERROR(IF(U$4="Yes",INDEX(List!$F$2:$CB$208,MATCH('Selection Pane Data'!$C107,List!$F$2:$F$208,0),MATCH('Selection Pane Data'!U$3,List!$F$2:$CB$2,0)),""),"")</f>
        <v/>
      </c>
      <c r="V107" s="13" t="str">
        <f>IFERROR(IF(V$4="Yes",INDEX(List!$F$2:$CB$208,MATCH('Selection Pane Data'!$C107,List!$F$2:$F$208,0),MATCH('Selection Pane Data'!V$3,List!$F$2:$CB$2,0)),""),"")</f>
        <v/>
      </c>
      <c r="W107" s="13" t="str">
        <f>IFERROR(IF(W$4="Yes",INDEX(List!$F$2:$CB$208,MATCH('Selection Pane Data'!$C107,List!$F$2:$F$208,0),MATCH('Selection Pane Data'!W$3,List!$F$2:$CB$2,0)),""),"")</f>
        <v/>
      </c>
      <c r="X107" s="13" t="str">
        <f>IFERROR(IF(X$4="Yes",INDEX(List!$F$2:$CB$208,MATCH('Selection Pane Data'!$C107,List!$F$2:$F$208,0),MATCH('Selection Pane Data'!X$3,List!$F$2:$CB$2,0)),""),"")</f>
        <v/>
      </c>
      <c r="Y107" s="13" t="str">
        <f>IFERROR(IF(Y$4="Yes",INDEX(List!$F$2:$CB$208,MATCH('Selection Pane Data'!$C107,List!$F$2:$F$208,0),MATCH('Selection Pane Data'!Y$3,List!$F$2:$CB$2,0)),""),"")</f>
        <v/>
      </c>
      <c r="Z107" s="13" t="str">
        <f>IFERROR(IF(Z$4="Yes",INDEX(List!$F$2:$CB$208,MATCH('Selection Pane Data'!$C107,List!$F$2:$F$208,0),MATCH('Selection Pane Data'!Z$3,List!$F$2:$CB$2,0)),""),"")</f>
        <v/>
      </c>
      <c r="AA107" s="13" t="str">
        <f>IFERROR(IF(AA$4="Yes",INDEX(List!$F$2:$CB$208,MATCH('Selection Pane Data'!$C107,List!$F$2:$F$208,0),MATCH('Selection Pane Data'!AA$3,List!$F$2:$CB$2,0)),""),"")</f>
        <v/>
      </c>
      <c r="AB107" s="13">
        <f>IFERROR(IF(AB$4="Yes",INDEX(List!$F$2:$CB$208,MATCH('Selection Pane Data'!$C107,List!$F$2:$F$208,0),MATCH('Selection Pane Data'!AB$3,List!$F$2:$CB$2,0)),""),"")</f>
        <v>0</v>
      </c>
      <c r="AC107" s="13" t="str">
        <f>IFERROR(IF(AC$4="Yes",INDEX(List!$F$2:$CB$208,MATCH('Selection Pane Data'!$C107,List!$F$2:$F$208,0),MATCH('Selection Pane Data'!AC$3,List!$F$2:$CB$2,0)),""),"")</f>
        <v/>
      </c>
      <c r="AD107" s="13" t="str">
        <f>IFERROR(IF(AD$4="Yes",INDEX(List!$F$2:$CB$208,MATCH('Selection Pane Data'!$C107,List!$F$2:$F$208,0),MATCH('Selection Pane Data'!AD$3,List!$F$2:$CB$2,0)),""),"")</f>
        <v/>
      </c>
      <c r="AE107" s="13" t="str">
        <f>IFERROR(IF(AE$4="Yes",INDEX(List!$F$2:$CB$208,MATCH('Selection Pane Data'!$C107,List!$F$2:$F$208,0),MATCH('Selection Pane Data'!AE$3,List!$F$2:$CB$2,0)),""),"")</f>
        <v/>
      </c>
      <c r="AF107" s="13" t="str">
        <f>IFERROR(IF(AF$4="Yes",INDEX(List!$F$2:$CB$208,MATCH('Selection Pane Data'!$C107,List!$F$2:$F$208,0),MATCH('Selection Pane Data'!AF$3,List!$F$2:$CB$2,0)),""),"")</f>
        <v/>
      </c>
      <c r="AG107" s="13" t="str">
        <f>IFERROR(IF(AG$4="Yes",INDEX(List!$F$2:$CB$208,MATCH('Selection Pane Data'!$C107,List!$F$2:$F$208,0),MATCH('Selection Pane Data'!AG$3,List!$F$2:$CB$2,0)),""),"")</f>
        <v/>
      </c>
      <c r="AH107" s="13" t="str">
        <f>IFERROR(IF(AH$4="Yes",INDEX(List!$F$2:$CB$208,MATCH('Selection Pane Data'!$C107,List!$F$2:$F$208,0),MATCH('Selection Pane Data'!AH$3,List!$F$2:$CB$2,0)),""),"")</f>
        <v/>
      </c>
      <c r="AI107" s="13" t="str">
        <f>IFERROR(IF(AI$4="Yes",INDEX(List!$F$2:$CB$208,MATCH('Selection Pane Data'!$C107,List!$F$2:$F$208,0),MATCH('Selection Pane Data'!AI$3,List!$F$2:$CB$2,0)),""),"")</f>
        <v/>
      </c>
      <c r="AJ107" s="13" t="str">
        <f>IFERROR(IF(AJ$4="Yes",INDEX(List!$F$2:$CB$208,MATCH('Selection Pane Data'!$C107,List!$F$2:$F$208,0),MATCH('Selection Pane Data'!AJ$3,List!$F$2:$CB$2,0)),""),"")</f>
        <v/>
      </c>
      <c r="AK107" s="13" t="str">
        <f>IFERROR(IF(AK$4="Yes",INDEX(List!$F$2:$CB$208,MATCH('Selection Pane Data'!$C107,List!$F$2:$F$208,0),MATCH('Selection Pane Data'!AK$3,List!$F$2:$CB$2,0)),""),"")</f>
        <v/>
      </c>
      <c r="AL107" s="13" t="str">
        <f>IFERROR(IF(AL$4="Yes",INDEX(List!$F$2:$CB$208,MATCH('Selection Pane Data'!$C107,List!$F$2:$F$208,0),MATCH('Selection Pane Data'!AL$3,List!$F$2:$CB$2,0)),""),"")</f>
        <v/>
      </c>
      <c r="AM107" s="13" t="str">
        <f>IFERROR(IF(AM$4="Yes",INDEX(List!$F$2:$CB$208,MATCH('Selection Pane Data'!$C107,List!$F$2:$F$208,0),MATCH('Selection Pane Data'!AM$3,List!$F$2:$CB$2,0)),""),"")</f>
        <v/>
      </c>
      <c r="AN107" s="13" t="str">
        <f>IFERROR(IF(AN$4="Yes",INDEX(List!$F$2:$CB$208,MATCH('Selection Pane Data'!$C107,List!$F$2:$F$208,0),MATCH('Selection Pane Data'!AN$3,List!$F$2:$CB$2,0)),""),"")</f>
        <v/>
      </c>
      <c r="AO107" s="13" t="str">
        <f>IFERROR(IF(AO$4="Yes",INDEX(List!$F$2:$CB$208,MATCH('Selection Pane Data'!$C107,List!$F$2:$F$208,0),MATCH('Selection Pane Data'!AO$3,List!$F$2:$CB$2,0)),""),"")</f>
        <v/>
      </c>
      <c r="AP107" s="13" t="str">
        <f>IFERROR(IF(AP$4="Yes",INDEX(List!$F$2:$CB$208,MATCH('Selection Pane Data'!$C107,List!$F$2:$F$208,0),MATCH('Selection Pane Data'!AP$3,List!$F$2:$CB$2,0)),""),"")</f>
        <v/>
      </c>
      <c r="AQ107" s="13" t="str">
        <f>IFERROR(IF(AQ$4="Yes",INDEX(List!$F$2:$CB$208,MATCH('Selection Pane Data'!$C107,List!$F$2:$F$208,0),MATCH('Selection Pane Data'!AQ$3,List!$F$2:$CB$2,0)),""),"")</f>
        <v/>
      </c>
      <c r="AR107" s="13" t="str">
        <f>IFERROR(IF(AR$4="Yes",INDEX(List!$F$2:$CB$208,MATCH('Selection Pane Data'!$C107,List!$F$2:$F$208,0),MATCH('Selection Pane Data'!AR$3,List!$F$2:$CB$2,0)),""),"")</f>
        <v/>
      </c>
      <c r="AS107" s="13" t="str">
        <f>IFERROR(IF(AS$4="Yes",INDEX(List!$F$2:$CB$208,MATCH('Selection Pane Data'!$C107,List!$F$2:$F$208,0),MATCH('Selection Pane Data'!AS$3,List!$F$2:$CB$2,0)),""),"")</f>
        <v/>
      </c>
      <c r="AT107" s="13" t="str">
        <f>IFERROR(IF(AT$4="Yes",INDEX(List!$F$2:$CB$208,MATCH('Selection Pane Data'!$C107,List!$F$2:$F$208,0),MATCH('Selection Pane Data'!AT$3,List!$F$2:$CB$2,0)),""),"")</f>
        <v/>
      </c>
      <c r="AU107" s="13" t="str">
        <f>IFERROR(IF(AU$4="Yes",INDEX(List!$F$2:$CB$208,MATCH('Selection Pane Data'!$C107,List!$F$2:$F$208,0),MATCH('Selection Pane Data'!AU$3,List!$F$2:$CB$2,0)),""),"")</f>
        <v/>
      </c>
      <c r="AV107" s="13" t="str">
        <f>IFERROR(IF(AV$4="Yes",INDEX(List!$F$2:$CB$208,MATCH('Selection Pane Data'!$C107,List!$F$2:$F$208,0),MATCH('Selection Pane Data'!AV$3,List!$F$2:$CB$2,0)),""),"")</f>
        <v/>
      </c>
      <c r="AW107" s="13" t="str">
        <f>IFERROR(IF(AW$4="Yes",INDEX(List!$F$2:$CB$208,MATCH('Selection Pane Data'!$C107,List!$F$2:$F$208,0),MATCH('Selection Pane Data'!AW$3,List!$F$2:$CB$2,0)),""),"")</f>
        <v/>
      </c>
      <c r="AX107" s="13" t="str">
        <f>IFERROR(IF(AX$4="Yes",INDEX(List!$F$2:$CB$208,MATCH('Selection Pane Data'!$C107,List!$F$2:$F$208,0),MATCH('Selection Pane Data'!AX$3,List!$F$2:$CB$2,0)),""),"")</f>
        <v/>
      </c>
      <c r="AY107" s="13" t="str">
        <f>IFERROR(IF(AY$4="Yes",INDEX(List!$F$2:$CB$208,MATCH('Selection Pane Data'!$C107,List!$F$2:$F$208,0),MATCH('Selection Pane Data'!AY$3,List!$F$2:$CB$2,0)),""),"")</f>
        <v/>
      </c>
      <c r="AZ107" s="13" t="str">
        <f>IFERROR(IF(AZ$4="Yes",INDEX(List!$F$2:$CB$208,MATCH('Selection Pane Data'!$C107,List!$F$2:$F$208,0),MATCH('Selection Pane Data'!AZ$3,List!$F$2:$CB$2,0)),""),"")</f>
        <v/>
      </c>
      <c r="BA107" s="13" t="str">
        <f>IFERROR(IF(BA$4="Yes",INDEX(List!$F$2:$CB$208,MATCH('Selection Pane Data'!$C107,List!$F$2:$F$208,0),MATCH('Selection Pane Data'!BA$3,List!$F$2:$CB$2,0)),""),"")</f>
        <v/>
      </c>
      <c r="BB107" s="13" t="str">
        <f>IFERROR(IF(BB$4="Yes",INDEX(List!$F$2:$CB$208,MATCH('Selection Pane Data'!$C107,List!$F$2:$F$208,0),MATCH('Selection Pane Data'!BB$3,List!$F$2:$CB$2,0)),""),"")</f>
        <v/>
      </c>
      <c r="BC107" s="13" t="str">
        <f>IFERROR(IF(BC$4="Yes",INDEX(List!$F$2:$CB$208,MATCH('Selection Pane Data'!$C107,List!$F$2:$F$208,0),MATCH('Selection Pane Data'!BC$3,List!$F$2:$CB$2,0)),""),"")</f>
        <v/>
      </c>
      <c r="BD107" s="13" t="str">
        <f>IFERROR(IF(BD$4="Yes",INDEX(List!$F$2:$CB$208,MATCH('Selection Pane Data'!$C107,List!$F$2:$F$208,0),MATCH('Selection Pane Data'!BD$3,List!$F$2:$CB$2,0)),""),"")</f>
        <v/>
      </c>
      <c r="BE107" s="13" t="str">
        <f>IFERROR(IF(BE$4="Yes",INDEX(List!$F$2:$CB$208,MATCH('Selection Pane Data'!$C107,List!$F$2:$F$208,0),MATCH('Selection Pane Data'!BE$3,List!$F$2:$CB$2,0)),""),"")</f>
        <v/>
      </c>
      <c r="BF107" s="13" t="str">
        <f>IFERROR(IF(BF$4="Yes",INDEX(List!$F$2:$CB$208,MATCH('Selection Pane Data'!$C107,List!$F$2:$F$208,0),MATCH('Selection Pane Data'!BF$3,List!$F$2:$CB$2,0)),""),"")</f>
        <v/>
      </c>
      <c r="BG107" s="13" t="str">
        <f>IFERROR(IF(BG$4="Yes",INDEX(List!$F$2:$CB$208,MATCH('Selection Pane Data'!$C107,List!$F$2:$F$208,0),MATCH('Selection Pane Data'!BG$3,List!$F$2:$CB$2,0)),""),"")</f>
        <v/>
      </c>
      <c r="BH107" s="13" t="str">
        <f>IFERROR(IF(BH$4="Yes",INDEX(List!$F$2:$CB$208,MATCH('Selection Pane Data'!$C107,List!$F$2:$F$208,0),MATCH('Selection Pane Data'!BH$3,List!$F$2:$CB$2,0)),""),"")</f>
        <v/>
      </c>
      <c r="BI107" s="13" t="str">
        <f>IFERROR(IF(BI$4="Yes",INDEX(List!$F$2:$CB$208,MATCH('Selection Pane Data'!$C107,List!$F$2:$F$208,0),MATCH('Selection Pane Data'!BI$3,List!$F$2:$CB$2,0)),""),"")</f>
        <v/>
      </c>
      <c r="BJ107" s="13" t="str">
        <f>IFERROR(IF(BJ$4="Yes",INDEX(List!$F$2:$CB$208,MATCH('Selection Pane Data'!$C107,List!$F$2:$F$208,0),MATCH('Selection Pane Data'!BJ$3,List!$F$2:$CB$2,0)),""),"")</f>
        <v/>
      </c>
      <c r="BK107" s="13" t="str">
        <f>IFERROR(IF(BK$4="Yes",INDEX(List!$F$2:$CB$208,MATCH('Selection Pane Data'!$C107,List!$F$2:$F$208,0),MATCH('Selection Pane Data'!BK$3,List!$F$2:$CB$2,0)),""),"")</f>
        <v/>
      </c>
      <c r="BL107" s="13" t="str">
        <f>IFERROR(IF(BL$4="Yes",INDEX(List!$F$2:$CB$208,MATCH('Selection Pane Data'!$C107,List!$F$2:$F$208,0),MATCH('Selection Pane Data'!BL$3,List!$F$2:$CB$2,0)),""),"")</f>
        <v/>
      </c>
      <c r="BM107" s="13" t="str">
        <f>IFERROR(IF(BM$4="Yes",INDEX(List!$F$2:$CB$208,MATCH('Selection Pane Data'!$C107,List!$F$2:$F$208,0),MATCH('Selection Pane Data'!BM$3,List!$F$2:$CB$2,0)),""),"")</f>
        <v/>
      </c>
      <c r="BN107" s="13" t="str">
        <f>IFERROR(IF(BN$4="Yes",INDEX(List!$F$2:$CB$208,MATCH('Selection Pane Data'!$C107,List!$F$2:$F$208,0),MATCH('Selection Pane Data'!BN$3,List!$F$2:$CB$2,0)),""),"")</f>
        <v/>
      </c>
      <c r="BO107" s="13" t="str">
        <f>IFERROR(IF(BO$4="Yes",INDEX(List!$F$2:$CB$208,MATCH('Selection Pane Data'!$C107,List!$F$2:$F$208,0),MATCH('Selection Pane Data'!BO$3,List!$F$2:$CB$2,0)),""),"")</f>
        <v/>
      </c>
      <c r="BP107" s="13" t="str">
        <f>IFERROR(IF(BP$4="Yes",INDEX(List!$F$2:$CB$208,MATCH('Selection Pane Data'!$C107,List!$F$2:$F$208,0),MATCH('Selection Pane Data'!BP$3,List!$F$2:$CB$2,0)),""),"")</f>
        <v/>
      </c>
      <c r="BQ107" s="13" t="str">
        <f>IFERROR(IF(BQ$4="Yes",INDEX(List!$F$2:$CB$208,MATCH('Selection Pane Data'!$C107,List!$F$2:$F$208,0),MATCH('Selection Pane Data'!BQ$3,List!$F$2:$CB$2,0)),""),"")</f>
        <v/>
      </c>
      <c r="BR107" s="13" t="str">
        <f>IFERROR(IF(BR$4="Yes",INDEX(List!$F$2:$CB$208,MATCH('Selection Pane Data'!$C107,List!$F$2:$F$208,0),MATCH('Selection Pane Data'!BR$3,List!$F$2:$CB$2,0)),""),"")</f>
        <v/>
      </c>
      <c r="BS107" s="13" t="str">
        <f>IFERROR(IF(BS$4="Yes",INDEX(List!$F$2:$CB$208,MATCH('Selection Pane Data'!$C107,List!$F$2:$F$208,0),MATCH('Selection Pane Data'!BS$3,List!$F$2:$CB$2,0)),""),"")</f>
        <v/>
      </c>
      <c r="BT107" s="13" t="str">
        <f>IFERROR(IF(BT$4="Yes",INDEX(List!$F$2:$CB$208,MATCH('Selection Pane Data'!$C107,List!$F$2:$F$208,0),MATCH('Selection Pane Data'!BT$3,List!$F$2:$CB$2,0)),""),"")</f>
        <v/>
      </c>
      <c r="BU107" s="13" t="str">
        <f>IFERROR(IF(BU$4="Yes",INDEX(List!$F$2:$CB$208,MATCH('Selection Pane Data'!$C107,List!$F$2:$F$208,0),MATCH('Selection Pane Data'!BU$3,List!$F$2:$CB$2,0)),""),"")</f>
        <v/>
      </c>
      <c r="BV107" s="13" t="str">
        <f>IFERROR(IF(BV$4="Yes",INDEX(List!$F$2:$CB$208,MATCH('Selection Pane Data'!$C107,List!$F$2:$F$208,0),MATCH('Selection Pane Data'!BV$3,List!$F$2:$CB$2,0)),""),"")</f>
        <v/>
      </c>
      <c r="BW107" s="13" t="str">
        <f>IFERROR(IF(BW$4="Yes",INDEX(List!$F$2:$CB$208,MATCH('Selection Pane Data'!$C107,List!$F$2:$F$208,0),MATCH('Selection Pane Data'!BW$3,List!$F$2:$CB$2,0)),""),"")</f>
        <v/>
      </c>
      <c r="BX107" s="13" t="str">
        <f>IFERROR(IF(BX$4="Yes",INDEX(List!$F$2:$CB$208,MATCH('Selection Pane Data'!$C107,List!$F$2:$F$208,0),MATCH('Selection Pane Data'!BX$3,List!$F$2:$CB$2,0)),""),"")</f>
        <v/>
      </c>
      <c r="BY107" s="13" t="str">
        <f>IFERROR(IF(BY$4="Yes",INDEX(List!$F$2:$CB$208,MATCH('Selection Pane Data'!$C107,List!$F$2:$F$208,0),MATCH('Selection Pane Data'!BY$3,List!$F$2:$CB$2,0)),""),"")</f>
        <v/>
      </c>
      <c r="BZ107" s="13" t="str">
        <f>IFERROR(IF(BZ$4="Yes",INDEX(List!$F$2:$CB$208,MATCH('Selection Pane Data'!$C107,List!$F$2:$F$208,0),MATCH('Selection Pane Data'!BZ$3,List!$F$2:$CB$2,0)),""),"")</f>
        <v/>
      </c>
      <c r="CA107" s="13" t="str">
        <f>IFERROR(IF(CA$4="Yes",INDEX(List!$F$2:$CB$208,MATCH('Selection Pane Data'!$C107,List!$F$2:$F$208,0),MATCH('Selection Pane Data'!CA$3,List!$F$2:$CB$2,0)),""),"")</f>
        <v/>
      </c>
      <c r="CC107" s="29">
        <f t="shared" si="4"/>
        <v>0</v>
      </c>
      <c r="CD107" s="29">
        <f t="shared" si="5"/>
        <v>0</v>
      </c>
      <c r="CE107" s="29"/>
      <c r="CF107" s="29">
        <f>COUNTIF(List!I105:CB105,'Selection Pane Data'!CF$3)</f>
        <v>0</v>
      </c>
      <c r="CG107" s="29">
        <f>COUNTIF(List!J105:CC105,'Selection Pane Data'!CG$3)</f>
        <v>0</v>
      </c>
      <c r="CH107" s="29"/>
      <c r="CI107" s="29" t="str">
        <f t="shared" si="6"/>
        <v>Good</v>
      </c>
      <c r="CJ107" s="29" t="str">
        <f t="shared" si="7"/>
        <v>Good</v>
      </c>
    </row>
    <row r="108" spans="2:88" x14ac:dyDescent="0.45">
      <c r="B108" s="21" t="s">
        <v>338</v>
      </c>
      <c r="C108" s="120" t="s">
        <v>296</v>
      </c>
      <c r="D108" s="31" t="str">
        <f>List!G106</f>
        <v>Not Applicable</v>
      </c>
      <c r="E108" s="31" t="str">
        <f>List!H106</f>
        <v>Not Applicable</v>
      </c>
      <c r="F108" t="str">
        <f>INDEX('CMMC Levels'!$A$1:$F$188,MATCH('Selection Pane Data'!$C108,'CMMC Levels'!$A$1:$A$188,0),MATCH(Placemat!$F$4,'CMMC Levels'!$A$1:$F$1,0))</f>
        <v>N/A</v>
      </c>
      <c r="G108" s="75" t="str">
        <f>IF(F108="X",IF(COUNTIF(List!I106:CB106,"P")+COUNTIF(List!I106:CB106,"S")=0,"U",IF(COUNTIF('Selection Pane Data'!H108:CA108,"P")&gt;0,"P",IF(COUNTIF('Selection Pane Data'!H108:CA108,"S")&gt;0,"S","N"))),"NA")</f>
        <v>NA</v>
      </c>
      <c r="H108" s="13" t="str">
        <f>IFERROR(IF(H$4="Yes",INDEX(List!$F$2:$CB$208,MATCH('Selection Pane Data'!$C108,List!$F$2:$F$208,0),MATCH('Selection Pane Data'!H$3,List!$F$2:$CB$2,0)),""),"")</f>
        <v/>
      </c>
      <c r="I108" s="13" t="str">
        <f>IFERROR(IF(I$4="Yes",INDEX(List!$F$2:$CB$208,MATCH('Selection Pane Data'!$C108,List!$F$2:$F$208,0),MATCH('Selection Pane Data'!I$3,List!$F$2:$CB$2,0)),""),"")</f>
        <v/>
      </c>
      <c r="J108" s="13">
        <f>IFERROR(IF(J$4="Yes",INDEX(List!$F$2:$CB$208,MATCH('Selection Pane Data'!$C108,List!$F$2:$F$208,0),MATCH('Selection Pane Data'!J$3,List!$F$2:$CB$2,0)),""),"")</f>
        <v>0</v>
      </c>
      <c r="K108" s="13" t="str">
        <f>IFERROR(IF(K$4="Yes",INDEX(List!$F$2:$CB$208,MATCH('Selection Pane Data'!$C108,List!$F$2:$F$208,0),MATCH('Selection Pane Data'!K$3,List!$F$2:$CB$2,0)),""),"")</f>
        <v/>
      </c>
      <c r="L108" s="13" t="str">
        <f>IFERROR(IF(L$4="Yes",INDEX(List!$F$2:$CB$208,MATCH('Selection Pane Data'!$C108,List!$F$2:$F$208,0),MATCH('Selection Pane Data'!L$3,List!$F$2:$CB$2,0)),""),"")</f>
        <v/>
      </c>
      <c r="M108" s="13" t="str">
        <f>IFERROR(IF(M$4="Yes",INDEX(List!$F$2:$CB$208,MATCH('Selection Pane Data'!$C108,List!$F$2:$F$208,0),MATCH('Selection Pane Data'!M$3,List!$F$2:$CB$2,0)),""),"")</f>
        <v/>
      </c>
      <c r="N108" s="13" t="str">
        <f>IFERROR(IF(N$4="Yes",INDEX(List!$F$2:$CB$208,MATCH('Selection Pane Data'!$C108,List!$F$2:$F$208,0),MATCH('Selection Pane Data'!N$3,List!$F$2:$CB$2,0)),""),"")</f>
        <v/>
      </c>
      <c r="O108" s="13" t="str">
        <f>IFERROR(IF(O$4="Yes",INDEX(List!$F$2:$CB$208,MATCH('Selection Pane Data'!$C108,List!$F$2:$F$208,0),MATCH('Selection Pane Data'!O$3,List!$F$2:$CB$2,0)),""),"")</f>
        <v/>
      </c>
      <c r="P108" s="13" t="str">
        <f>IFERROR(IF(P$4="Yes",INDEX(List!$F$2:$CB$208,MATCH('Selection Pane Data'!$C108,List!$F$2:$F$208,0),MATCH('Selection Pane Data'!P$3,List!$F$2:$CB$2,0)),""),"")</f>
        <v/>
      </c>
      <c r="Q108" s="13" t="str">
        <f>IFERROR(IF(Q$4="Yes",INDEX(List!$F$2:$CB$208,MATCH('Selection Pane Data'!$C108,List!$F$2:$F$208,0),MATCH('Selection Pane Data'!Q$3,List!$F$2:$CB$2,0)),""),"")</f>
        <v/>
      </c>
      <c r="R108" s="13" t="str">
        <f>IFERROR(IF(R$4="Yes",INDEX(List!$F$2:$CB$208,MATCH('Selection Pane Data'!$C108,List!$F$2:$F$208,0),MATCH('Selection Pane Data'!R$3,List!$F$2:$CB$2,0)),""),"")</f>
        <v/>
      </c>
      <c r="S108" s="13" t="str">
        <f>IFERROR(IF(S$4="Yes",INDEX(List!$F$2:$CB$208,MATCH('Selection Pane Data'!$C108,List!$F$2:$F$208,0),MATCH('Selection Pane Data'!S$3,List!$F$2:$CB$2,0)),""),"")</f>
        <v/>
      </c>
      <c r="T108" s="13" t="str">
        <f>IFERROR(IF(T$4="Yes",INDEX(List!$F$2:$CB$208,MATCH('Selection Pane Data'!$C108,List!$F$2:$F$208,0),MATCH('Selection Pane Data'!T$3,List!$F$2:$CB$2,0)),""),"")</f>
        <v/>
      </c>
      <c r="U108" s="13" t="str">
        <f>IFERROR(IF(U$4="Yes",INDEX(List!$F$2:$CB$208,MATCH('Selection Pane Data'!$C108,List!$F$2:$F$208,0),MATCH('Selection Pane Data'!U$3,List!$F$2:$CB$2,0)),""),"")</f>
        <v/>
      </c>
      <c r="V108" s="13" t="str">
        <f>IFERROR(IF(V$4="Yes",INDEX(List!$F$2:$CB$208,MATCH('Selection Pane Data'!$C108,List!$F$2:$F$208,0),MATCH('Selection Pane Data'!V$3,List!$F$2:$CB$2,0)),""),"")</f>
        <v/>
      </c>
      <c r="W108" s="13" t="str">
        <f>IFERROR(IF(W$4="Yes",INDEX(List!$F$2:$CB$208,MATCH('Selection Pane Data'!$C108,List!$F$2:$F$208,0),MATCH('Selection Pane Data'!W$3,List!$F$2:$CB$2,0)),""),"")</f>
        <v/>
      </c>
      <c r="X108" s="13" t="str">
        <f>IFERROR(IF(X$4="Yes",INDEX(List!$F$2:$CB$208,MATCH('Selection Pane Data'!$C108,List!$F$2:$F$208,0),MATCH('Selection Pane Data'!X$3,List!$F$2:$CB$2,0)),""),"")</f>
        <v/>
      </c>
      <c r="Y108" s="13" t="str">
        <f>IFERROR(IF(Y$4="Yes",INDEX(List!$F$2:$CB$208,MATCH('Selection Pane Data'!$C108,List!$F$2:$F$208,0),MATCH('Selection Pane Data'!Y$3,List!$F$2:$CB$2,0)),""),"")</f>
        <v/>
      </c>
      <c r="Z108" s="13" t="str">
        <f>IFERROR(IF(Z$4="Yes",INDEX(List!$F$2:$CB$208,MATCH('Selection Pane Data'!$C108,List!$F$2:$F$208,0),MATCH('Selection Pane Data'!Z$3,List!$F$2:$CB$2,0)),""),"")</f>
        <v/>
      </c>
      <c r="AA108" s="13" t="str">
        <f>IFERROR(IF(AA$4="Yes",INDEX(List!$F$2:$CB$208,MATCH('Selection Pane Data'!$C108,List!$F$2:$F$208,0),MATCH('Selection Pane Data'!AA$3,List!$F$2:$CB$2,0)),""),"")</f>
        <v/>
      </c>
      <c r="AB108" s="13">
        <f>IFERROR(IF(AB$4="Yes",INDEX(List!$F$2:$CB$208,MATCH('Selection Pane Data'!$C108,List!$F$2:$F$208,0),MATCH('Selection Pane Data'!AB$3,List!$F$2:$CB$2,0)),""),"")</f>
        <v>0</v>
      </c>
      <c r="AC108" s="13" t="str">
        <f>IFERROR(IF(AC$4="Yes",INDEX(List!$F$2:$CB$208,MATCH('Selection Pane Data'!$C108,List!$F$2:$F$208,0),MATCH('Selection Pane Data'!AC$3,List!$F$2:$CB$2,0)),""),"")</f>
        <v/>
      </c>
      <c r="AD108" s="13" t="str">
        <f>IFERROR(IF(AD$4="Yes",INDEX(List!$F$2:$CB$208,MATCH('Selection Pane Data'!$C108,List!$F$2:$F$208,0),MATCH('Selection Pane Data'!AD$3,List!$F$2:$CB$2,0)),""),"")</f>
        <v/>
      </c>
      <c r="AE108" s="13" t="str">
        <f>IFERROR(IF(AE$4="Yes",INDEX(List!$F$2:$CB$208,MATCH('Selection Pane Data'!$C108,List!$F$2:$F$208,0),MATCH('Selection Pane Data'!AE$3,List!$F$2:$CB$2,0)),""),"")</f>
        <v/>
      </c>
      <c r="AF108" s="13" t="str">
        <f>IFERROR(IF(AF$4="Yes",INDEX(List!$F$2:$CB$208,MATCH('Selection Pane Data'!$C108,List!$F$2:$F$208,0),MATCH('Selection Pane Data'!AF$3,List!$F$2:$CB$2,0)),""),"")</f>
        <v/>
      </c>
      <c r="AG108" s="13" t="str">
        <f>IFERROR(IF(AG$4="Yes",INDEX(List!$F$2:$CB$208,MATCH('Selection Pane Data'!$C108,List!$F$2:$F$208,0),MATCH('Selection Pane Data'!AG$3,List!$F$2:$CB$2,0)),""),"")</f>
        <v/>
      </c>
      <c r="AH108" s="13" t="str">
        <f>IFERROR(IF(AH$4="Yes",INDEX(List!$F$2:$CB$208,MATCH('Selection Pane Data'!$C108,List!$F$2:$F$208,0),MATCH('Selection Pane Data'!AH$3,List!$F$2:$CB$2,0)),""),"")</f>
        <v/>
      </c>
      <c r="AI108" s="13" t="str">
        <f>IFERROR(IF(AI$4="Yes",INDEX(List!$F$2:$CB$208,MATCH('Selection Pane Data'!$C108,List!$F$2:$F$208,0),MATCH('Selection Pane Data'!AI$3,List!$F$2:$CB$2,0)),""),"")</f>
        <v/>
      </c>
      <c r="AJ108" s="13" t="str">
        <f>IFERROR(IF(AJ$4="Yes",INDEX(List!$F$2:$CB$208,MATCH('Selection Pane Data'!$C108,List!$F$2:$F$208,0),MATCH('Selection Pane Data'!AJ$3,List!$F$2:$CB$2,0)),""),"")</f>
        <v/>
      </c>
      <c r="AK108" s="13" t="str">
        <f>IFERROR(IF(AK$4="Yes",INDEX(List!$F$2:$CB$208,MATCH('Selection Pane Data'!$C108,List!$F$2:$F$208,0),MATCH('Selection Pane Data'!AK$3,List!$F$2:$CB$2,0)),""),"")</f>
        <v/>
      </c>
      <c r="AL108" s="13" t="str">
        <f>IFERROR(IF(AL$4="Yes",INDEX(List!$F$2:$CB$208,MATCH('Selection Pane Data'!$C108,List!$F$2:$F$208,0),MATCH('Selection Pane Data'!AL$3,List!$F$2:$CB$2,0)),""),"")</f>
        <v/>
      </c>
      <c r="AM108" s="13" t="str">
        <f>IFERROR(IF(AM$4="Yes",INDEX(List!$F$2:$CB$208,MATCH('Selection Pane Data'!$C108,List!$F$2:$F$208,0),MATCH('Selection Pane Data'!AM$3,List!$F$2:$CB$2,0)),""),"")</f>
        <v/>
      </c>
      <c r="AN108" s="13" t="str">
        <f>IFERROR(IF(AN$4="Yes",INDEX(List!$F$2:$CB$208,MATCH('Selection Pane Data'!$C108,List!$F$2:$F$208,0),MATCH('Selection Pane Data'!AN$3,List!$F$2:$CB$2,0)),""),"")</f>
        <v/>
      </c>
      <c r="AO108" s="13" t="str">
        <f>IFERROR(IF(AO$4="Yes",INDEX(List!$F$2:$CB$208,MATCH('Selection Pane Data'!$C108,List!$F$2:$F$208,0),MATCH('Selection Pane Data'!AO$3,List!$F$2:$CB$2,0)),""),"")</f>
        <v/>
      </c>
      <c r="AP108" s="13" t="str">
        <f>IFERROR(IF(AP$4="Yes",INDEX(List!$F$2:$CB$208,MATCH('Selection Pane Data'!$C108,List!$F$2:$F$208,0),MATCH('Selection Pane Data'!AP$3,List!$F$2:$CB$2,0)),""),"")</f>
        <v/>
      </c>
      <c r="AQ108" s="13" t="str">
        <f>IFERROR(IF(AQ$4="Yes",INDEX(List!$F$2:$CB$208,MATCH('Selection Pane Data'!$C108,List!$F$2:$F$208,0),MATCH('Selection Pane Data'!AQ$3,List!$F$2:$CB$2,0)),""),"")</f>
        <v/>
      </c>
      <c r="AR108" s="13" t="str">
        <f>IFERROR(IF(AR$4="Yes",INDEX(List!$F$2:$CB$208,MATCH('Selection Pane Data'!$C108,List!$F$2:$F$208,0),MATCH('Selection Pane Data'!AR$3,List!$F$2:$CB$2,0)),""),"")</f>
        <v/>
      </c>
      <c r="AS108" s="13" t="str">
        <f>IFERROR(IF(AS$4="Yes",INDEX(List!$F$2:$CB$208,MATCH('Selection Pane Data'!$C108,List!$F$2:$F$208,0),MATCH('Selection Pane Data'!AS$3,List!$F$2:$CB$2,0)),""),"")</f>
        <v/>
      </c>
      <c r="AT108" s="13" t="str">
        <f>IFERROR(IF(AT$4="Yes",INDEX(List!$F$2:$CB$208,MATCH('Selection Pane Data'!$C108,List!$F$2:$F$208,0),MATCH('Selection Pane Data'!AT$3,List!$F$2:$CB$2,0)),""),"")</f>
        <v/>
      </c>
      <c r="AU108" s="13" t="str">
        <f>IFERROR(IF(AU$4="Yes",INDEX(List!$F$2:$CB$208,MATCH('Selection Pane Data'!$C108,List!$F$2:$F$208,0),MATCH('Selection Pane Data'!AU$3,List!$F$2:$CB$2,0)),""),"")</f>
        <v/>
      </c>
      <c r="AV108" s="13" t="str">
        <f>IFERROR(IF(AV$4="Yes",INDEX(List!$F$2:$CB$208,MATCH('Selection Pane Data'!$C108,List!$F$2:$F$208,0),MATCH('Selection Pane Data'!AV$3,List!$F$2:$CB$2,0)),""),"")</f>
        <v/>
      </c>
      <c r="AW108" s="13" t="str">
        <f>IFERROR(IF(AW$4="Yes",INDEX(List!$F$2:$CB$208,MATCH('Selection Pane Data'!$C108,List!$F$2:$F$208,0),MATCH('Selection Pane Data'!AW$3,List!$F$2:$CB$2,0)),""),"")</f>
        <v/>
      </c>
      <c r="AX108" s="13" t="str">
        <f>IFERROR(IF(AX$4="Yes",INDEX(List!$F$2:$CB$208,MATCH('Selection Pane Data'!$C108,List!$F$2:$F$208,0),MATCH('Selection Pane Data'!AX$3,List!$F$2:$CB$2,0)),""),"")</f>
        <v/>
      </c>
      <c r="AY108" s="13" t="str">
        <f>IFERROR(IF(AY$4="Yes",INDEX(List!$F$2:$CB$208,MATCH('Selection Pane Data'!$C108,List!$F$2:$F$208,0),MATCH('Selection Pane Data'!AY$3,List!$F$2:$CB$2,0)),""),"")</f>
        <v/>
      </c>
      <c r="AZ108" s="13" t="str">
        <f>IFERROR(IF(AZ$4="Yes",INDEX(List!$F$2:$CB$208,MATCH('Selection Pane Data'!$C108,List!$F$2:$F$208,0),MATCH('Selection Pane Data'!AZ$3,List!$F$2:$CB$2,0)),""),"")</f>
        <v/>
      </c>
      <c r="BA108" s="13" t="str">
        <f>IFERROR(IF(BA$4="Yes",INDEX(List!$F$2:$CB$208,MATCH('Selection Pane Data'!$C108,List!$F$2:$F$208,0),MATCH('Selection Pane Data'!BA$3,List!$F$2:$CB$2,0)),""),"")</f>
        <v/>
      </c>
      <c r="BB108" s="13" t="str">
        <f>IFERROR(IF(BB$4="Yes",INDEX(List!$F$2:$CB$208,MATCH('Selection Pane Data'!$C108,List!$F$2:$F$208,0),MATCH('Selection Pane Data'!BB$3,List!$F$2:$CB$2,0)),""),"")</f>
        <v/>
      </c>
      <c r="BC108" s="13" t="str">
        <f>IFERROR(IF(BC$4="Yes",INDEX(List!$F$2:$CB$208,MATCH('Selection Pane Data'!$C108,List!$F$2:$F$208,0),MATCH('Selection Pane Data'!BC$3,List!$F$2:$CB$2,0)),""),"")</f>
        <v/>
      </c>
      <c r="BD108" s="13" t="str">
        <f>IFERROR(IF(BD$4="Yes",INDEX(List!$F$2:$CB$208,MATCH('Selection Pane Data'!$C108,List!$F$2:$F$208,0),MATCH('Selection Pane Data'!BD$3,List!$F$2:$CB$2,0)),""),"")</f>
        <v/>
      </c>
      <c r="BE108" s="13" t="str">
        <f>IFERROR(IF(BE$4="Yes",INDEX(List!$F$2:$CB$208,MATCH('Selection Pane Data'!$C108,List!$F$2:$F$208,0),MATCH('Selection Pane Data'!BE$3,List!$F$2:$CB$2,0)),""),"")</f>
        <v/>
      </c>
      <c r="BF108" s="13" t="str">
        <f>IFERROR(IF(BF$4="Yes",INDEX(List!$F$2:$CB$208,MATCH('Selection Pane Data'!$C108,List!$F$2:$F$208,0),MATCH('Selection Pane Data'!BF$3,List!$F$2:$CB$2,0)),""),"")</f>
        <v/>
      </c>
      <c r="BG108" s="13" t="str">
        <f>IFERROR(IF(BG$4="Yes",INDEX(List!$F$2:$CB$208,MATCH('Selection Pane Data'!$C108,List!$F$2:$F$208,0),MATCH('Selection Pane Data'!BG$3,List!$F$2:$CB$2,0)),""),"")</f>
        <v/>
      </c>
      <c r="BH108" s="13" t="str">
        <f>IFERROR(IF(BH$4="Yes",INDEX(List!$F$2:$CB$208,MATCH('Selection Pane Data'!$C108,List!$F$2:$F$208,0),MATCH('Selection Pane Data'!BH$3,List!$F$2:$CB$2,0)),""),"")</f>
        <v/>
      </c>
      <c r="BI108" s="13" t="str">
        <f>IFERROR(IF(BI$4="Yes",INDEX(List!$F$2:$CB$208,MATCH('Selection Pane Data'!$C108,List!$F$2:$F$208,0),MATCH('Selection Pane Data'!BI$3,List!$F$2:$CB$2,0)),""),"")</f>
        <v/>
      </c>
      <c r="BJ108" s="13" t="str">
        <f>IFERROR(IF(BJ$4="Yes",INDEX(List!$F$2:$CB$208,MATCH('Selection Pane Data'!$C108,List!$F$2:$F$208,0),MATCH('Selection Pane Data'!BJ$3,List!$F$2:$CB$2,0)),""),"")</f>
        <v/>
      </c>
      <c r="BK108" s="13" t="str">
        <f>IFERROR(IF(BK$4="Yes",INDEX(List!$F$2:$CB$208,MATCH('Selection Pane Data'!$C108,List!$F$2:$F$208,0),MATCH('Selection Pane Data'!BK$3,List!$F$2:$CB$2,0)),""),"")</f>
        <v/>
      </c>
      <c r="BL108" s="13" t="str">
        <f>IFERROR(IF(BL$4="Yes",INDEX(List!$F$2:$CB$208,MATCH('Selection Pane Data'!$C108,List!$F$2:$F$208,0),MATCH('Selection Pane Data'!BL$3,List!$F$2:$CB$2,0)),""),"")</f>
        <v/>
      </c>
      <c r="BM108" s="13" t="str">
        <f>IFERROR(IF(BM$4="Yes",INDEX(List!$F$2:$CB$208,MATCH('Selection Pane Data'!$C108,List!$F$2:$F$208,0),MATCH('Selection Pane Data'!BM$3,List!$F$2:$CB$2,0)),""),"")</f>
        <v/>
      </c>
      <c r="BN108" s="13" t="str">
        <f>IFERROR(IF(BN$4="Yes",INDEX(List!$F$2:$CB$208,MATCH('Selection Pane Data'!$C108,List!$F$2:$F$208,0),MATCH('Selection Pane Data'!BN$3,List!$F$2:$CB$2,0)),""),"")</f>
        <v/>
      </c>
      <c r="BO108" s="13" t="str">
        <f>IFERROR(IF(BO$4="Yes",INDEX(List!$F$2:$CB$208,MATCH('Selection Pane Data'!$C108,List!$F$2:$F$208,0),MATCH('Selection Pane Data'!BO$3,List!$F$2:$CB$2,0)),""),"")</f>
        <v/>
      </c>
      <c r="BP108" s="13" t="str">
        <f>IFERROR(IF(BP$4="Yes",INDEX(List!$F$2:$CB$208,MATCH('Selection Pane Data'!$C108,List!$F$2:$F$208,0),MATCH('Selection Pane Data'!BP$3,List!$F$2:$CB$2,0)),""),"")</f>
        <v/>
      </c>
      <c r="BQ108" s="13" t="str">
        <f>IFERROR(IF(BQ$4="Yes",INDEX(List!$F$2:$CB$208,MATCH('Selection Pane Data'!$C108,List!$F$2:$F$208,0),MATCH('Selection Pane Data'!BQ$3,List!$F$2:$CB$2,0)),""),"")</f>
        <v/>
      </c>
      <c r="BR108" s="13" t="str">
        <f>IFERROR(IF(BR$4="Yes",INDEX(List!$F$2:$CB$208,MATCH('Selection Pane Data'!$C108,List!$F$2:$F$208,0),MATCH('Selection Pane Data'!BR$3,List!$F$2:$CB$2,0)),""),"")</f>
        <v/>
      </c>
      <c r="BS108" s="13" t="str">
        <f>IFERROR(IF(BS$4="Yes",INDEX(List!$F$2:$CB$208,MATCH('Selection Pane Data'!$C108,List!$F$2:$F$208,0),MATCH('Selection Pane Data'!BS$3,List!$F$2:$CB$2,0)),""),"")</f>
        <v/>
      </c>
      <c r="BT108" s="13" t="str">
        <f>IFERROR(IF(BT$4="Yes",INDEX(List!$F$2:$CB$208,MATCH('Selection Pane Data'!$C108,List!$F$2:$F$208,0),MATCH('Selection Pane Data'!BT$3,List!$F$2:$CB$2,0)),""),"")</f>
        <v/>
      </c>
      <c r="BU108" s="13" t="str">
        <f>IFERROR(IF(BU$4="Yes",INDEX(List!$F$2:$CB$208,MATCH('Selection Pane Data'!$C108,List!$F$2:$F$208,0),MATCH('Selection Pane Data'!BU$3,List!$F$2:$CB$2,0)),""),"")</f>
        <v/>
      </c>
      <c r="BV108" s="13" t="str">
        <f>IFERROR(IF(BV$4="Yes",INDEX(List!$F$2:$CB$208,MATCH('Selection Pane Data'!$C108,List!$F$2:$F$208,0),MATCH('Selection Pane Data'!BV$3,List!$F$2:$CB$2,0)),""),"")</f>
        <v/>
      </c>
      <c r="BW108" s="13" t="str">
        <f>IFERROR(IF(BW$4="Yes",INDEX(List!$F$2:$CB$208,MATCH('Selection Pane Data'!$C108,List!$F$2:$F$208,0),MATCH('Selection Pane Data'!BW$3,List!$F$2:$CB$2,0)),""),"")</f>
        <v/>
      </c>
      <c r="BX108" s="13" t="str">
        <f>IFERROR(IF(BX$4="Yes",INDEX(List!$F$2:$CB$208,MATCH('Selection Pane Data'!$C108,List!$F$2:$F$208,0),MATCH('Selection Pane Data'!BX$3,List!$F$2:$CB$2,0)),""),"")</f>
        <v/>
      </c>
      <c r="BY108" s="13" t="str">
        <f>IFERROR(IF(BY$4="Yes",INDEX(List!$F$2:$CB$208,MATCH('Selection Pane Data'!$C108,List!$F$2:$F$208,0),MATCH('Selection Pane Data'!BY$3,List!$F$2:$CB$2,0)),""),"")</f>
        <v/>
      </c>
      <c r="BZ108" s="13" t="str">
        <f>IFERROR(IF(BZ$4="Yes",INDEX(List!$F$2:$CB$208,MATCH('Selection Pane Data'!$C108,List!$F$2:$F$208,0),MATCH('Selection Pane Data'!BZ$3,List!$F$2:$CB$2,0)),""),"")</f>
        <v/>
      </c>
      <c r="CA108" s="13" t="str">
        <f>IFERROR(IF(CA$4="Yes",INDEX(List!$F$2:$CB$208,MATCH('Selection Pane Data'!$C108,List!$F$2:$F$208,0),MATCH('Selection Pane Data'!CA$3,List!$F$2:$CB$2,0)),""),"")</f>
        <v/>
      </c>
      <c r="CC108" s="29">
        <f t="shared" si="4"/>
        <v>0</v>
      </c>
      <c r="CD108" s="29">
        <f t="shared" si="5"/>
        <v>0</v>
      </c>
      <c r="CE108" s="29"/>
      <c r="CF108" s="29">
        <f>COUNTIF(List!I106:CB106,'Selection Pane Data'!CF$3)</f>
        <v>0</v>
      </c>
      <c r="CG108" s="29">
        <f>COUNTIF(List!J106:CC106,'Selection Pane Data'!CG$3)</f>
        <v>0</v>
      </c>
      <c r="CH108" s="29"/>
      <c r="CI108" s="29" t="str">
        <f t="shared" si="6"/>
        <v>Good</v>
      </c>
      <c r="CJ108" s="29" t="str">
        <f t="shared" si="7"/>
        <v>Good</v>
      </c>
    </row>
    <row r="109" spans="2:88" x14ac:dyDescent="0.45">
      <c r="B109" s="21" t="s">
        <v>347</v>
      </c>
      <c r="C109" s="120" t="s">
        <v>296</v>
      </c>
      <c r="D109" s="31" t="str">
        <f>List!G107</f>
        <v>Customer Responsibility</v>
      </c>
      <c r="E109" s="31" t="str">
        <f>List!H107</f>
        <v>Shared Coverage</v>
      </c>
      <c r="F109" t="str">
        <f>INDEX('CMMC Levels'!$A$1:$F$188,MATCH('Selection Pane Data'!$C109,'CMMC Levels'!$A$1:$A$188,0),MATCH(Placemat!$F$4,'CMMC Levels'!$A$1:$F$1,0))</f>
        <v>N/A</v>
      </c>
      <c r="G109" s="75" t="str">
        <f>IF(F109="X",IF(COUNTIF(List!I107:CB107,"P")+COUNTIF(List!I107:CB107,"S")=0,"U",IF(COUNTIF('Selection Pane Data'!H109:CA109,"P")&gt;0,"P",IF(COUNTIF('Selection Pane Data'!H109:CA109,"S")&gt;0,"S","N"))),"NA")</f>
        <v>NA</v>
      </c>
      <c r="H109" s="13" t="str">
        <f>IFERROR(IF(H$4="Yes",INDEX(List!$F$2:$CB$208,MATCH('Selection Pane Data'!$C109,List!$F$2:$F$208,0),MATCH('Selection Pane Data'!H$3,List!$F$2:$CB$2,0)),""),"")</f>
        <v/>
      </c>
      <c r="I109" s="13" t="str">
        <f>IFERROR(IF(I$4="Yes",INDEX(List!$F$2:$CB$208,MATCH('Selection Pane Data'!$C109,List!$F$2:$F$208,0),MATCH('Selection Pane Data'!I$3,List!$F$2:$CB$2,0)),""),"")</f>
        <v/>
      </c>
      <c r="J109" s="13">
        <f>IFERROR(IF(J$4="Yes",INDEX(List!$F$2:$CB$208,MATCH('Selection Pane Data'!$C109,List!$F$2:$F$208,0),MATCH('Selection Pane Data'!J$3,List!$F$2:$CB$2,0)),""),"")</f>
        <v>0</v>
      </c>
      <c r="K109" s="13" t="str">
        <f>IFERROR(IF(K$4="Yes",INDEX(List!$F$2:$CB$208,MATCH('Selection Pane Data'!$C109,List!$F$2:$F$208,0),MATCH('Selection Pane Data'!K$3,List!$F$2:$CB$2,0)),""),"")</f>
        <v/>
      </c>
      <c r="L109" s="13" t="str">
        <f>IFERROR(IF(L$4="Yes",INDEX(List!$F$2:$CB$208,MATCH('Selection Pane Data'!$C109,List!$F$2:$F$208,0),MATCH('Selection Pane Data'!L$3,List!$F$2:$CB$2,0)),""),"")</f>
        <v/>
      </c>
      <c r="M109" s="13" t="str">
        <f>IFERROR(IF(M$4="Yes",INDEX(List!$F$2:$CB$208,MATCH('Selection Pane Data'!$C109,List!$F$2:$F$208,0),MATCH('Selection Pane Data'!M$3,List!$F$2:$CB$2,0)),""),"")</f>
        <v/>
      </c>
      <c r="N109" s="13" t="str">
        <f>IFERROR(IF(N$4="Yes",INDEX(List!$F$2:$CB$208,MATCH('Selection Pane Data'!$C109,List!$F$2:$F$208,0),MATCH('Selection Pane Data'!N$3,List!$F$2:$CB$2,0)),""),"")</f>
        <v/>
      </c>
      <c r="O109" s="13" t="str">
        <f>IFERROR(IF(O$4="Yes",INDEX(List!$F$2:$CB$208,MATCH('Selection Pane Data'!$C109,List!$F$2:$F$208,0),MATCH('Selection Pane Data'!O$3,List!$F$2:$CB$2,0)),""),"")</f>
        <v/>
      </c>
      <c r="P109" s="13" t="str">
        <f>IFERROR(IF(P$4="Yes",INDEX(List!$F$2:$CB$208,MATCH('Selection Pane Data'!$C109,List!$F$2:$F$208,0),MATCH('Selection Pane Data'!P$3,List!$F$2:$CB$2,0)),""),"")</f>
        <v/>
      </c>
      <c r="Q109" s="13" t="str">
        <f>IFERROR(IF(Q$4="Yes",INDEX(List!$F$2:$CB$208,MATCH('Selection Pane Data'!$C109,List!$F$2:$F$208,0),MATCH('Selection Pane Data'!Q$3,List!$F$2:$CB$2,0)),""),"")</f>
        <v/>
      </c>
      <c r="R109" s="13" t="str">
        <f>IFERROR(IF(R$4="Yes",INDEX(List!$F$2:$CB$208,MATCH('Selection Pane Data'!$C109,List!$F$2:$F$208,0),MATCH('Selection Pane Data'!R$3,List!$F$2:$CB$2,0)),""),"")</f>
        <v/>
      </c>
      <c r="S109" s="13" t="str">
        <f>IFERROR(IF(S$4="Yes",INDEX(List!$F$2:$CB$208,MATCH('Selection Pane Data'!$C109,List!$F$2:$F$208,0),MATCH('Selection Pane Data'!S$3,List!$F$2:$CB$2,0)),""),"")</f>
        <v/>
      </c>
      <c r="T109" s="13" t="str">
        <f>IFERROR(IF(T$4="Yes",INDEX(List!$F$2:$CB$208,MATCH('Selection Pane Data'!$C109,List!$F$2:$F$208,0),MATCH('Selection Pane Data'!T$3,List!$F$2:$CB$2,0)),""),"")</f>
        <v/>
      </c>
      <c r="U109" s="13" t="str">
        <f>IFERROR(IF(U$4="Yes",INDEX(List!$F$2:$CB$208,MATCH('Selection Pane Data'!$C109,List!$F$2:$F$208,0),MATCH('Selection Pane Data'!U$3,List!$F$2:$CB$2,0)),""),"")</f>
        <v/>
      </c>
      <c r="V109" s="13" t="str">
        <f>IFERROR(IF(V$4="Yes",INDEX(List!$F$2:$CB$208,MATCH('Selection Pane Data'!$C109,List!$F$2:$F$208,0),MATCH('Selection Pane Data'!V$3,List!$F$2:$CB$2,0)),""),"")</f>
        <v/>
      </c>
      <c r="W109" s="13" t="str">
        <f>IFERROR(IF(W$4="Yes",INDEX(List!$F$2:$CB$208,MATCH('Selection Pane Data'!$C109,List!$F$2:$F$208,0),MATCH('Selection Pane Data'!W$3,List!$F$2:$CB$2,0)),""),"")</f>
        <v/>
      </c>
      <c r="X109" s="13" t="str">
        <f>IFERROR(IF(X$4="Yes",INDEX(List!$F$2:$CB$208,MATCH('Selection Pane Data'!$C109,List!$F$2:$F$208,0),MATCH('Selection Pane Data'!X$3,List!$F$2:$CB$2,0)),""),"")</f>
        <v/>
      </c>
      <c r="Y109" s="13" t="str">
        <f>IFERROR(IF(Y$4="Yes",INDEX(List!$F$2:$CB$208,MATCH('Selection Pane Data'!$C109,List!$F$2:$F$208,0),MATCH('Selection Pane Data'!Y$3,List!$F$2:$CB$2,0)),""),"")</f>
        <v/>
      </c>
      <c r="Z109" s="13" t="str">
        <f>IFERROR(IF(Z$4="Yes",INDEX(List!$F$2:$CB$208,MATCH('Selection Pane Data'!$C109,List!$F$2:$F$208,0),MATCH('Selection Pane Data'!Z$3,List!$F$2:$CB$2,0)),""),"")</f>
        <v/>
      </c>
      <c r="AA109" s="13" t="str">
        <f>IFERROR(IF(AA$4="Yes",INDEX(List!$F$2:$CB$208,MATCH('Selection Pane Data'!$C109,List!$F$2:$F$208,0),MATCH('Selection Pane Data'!AA$3,List!$F$2:$CB$2,0)),""),"")</f>
        <v/>
      </c>
      <c r="AB109" s="13">
        <f>IFERROR(IF(AB$4="Yes",INDEX(List!$F$2:$CB$208,MATCH('Selection Pane Data'!$C109,List!$F$2:$F$208,0),MATCH('Selection Pane Data'!AB$3,List!$F$2:$CB$2,0)),""),"")</f>
        <v>0</v>
      </c>
      <c r="AC109" s="13" t="str">
        <f>IFERROR(IF(AC$4="Yes",INDEX(List!$F$2:$CB$208,MATCH('Selection Pane Data'!$C109,List!$F$2:$F$208,0),MATCH('Selection Pane Data'!AC$3,List!$F$2:$CB$2,0)),""),"")</f>
        <v/>
      </c>
      <c r="AD109" s="13" t="str">
        <f>IFERROR(IF(AD$4="Yes",INDEX(List!$F$2:$CB$208,MATCH('Selection Pane Data'!$C109,List!$F$2:$F$208,0),MATCH('Selection Pane Data'!AD$3,List!$F$2:$CB$2,0)),""),"")</f>
        <v/>
      </c>
      <c r="AE109" s="13" t="str">
        <f>IFERROR(IF(AE$4="Yes",INDEX(List!$F$2:$CB$208,MATCH('Selection Pane Data'!$C109,List!$F$2:$F$208,0),MATCH('Selection Pane Data'!AE$3,List!$F$2:$CB$2,0)),""),"")</f>
        <v/>
      </c>
      <c r="AF109" s="13" t="str">
        <f>IFERROR(IF(AF$4="Yes",INDEX(List!$F$2:$CB$208,MATCH('Selection Pane Data'!$C109,List!$F$2:$F$208,0),MATCH('Selection Pane Data'!AF$3,List!$F$2:$CB$2,0)),""),"")</f>
        <v/>
      </c>
      <c r="AG109" s="13" t="str">
        <f>IFERROR(IF(AG$4="Yes",INDEX(List!$F$2:$CB$208,MATCH('Selection Pane Data'!$C109,List!$F$2:$F$208,0),MATCH('Selection Pane Data'!AG$3,List!$F$2:$CB$2,0)),""),"")</f>
        <v/>
      </c>
      <c r="AH109" s="13" t="str">
        <f>IFERROR(IF(AH$4="Yes",INDEX(List!$F$2:$CB$208,MATCH('Selection Pane Data'!$C109,List!$F$2:$F$208,0),MATCH('Selection Pane Data'!AH$3,List!$F$2:$CB$2,0)),""),"")</f>
        <v/>
      </c>
      <c r="AI109" s="13" t="str">
        <f>IFERROR(IF(AI$4="Yes",INDEX(List!$F$2:$CB$208,MATCH('Selection Pane Data'!$C109,List!$F$2:$F$208,0),MATCH('Selection Pane Data'!AI$3,List!$F$2:$CB$2,0)),""),"")</f>
        <v/>
      </c>
      <c r="AJ109" s="13" t="str">
        <f>IFERROR(IF(AJ$4="Yes",INDEX(List!$F$2:$CB$208,MATCH('Selection Pane Data'!$C109,List!$F$2:$F$208,0),MATCH('Selection Pane Data'!AJ$3,List!$F$2:$CB$2,0)),""),"")</f>
        <v/>
      </c>
      <c r="AK109" s="13" t="str">
        <f>IFERROR(IF(AK$4="Yes",INDEX(List!$F$2:$CB$208,MATCH('Selection Pane Data'!$C109,List!$F$2:$F$208,0),MATCH('Selection Pane Data'!AK$3,List!$F$2:$CB$2,0)),""),"")</f>
        <v/>
      </c>
      <c r="AL109" s="13" t="str">
        <f>IFERROR(IF(AL$4="Yes",INDEX(List!$F$2:$CB$208,MATCH('Selection Pane Data'!$C109,List!$F$2:$F$208,0),MATCH('Selection Pane Data'!AL$3,List!$F$2:$CB$2,0)),""),"")</f>
        <v/>
      </c>
      <c r="AM109" s="13" t="str">
        <f>IFERROR(IF(AM$4="Yes",INDEX(List!$F$2:$CB$208,MATCH('Selection Pane Data'!$C109,List!$F$2:$F$208,0),MATCH('Selection Pane Data'!AM$3,List!$F$2:$CB$2,0)),""),"")</f>
        <v/>
      </c>
      <c r="AN109" s="13" t="str">
        <f>IFERROR(IF(AN$4="Yes",INDEX(List!$F$2:$CB$208,MATCH('Selection Pane Data'!$C109,List!$F$2:$F$208,0),MATCH('Selection Pane Data'!AN$3,List!$F$2:$CB$2,0)),""),"")</f>
        <v/>
      </c>
      <c r="AO109" s="13" t="str">
        <f>IFERROR(IF(AO$4="Yes",INDEX(List!$F$2:$CB$208,MATCH('Selection Pane Data'!$C109,List!$F$2:$F$208,0),MATCH('Selection Pane Data'!AO$3,List!$F$2:$CB$2,0)),""),"")</f>
        <v/>
      </c>
      <c r="AP109" s="13" t="str">
        <f>IFERROR(IF(AP$4="Yes",INDEX(List!$F$2:$CB$208,MATCH('Selection Pane Data'!$C109,List!$F$2:$F$208,0),MATCH('Selection Pane Data'!AP$3,List!$F$2:$CB$2,0)),""),"")</f>
        <v/>
      </c>
      <c r="AQ109" s="13" t="str">
        <f>IFERROR(IF(AQ$4="Yes",INDEX(List!$F$2:$CB$208,MATCH('Selection Pane Data'!$C109,List!$F$2:$F$208,0),MATCH('Selection Pane Data'!AQ$3,List!$F$2:$CB$2,0)),""),"")</f>
        <v/>
      </c>
      <c r="AR109" s="13" t="str">
        <f>IFERROR(IF(AR$4="Yes",INDEX(List!$F$2:$CB$208,MATCH('Selection Pane Data'!$C109,List!$F$2:$F$208,0),MATCH('Selection Pane Data'!AR$3,List!$F$2:$CB$2,0)),""),"")</f>
        <v/>
      </c>
      <c r="AS109" s="13" t="str">
        <f>IFERROR(IF(AS$4="Yes",INDEX(List!$F$2:$CB$208,MATCH('Selection Pane Data'!$C109,List!$F$2:$F$208,0),MATCH('Selection Pane Data'!AS$3,List!$F$2:$CB$2,0)),""),"")</f>
        <v/>
      </c>
      <c r="AT109" s="13" t="str">
        <f>IFERROR(IF(AT$4="Yes",INDEX(List!$F$2:$CB$208,MATCH('Selection Pane Data'!$C109,List!$F$2:$F$208,0),MATCH('Selection Pane Data'!AT$3,List!$F$2:$CB$2,0)),""),"")</f>
        <v/>
      </c>
      <c r="AU109" s="13" t="str">
        <f>IFERROR(IF(AU$4="Yes",INDEX(List!$F$2:$CB$208,MATCH('Selection Pane Data'!$C109,List!$F$2:$F$208,0),MATCH('Selection Pane Data'!AU$3,List!$F$2:$CB$2,0)),""),"")</f>
        <v/>
      </c>
      <c r="AV109" s="13" t="str">
        <f>IFERROR(IF(AV$4="Yes",INDEX(List!$F$2:$CB$208,MATCH('Selection Pane Data'!$C109,List!$F$2:$F$208,0),MATCH('Selection Pane Data'!AV$3,List!$F$2:$CB$2,0)),""),"")</f>
        <v/>
      </c>
      <c r="AW109" s="13" t="str">
        <f>IFERROR(IF(AW$4="Yes",INDEX(List!$F$2:$CB$208,MATCH('Selection Pane Data'!$C109,List!$F$2:$F$208,0),MATCH('Selection Pane Data'!AW$3,List!$F$2:$CB$2,0)),""),"")</f>
        <v/>
      </c>
      <c r="AX109" s="13" t="str">
        <f>IFERROR(IF(AX$4="Yes",INDEX(List!$F$2:$CB$208,MATCH('Selection Pane Data'!$C109,List!$F$2:$F$208,0),MATCH('Selection Pane Data'!AX$3,List!$F$2:$CB$2,0)),""),"")</f>
        <v/>
      </c>
      <c r="AY109" s="13" t="str">
        <f>IFERROR(IF(AY$4="Yes",INDEX(List!$F$2:$CB$208,MATCH('Selection Pane Data'!$C109,List!$F$2:$F$208,0),MATCH('Selection Pane Data'!AY$3,List!$F$2:$CB$2,0)),""),"")</f>
        <v/>
      </c>
      <c r="AZ109" s="13" t="str">
        <f>IFERROR(IF(AZ$4="Yes",INDEX(List!$F$2:$CB$208,MATCH('Selection Pane Data'!$C109,List!$F$2:$F$208,0),MATCH('Selection Pane Data'!AZ$3,List!$F$2:$CB$2,0)),""),"")</f>
        <v/>
      </c>
      <c r="BA109" s="13" t="str">
        <f>IFERROR(IF(BA$4="Yes",INDEX(List!$F$2:$CB$208,MATCH('Selection Pane Data'!$C109,List!$F$2:$F$208,0),MATCH('Selection Pane Data'!BA$3,List!$F$2:$CB$2,0)),""),"")</f>
        <v/>
      </c>
      <c r="BB109" s="13" t="str">
        <f>IFERROR(IF(BB$4="Yes",INDEX(List!$F$2:$CB$208,MATCH('Selection Pane Data'!$C109,List!$F$2:$F$208,0),MATCH('Selection Pane Data'!BB$3,List!$F$2:$CB$2,0)),""),"")</f>
        <v/>
      </c>
      <c r="BC109" s="13" t="str">
        <f>IFERROR(IF(BC$4="Yes",INDEX(List!$F$2:$CB$208,MATCH('Selection Pane Data'!$C109,List!$F$2:$F$208,0),MATCH('Selection Pane Data'!BC$3,List!$F$2:$CB$2,0)),""),"")</f>
        <v/>
      </c>
      <c r="BD109" s="13" t="str">
        <f>IFERROR(IF(BD$4="Yes",INDEX(List!$F$2:$CB$208,MATCH('Selection Pane Data'!$C109,List!$F$2:$F$208,0),MATCH('Selection Pane Data'!BD$3,List!$F$2:$CB$2,0)),""),"")</f>
        <v/>
      </c>
      <c r="BE109" s="13" t="str">
        <f>IFERROR(IF(BE$4="Yes",INDEX(List!$F$2:$CB$208,MATCH('Selection Pane Data'!$C109,List!$F$2:$F$208,0),MATCH('Selection Pane Data'!BE$3,List!$F$2:$CB$2,0)),""),"")</f>
        <v/>
      </c>
      <c r="BF109" s="13" t="str">
        <f>IFERROR(IF(BF$4="Yes",INDEX(List!$F$2:$CB$208,MATCH('Selection Pane Data'!$C109,List!$F$2:$F$208,0),MATCH('Selection Pane Data'!BF$3,List!$F$2:$CB$2,0)),""),"")</f>
        <v/>
      </c>
      <c r="BG109" s="13" t="str">
        <f>IFERROR(IF(BG$4="Yes",INDEX(List!$F$2:$CB$208,MATCH('Selection Pane Data'!$C109,List!$F$2:$F$208,0),MATCH('Selection Pane Data'!BG$3,List!$F$2:$CB$2,0)),""),"")</f>
        <v/>
      </c>
      <c r="BH109" s="13" t="str">
        <f>IFERROR(IF(BH$4="Yes",INDEX(List!$F$2:$CB$208,MATCH('Selection Pane Data'!$C109,List!$F$2:$F$208,0),MATCH('Selection Pane Data'!BH$3,List!$F$2:$CB$2,0)),""),"")</f>
        <v/>
      </c>
      <c r="BI109" s="13" t="str">
        <f>IFERROR(IF(BI$4="Yes",INDEX(List!$F$2:$CB$208,MATCH('Selection Pane Data'!$C109,List!$F$2:$F$208,0),MATCH('Selection Pane Data'!BI$3,List!$F$2:$CB$2,0)),""),"")</f>
        <v/>
      </c>
      <c r="BJ109" s="13" t="str">
        <f>IFERROR(IF(BJ$4="Yes",INDEX(List!$F$2:$CB$208,MATCH('Selection Pane Data'!$C109,List!$F$2:$F$208,0),MATCH('Selection Pane Data'!BJ$3,List!$F$2:$CB$2,0)),""),"")</f>
        <v/>
      </c>
      <c r="BK109" s="13" t="str">
        <f>IFERROR(IF(BK$4="Yes",INDEX(List!$F$2:$CB$208,MATCH('Selection Pane Data'!$C109,List!$F$2:$F$208,0),MATCH('Selection Pane Data'!BK$3,List!$F$2:$CB$2,0)),""),"")</f>
        <v/>
      </c>
      <c r="BL109" s="13" t="str">
        <f>IFERROR(IF(BL$4="Yes",INDEX(List!$F$2:$CB$208,MATCH('Selection Pane Data'!$C109,List!$F$2:$F$208,0),MATCH('Selection Pane Data'!BL$3,List!$F$2:$CB$2,0)),""),"")</f>
        <v/>
      </c>
      <c r="BM109" s="13" t="str">
        <f>IFERROR(IF(BM$4="Yes",INDEX(List!$F$2:$CB$208,MATCH('Selection Pane Data'!$C109,List!$F$2:$F$208,0),MATCH('Selection Pane Data'!BM$3,List!$F$2:$CB$2,0)),""),"")</f>
        <v/>
      </c>
      <c r="BN109" s="13" t="str">
        <f>IFERROR(IF(BN$4="Yes",INDEX(List!$F$2:$CB$208,MATCH('Selection Pane Data'!$C109,List!$F$2:$F$208,0),MATCH('Selection Pane Data'!BN$3,List!$F$2:$CB$2,0)),""),"")</f>
        <v/>
      </c>
      <c r="BO109" s="13" t="str">
        <f>IFERROR(IF(BO$4="Yes",INDEX(List!$F$2:$CB$208,MATCH('Selection Pane Data'!$C109,List!$F$2:$F$208,0),MATCH('Selection Pane Data'!BO$3,List!$F$2:$CB$2,0)),""),"")</f>
        <v/>
      </c>
      <c r="BP109" s="13" t="str">
        <f>IFERROR(IF(BP$4="Yes",INDEX(List!$F$2:$CB$208,MATCH('Selection Pane Data'!$C109,List!$F$2:$F$208,0),MATCH('Selection Pane Data'!BP$3,List!$F$2:$CB$2,0)),""),"")</f>
        <v/>
      </c>
      <c r="BQ109" s="13" t="str">
        <f>IFERROR(IF(BQ$4="Yes",INDEX(List!$F$2:$CB$208,MATCH('Selection Pane Data'!$C109,List!$F$2:$F$208,0),MATCH('Selection Pane Data'!BQ$3,List!$F$2:$CB$2,0)),""),"")</f>
        <v/>
      </c>
      <c r="BR109" s="13" t="str">
        <f>IFERROR(IF(BR$4="Yes",INDEX(List!$F$2:$CB$208,MATCH('Selection Pane Data'!$C109,List!$F$2:$F$208,0),MATCH('Selection Pane Data'!BR$3,List!$F$2:$CB$2,0)),""),"")</f>
        <v/>
      </c>
      <c r="BS109" s="13" t="str">
        <f>IFERROR(IF(BS$4="Yes",INDEX(List!$F$2:$CB$208,MATCH('Selection Pane Data'!$C109,List!$F$2:$F$208,0),MATCH('Selection Pane Data'!BS$3,List!$F$2:$CB$2,0)),""),"")</f>
        <v/>
      </c>
      <c r="BT109" s="13" t="str">
        <f>IFERROR(IF(BT$4="Yes",INDEX(List!$F$2:$CB$208,MATCH('Selection Pane Data'!$C109,List!$F$2:$F$208,0),MATCH('Selection Pane Data'!BT$3,List!$F$2:$CB$2,0)),""),"")</f>
        <v/>
      </c>
      <c r="BU109" s="13" t="str">
        <f>IFERROR(IF(BU$4="Yes",INDEX(List!$F$2:$CB$208,MATCH('Selection Pane Data'!$C109,List!$F$2:$F$208,0),MATCH('Selection Pane Data'!BU$3,List!$F$2:$CB$2,0)),""),"")</f>
        <v/>
      </c>
      <c r="BV109" s="13" t="str">
        <f>IFERROR(IF(BV$4="Yes",INDEX(List!$F$2:$CB$208,MATCH('Selection Pane Data'!$C109,List!$F$2:$F$208,0),MATCH('Selection Pane Data'!BV$3,List!$F$2:$CB$2,0)),""),"")</f>
        <v/>
      </c>
      <c r="BW109" s="13" t="str">
        <f>IFERROR(IF(BW$4="Yes",INDEX(List!$F$2:$CB$208,MATCH('Selection Pane Data'!$C109,List!$F$2:$F$208,0),MATCH('Selection Pane Data'!BW$3,List!$F$2:$CB$2,0)),""),"")</f>
        <v/>
      </c>
      <c r="BX109" s="13" t="str">
        <f>IFERROR(IF(BX$4="Yes",INDEX(List!$F$2:$CB$208,MATCH('Selection Pane Data'!$C109,List!$F$2:$F$208,0),MATCH('Selection Pane Data'!BX$3,List!$F$2:$CB$2,0)),""),"")</f>
        <v/>
      </c>
      <c r="BY109" s="13" t="str">
        <f>IFERROR(IF(BY$4="Yes",INDEX(List!$F$2:$CB$208,MATCH('Selection Pane Data'!$C109,List!$F$2:$F$208,0),MATCH('Selection Pane Data'!BY$3,List!$F$2:$CB$2,0)),""),"")</f>
        <v/>
      </c>
      <c r="BZ109" s="13" t="str">
        <f>IFERROR(IF(BZ$4="Yes",INDEX(List!$F$2:$CB$208,MATCH('Selection Pane Data'!$C109,List!$F$2:$F$208,0),MATCH('Selection Pane Data'!BZ$3,List!$F$2:$CB$2,0)),""),"")</f>
        <v/>
      </c>
      <c r="CA109" s="13" t="str">
        <f>IFERROR(IF(CA$4="Yes",INDEX(List!$F$2:$CB$208,MATCH('Selection Pane Data'!$C109,List!$F$2:$F$208,0),MATCH('Selection Pane Data'!CA$3,List!$F$2:$CB$2,0)),""),"")</f>
        <v/>
      </c>
      <c r="CC109" s="29">
        <f t="shared" si="4"/>
        <v>0</v>
      </c>
      <c r="CD109" s="29">
        <f t="shared" si="5"/>
        <v>0</v>
      </c>
      <c r="CE109" s="29"/>
      <c r="CF109" s="29">
        <f>COUNTIF(List!I107:CB107,'Selection Pane Data'!CF$3)</f>
        <v>0</v>
      </c>
      <c r="CG109" s="29">
        <f>COUNTIF(List!J107:CC107,'Selection Pane Data'!CG$3)</f>
        <v>0</v>
      </c>
      <c r="CH109" s="29"/>
      <c r="CI109" s="29" t="str">
        <f t="shared" si="6"/>
        <v>Good</v>
      </c>
      <c r="CJ109" s="29" t="str">
        <f t="shared" si="7"/>
        <v>Good</v>
      </c>
    </row>
    <row r="110" spans="2:88" x14ac:dyDescent="0.45">
      <c r="B110" s="21" t="s">
        <v>350</v>
      </c>
      <c r="C110" s="120" t="s">
        <v>296</v>
      </c>
      <c r="D110" s="31" t="str">
        <f>List!G108</f>
        <v>Shared Coverage</v>
      </c>
      <c r="E110" s="31" t="str">
        <f>List!H108</f>
        <v>Shared Coverage</v>
      </c>
      <c r="F110" t="str">
        <f>INDEX('CMMC Levels'!$A$1:$F$188,MATCH('Selection Pane Data'!$C110,'CMMC Levels'!$A$1:$A$188,0),MATCH(Placemat!$F$4,'CMMC Levels'!$A$1:$F$1,0))</f>
        <v>N/A</v>
      </c>
      <c r="G110" s="75" t="str">
        <f>IF(F110="X",IF(COUNTIF(List!I108:CB108,"P")+COUNTIF(List!I108:CB108,"S")=0,"U",IF(COUNTIF('Selection Pane Data'!H110:CA110,"P")&gt;0,"P",IF(COUNTIF('Selection Pane Data'!H110:CA110,"S")&gt;0,"S","N"))),"NA")</f>
        <v>NA</v>
      </c>
      <c r="H110" s="13" t="str">
        <f>IFERROR(IF(H$4="Yes",INDEX(List!$F$2:$CB$208,MATCH('Selection Pane Data'!$C110,List!$F$2:$F$208,0),MATCH('Selection Pane Data'!H$3,List!$F$2:$CB$2,0)),""),"")</f>
        <v/>
      </c>
      <c r="I110" s="13" t="str">
        <f>IFERROR(IF(I$4="Yes",INDEX(List!$F$2:$CB$208,MATCH('Selection Pane Data'!$C110,List!$F$2:$F$208,0),MATCH('Selection Pane Data'!I$3,List!$F$2:$CB$2,0)),""),"")</f>
        <v/>
      </c>
      <c r="J110" s="13">
        <f>IFERROR(IF(J$4="Yes",INDEX(List!$F$2:$CB$208,MATCH('Selection Pane Data'!$C110,List!$F$2:$F$208,0),MATCH('Selection Pane Data'!J$3,List!$F$2:$CB$2,0)),""),"")</f>
        <v>0</v>
      </c>
      <c r="K110" s="13" t="str">
        <f>IFERROR(IF(K$4="Yes",INDEX(List!$F$2:$CB$208,MATCH('Selection Pane Data'!$C110,List!$F$2:$F$208,0),MATCH('Selection Pane Data'!K$3,List!$F$2:$CB$2,0)),""),"")</f>
        <v/>
      </c>
      <c r="L110" s="13" t="str">
        <f>IFERROR(IF(L$4="Yes",INDEX(List!$F$2:$CB$208,MATCH('Selection Pane Data'!$C110,List!$F$2:$F$208,0),MATCH('Selection Pane Data'!L$3,List!$F$2:$CB$2,0)),""),"")</f>
        <v/>
      </c>
      <c r="M110" s="13" t="str">
        <f>IFERROR(IF(M$4="Yes",INDEX(List!$F$2:$CB$208,MATCH('Selection Pane Data'!$C110,List!$F$2:$F$208,0),MATCH('Selection Pane Data'!M$3,List!$F$2:$CB$2,0)),""),"")</f>
        <v/>
      </c>
      <c r="N110" s="13" t="str">
        <f>IFERROR(IF(N$4="Yes",INDEX(List!$F$2:$CB$208,MATCH('Selection Pane Data'!$C110,List!$F$2:$F$208,0),MATCH('Selection Pane Data'!N$3,List!$F$2:$CB$2,0)),""),"")</f>
        <v/>
      </c>
      <c r="O110" s="13" t="str">
        <f>IFERROR(IF(O$4="Yes",INDEX(List!$F$2:$CB$208,MATCH('Selection Pane Data'!$C110,List!$F$2:$F$208,0),MATCH('Selection Pane Data'!O$3,List!$F$2:$CB$2,0)),""),"")</f>
        <v/>
      </c>
      <c r="P110" s="13" t="str">
        <f>IFERROR(IF(P$4="Yes",INDEX(List!$F$2:$CB$208,MATCH('Selection Pane Data'!$C110,List!$F$2:$F$208,0),MATCH('Selection Pane Data'!P$3,List!$F$2:$CB$2,0)),""),"")</f>
        <v/>
      </c>
      <c r="Q110" s="13" t="str">
        <f>IFERROR(IF(Q$4="Yes",INDEX(List!$F$2:$CB$208,MATCH('Selection Pane Data'!$C110,List!$F$2:$F$208,0),MATCH('Selection Pane Data'!Q$3,List!$F$2:$CB$2,0)),""),"")</f>
        <v/>
      </c>
      <c r="R110" s="13" t="str">
        <f>IFERROR(IF(R$4="Yes",INDEX(List!$F$2:$CB$208,MATCH('Selection Pane Data'!$C110,List!$F$2:$F$208,0),MATCH('Selection Pane Data'!R$3,List!$F$2:$CB$2,0)),""),"")</f>
        <v/>
      </c>
      <c r="S110" s="13" t="str">
        <f>IFERROR(IF(S$4="Yes",INDEX(List!$F$2:$CB$208,MATCH('Selection Pane Data'!$C110,List!$F$2:$F$208,0),MATCH('Selection Pane Data'!S$3,List!$F$2:$CB$2,0)),""),"")</f>
        <v/>
      </c>
      <c r="T110" s="13" t="str">
        <f>IFERROR(IF(T$4="Yes",INDEX(List!$F$2:$CB$208,MATCH('Selection Pane Data'!$C110,List!$F$2:$F$208,0),MATCH('Selection Pane Data'!T$3,List!$F$2:$CB$2,0)),""),"")</f>
        <v/>
      </c>
      <c r="U110" s="13" t="str">
        <f>IFERROR(IF(U$4="Yes",INDEX(List!$F$2:$CB$208,MATCH('Selection Pane Data'!$C110,List!$F$2:$F$208,0),MATCH('Selection Pane Data'!U$3,List!$F$2:$CB$2,0)),""),"")</f>
        <v/>
      </c>
      <c r="V110" s="13" t="str">
        <f>IFERROR(IF(V$4="Yes",INDEX(List!$F$2:$CB$208,MATCH('Selection Pane Data'!$C110,List!$F$2:$F$208,0),MATCH('Selection Pane Data'!V$3,List!$F$2:$CB$2,0)),""),"")</f>
        <v/>
      </c>
      <c r="W110" s="13" t="str">
        <f>IFERROR(IF(W$4="Yes",INDEX(List!$F$2:$CB$208,MATCH('Selection Pane Data'!$C110,List!$F$2:$F$208,0),MATCH('Selection Pane Data'!W$3,List!$F$2:$CB$2,0)),""),"")</f>
        <v/>
      </c>
      <c r="X110" s="13" t="str">
        <f>IFERROR(IF(X$4="Yes",INDEX(List!$F$2:$CB$208,MATCH('Selection Pane Data'!$C110,List!$F$2:$F$208,0),MATCH('Selection Pane Data'!X$3,List!$F$2:$CB$2,0)),""),"")</f>
        <v/>
      </c>
      <c r="Y110" s="13" t="str">
        <f>IFERROR(IF(Y$4="Yes",INDEX(List!$F$2:$CB$208,MATCH('Selection Pane Data'!$C110,List!$F$2:$F$208,0),MATCH('Selection Pane Data'!Y$3,List!$F$2:$CB$2,0)),""),"")</f>
        <v/>
      </c>
      <c r="Z110" s="13" t="str">
        <f>IFERROR(IF(Z$4="Yes",INDEX(List!$F$2:$CB$208,MATCH('Selection Pane Data'!$C110,List!$F$2:$F$208,0),MATCH('Selection Pane Data'!Z$3,List!$F$2:$CB$2,0)),""),"")</f>
        <v/>
      </c>
      <c r="AA110" s="13" t="str">
        <f>IFERROR(IF(AA$4="Yes",INDEX(List!$F$2:$CB$208,MATCH('Selection Pane Data'!$C110,List!$F$2:$F$208,0),MATCH('Selection Pane Data'!AA$3,List!$F$2:$CB$2,0)),""),"")</f>
        <v/>
      </c>
      <c r="AB110" s="13">
        <f>IFERROR(IF(AB$4="Yes",INDEX(List!$F$2:$CB$208,MATCH('Selection Pane Data'!$C110,List!$F$2:$F$208,0),MATCH('Selection Pane Data'!AB$3,List!$F$2:$CB$2,0)),""),"")</f>
        <v>0</v>
      </c>
      <c r="AC110" s="13" t="str">
        <f>IFERROR(IF(AC$4="Yes",INDEX(List!$F$2:$CB$208,MATCH('Selection Pane Data'!$C110,List!$F$2:$F$208,0),MATCH('Selection Pane Data'!AC$3,List!$F$2:$CB$2,0)),""),"")</f>
        <v/>
      </c>
      <c r="AD110" s="13" t="str">
        <f>IFERROR(IF(AD$4="Yes",INDEX(List!$F$2:$CB$208,MATCH('Selection Pane Data'!$C110,List!$F$2:$F$208,0),MATCH('Selection Pane Data'!AD$3,List!$F$2:$CB$2,0)),""),"")</f>
        <v/>
      </c>
      <c r="AE110" s="13" t="str">
        <f>IFERROR(IF(AE$4="Yes",INDEX(List!$F$2:$CB$208,MATCH('Selection Pane Data'!$C110,List!$F$2:$F$208,0),MATCH('Selection Pane Data'!AE$3,List!$F$2:$CB$2,0)),""),"")</f>
        <v/>
      </c>
      <c r="AF110" s="13" t="str">
        <f>IFERROR(IF(AF$4="Yes",INDEX(List!$F$2:$CB$208,MATCH('Selection Pane Data'!$C110,List!$F$2:$F$208,0),MATCH('Selection Pane Data'!AF$3,List!$F$2:$CB$2,0)),""),"")</f>
        <v/>
      </c>
      <c r="AG110" s="13" t="str">
        <f>IFERROR(IF(AG$4="Yes",INDEX(List!$F$2:$CB$208,MATCH('Selection Pane Data'!$C110,List!$F$2:$F$208,0),MATCH('Selection Pane Data'!AG$3,List!$F$2:$CB$2,0)),""),"")</f>
        <v/>
      </c>
      <c r="AH110" s="13" t="str">
        <f>IFERROR(IF(AH$4="Yes",INDEX(List!$F$2:$CB$208,MATCH('Selection Pane Data'!$C110,List!$F$2:$F$208,0),MATCH('Selection Pane Data'!AH$3,List!$F$2:$CB$2,0)),""),"")</f>
        <v/>
      </c>
      <c r="AI110" s="13" t="str">
        <f>IFERROR(IF(AI$4="Yes",INDEX(List!$F$2:$CB$208,MATCH('Selection Pane Data'!$C110,List!$F$2:$F$208,0),MATCH('Selection Pane Data'!AI$3,List!$F$2:$CB$2,0)),""),"")</f>
        <v/>
      </c>
      <c r="AJ110" s="13" t="str">
        <f>IFERROR(IF(AJ$4="Yes",INDEX(List!$F$2:$CB$208,MATCH('Selection Pane Data'!$C110,List!$F$2:$F$208,0),MATCH('Selection Pane Data'!AJ$3,List!$F$2:$CB$2,0)),""),"")</f>
        <v/>
      </c>
      <c r="AK110" s="13" t="str">
        <f>IFERROR(IF(AK$4="Yes",INDEX(List!$F$2:$CB$208,MATCH('Selection Pane Data'!$C110,List!$F$2:$F$208,0),MATCH('Selection Pane Data'!AK$3,List!$F$2:$CB$2,0)),""),"")</f>
        <v/>
      </c>
      <c r="AL110" s="13" t="str">
        <f>IFERROR(IF(AL$4="Yes",INDEX(List!$F$2:$CB$208,MATCH('Selection Pane Data'!$C110,List!$F$2:$F$208,0),MATCH('Selection Pane Data'!AL$3,List!$F$2:$CB$2,0)),""),"")</f>
        <v/>
      </c>
      <c r="AM110" s="13" t="str">
        <f>IFERROR(IF(AM$4="Yes",INDEX(List!$F$2:$CB$208,MATCH('Selection Pane Data'!$C110,List!$F$2:$F$208,0),MATCH('Selection Pane Data'!AM$3,List!$F$2:$CB$2,0)),""),"")</f>
        <v/>
      </c>
      <c r="AN110" s="13" t="str">
        <f>IFERROR(IF(AN$4="Yes",INDEX(List!$F$2:$CB$208,MATCH('Selection Pane Data'!$C110,List!$F$2:$F$208,0),MATCH('Selection Pane Data'!AN$3,List!$F$2:$CB$2,0)),""),"")</f>
        <v/>
      </c>
      <c r="AO110" s="13" t="str">
        <f>IFERROR(IF(AO$4="Yes",INDEX(List!$F$2:$CB$208,MATCH('Selection Pane Data'!$C110,List!$F$2:$F$208,0),MATCH('Selection Pane Data'!AO$3,List!$F$2:$CB$2,0)),""),"")</f>
        <v/>
      </c>
      <c r="AP110" s="13" t="str">
        <f>IFERROR(IF(AP$4="Yes",INDEX(List!$F$2:$CB$208,MATCH('Selection Pane Data'!$C110,List!$F$2:$F$208,0),MATCH('Selection Pane Data'!AP$3,List!$F$2:$CB$2,0)),""),"")</f>
        <v/>
      </c>
      <c r="AQ110" s="13" t="str">
        <f>IFERROR(IF(AQ$4="Yes",INDEX(List!$F$2:$CB$208,MATCH('Selection Pane Data'!$C110,List!$F$2:$F$208,0),MATCH('Selection Pane Data'!AQ$3,List!$F$2:$CB$2,0)),""),"")</f>
        <v/>
      </c>
      <c r="AR110" s="13" t="str">
        <f>IFERROR(IF(AR$4="Yes",INDEX(List!$F$2:$CB$208,MATCH('Selection Pane Data'!$C110,List!$F$2:$F$208,0),MATCH('Selection Pane Data'!AR$3,List!$F$2:$CB$2,0)),""),"")</f>
        <v/>
      </c>
      <c r="AS110" s="13" t="str">
        <f>IFERROR(IF(AS$4="Yes",INDEX(List!$F$2:$CB$208,MATCH('Selection Pane Data'!$C110,List!$F$2:$F$208,0),MATCH('Selection Pane Data'!AS$3,List!$F$2:$CB$2,0)),""),"")</f>
        <v/>
      </c>
      <c r="AT110" s="13" t="str">
        <f>IFERROR(IF(AT$4="Yes",INDEX(List!$F$2:$CB$208,MATCH('Selection Pane Data'!$C110,List!$F$2:$F$208,0),MATCH('Selection Pane Data'!AT$3,List!$F$2:$CB$2,0)),""),"")</f>
        <v/>
      </c>
      <c r="AU110" s="13" t="str">
        <f>IFERROR(IF(AU$4="Yes",INDEX(List!$F$2:$CB$208,MATCH('Selection Pane Data'!$C110,List!$F$2:$F$208,0),MATCH('Selection Pane Data'!AU$3,List!$F$2:$CB$2,0)),""),"")</f>
        <v/>
      </c>
      <c r="AV110" s="13" t="str">
        <f>IFERROR(IF(AV$4="Yes",INDEX(List!$F$2:$CB$208,MATCH('Selection Pane Data'!$C110,List!$F$2:$F$208,0),MATCH('Selection Pane Data'!AV$3,List!$F$2:$CB$2,0)),""),"")</f>
        <v/>
      </c>
      <c r="AW110" s="13" t="str">
        <f>IFERROR(IF(AW$4="Yes",INDEX(List!$F$2:$CB$208,MATCH('Selection Pane Data'!$C110,List!$F$2:$F$208,0),MATCH('Selection Pane Data'!AW$3,List!$F$2:$CB$2,0)),""),"")</f>
        <v/>
      </c>
      <c r="AX110" s="13" t="str">
        <f>IFERROR(IF(AX$4="Yes",INDEX(List!$F$2:$CB$208,MATCH('Selection Pane Data'!$C110,List!$F$2:$F$208,0),MATCH('Selection Pane Data'!AX$3,List!$F$2:$CB$2,0)),""),"")</f>
        <v/>
      </c>
      <c r="AY110" s="13" t="str">
        <f>IFERROR(IF(AY$4="Yes",INDEX(List!$F$2:$CB$208,MATCH('Selection Pane Data'!$C110,List!$F$2:$F$208,0),MATCH('Selection Pane Data'!AY$3,List!$F$2:$CB$2,0)),""),"")</f>
        <v/>
      </c>
      <c r="AZ110" s="13" t="str">
        <f>IFERROR(IF(AZ$4="Yes",INDEX(List!$F$2:$CB$208,MATCH('Selection Pane Data'!$C110,List!$F$2:$F$208,0),MATCH('Selection Pane Data'!AZ$3,List!$F$2:$CB$2,0)),""),"")</f>
        <v/>
      </c>
      <c r="BA110" s="13" t="str">
        <f>IFERROR(IF(BA$4="Yes",INDEX(List!$F$2:$CB$208,MATCH('Selection Pane Data'!$C110,List!$F$2:$F$208,0),MATCH('Selection Pane Data'!BA$3,List!$F$2:$CB$2,0)),""),"")</f>
        <v/>
      </c>
      <c r="BB110" s="13" t="str">
        <f>IFERROR(IF(BB$4="Yes",INDEX(List!$F$2:$CB$208,MATCH('Selection Pane Data'!$C110,List!$F$2:$F$208,0),MATCH('Selection Pane Data'!BB$3,List!$F$2:$CB$2,0)),""),"")</f>
        <v/>
      </c>
      <c r="BC110" s="13" t="str">
        <f>IFERROR(IF(BC$4="Yes",INDEX(List!$F$2:$CB$208,MATCH('Selection Pane Data'!$C110,List!$F$2:$F$208,0),MATCH('Selection Pane Data'!BC$3,List!$F$2:$CB$2,0)),""),"")</f>
        <v/>
      </c>
      <c r="BD110" s="13" t="str">
        <f>IFERROR(IF(BD$4="Yes",INDEX(List!$F$2:$CB$208,MATCH('Selection Pane Data'!$C110,List!$F$2:$F$208,0),MATCH('Selection Pane Data'!BD$3,List!$F$2:$CB$2,0)),""),"")</f>
        <v/>
      </c>
      <c r="BE110" s="13" t="str">
        <f>IFERROR(IF(BE$4="Yes",INDEX(List!$F$2:$CB$208,MATCH('Selection Pane Data'!$C110,List!$F$2:$F$208,0),MATCH('Selection Pane Data'!BE$3,List!$F$2:$CB$2,0)),""),"")</f>
        <v/>
      </c>
      <c r="BF110" s="13" t="str">
        <f>IFERROR(IF(BF$4="Yes",INDEX(List!$F$2:$CB$208,MATCH('Selection Pane Data'!$C110,List!$F$2:$F$208,0),MATCH('Selection Pane Data'!BF$3,List!$F$2:$CB$2,0)),""),"")</f>
        <v/>
      </c>
      <c r="BG110" s="13" t="str">
        <f>IFERROR(IF(BG$4="Yes",INDEX(List!$F$2:$CB$208,MATCH('Selection Pane Data'!$C110,List!$F$2:$F$208,0),MATCH('Selection Pane Data'!BG$3,List!$F$2:$CB$2,0)),""),"")</f>
        <v/>
      </c>
      <c r="BH110" s="13" t="str">
        <f>IFERROR(IF(BH$4="Yes",INDEX(List!$F$2:$CB$208,MATCH('Selection Pane Data'!$C110,List!$F$2:$F$208,0),MATCH('Selection Pane Data'!BH$3,List!$F$2:$CB$2,0)),""),"")</f>
        <v/>
      </c>
      <c r="BI110" s="13" t="str">
        <f>IFERROR(IF(BI$4="Yes",INDEX(List!$F$2:$CB$208,MATCH('Selection Pane Data'!$C110,List!$F$2:$F$208,0),MATCH('Selection Pane Data'!BI$3,List!$F$2:$CB$2,0)),""),"")</f>
        <v/>
      </c>
      <c r="BJ110" s="13" t="str">
        <f>IFERROR(IF(BJ$4="Yes",INDEX(List!$F$2:$CB$208,MATCH('Selection Pane Data'!$C110,List!$F$2:$F$208,0),MATCH('Selection Pane Data'!BJ$3,List!$F$2:$CB$2,0)),""),"")</f>
        <v/>
      </c>
      <c r="BK110" s="13" t="str">
        <f>IFERROR(IF(BK$4="Yes",INDEX(List!$F$2:$CB$208,MATCH('Selection Pane Data'!$C110,List!$F$2:$F$208,0),MATCH('Selection Pane Data'!BK$3,List!$F$2:$CB$2,0)),""),"")</f>
        <v/>
      </c>
      <c r="BL110" s="13" t="str">
        <f>IFERROR(IF(BL$4="Yes",INDEX(List!$F$2:$CB$208,MATCH('Selection Pane Data'!$C110,List!$F$2:$F$208,0),MATCH('Selection Pane Data'!BL$3,List!$F$2:$CB$2,0)),""),"")</f>
        <v/>
      </c>
      <c r="BM110" s="13" t="str">
        <f>IFERROR(IF(BM$4="Yes",INDEX(List!$F$2:$CB$208,MATCH('Selection Pane Data'!$C110,List!$F$2:$F$208,0),MATCH('Selection Pane Data'!BM$3,List!$F$2:$CB$2,0)),""),"")</f>
        <v/>
      </c>
      <c r="BN110" s="13" t="str">
        <f>IFERROR(IF(BN$4="Yes",INDEX(List!$F$2:$CB$208,MATCH('Selection Pane Data'!$C110,List!$F$2:$F$208,0),MATCH('Selection Pane Data'!BN$3,List!$F$2:$CB$2,0)),""),"")</f>
        <v/>
      </c>
      <c r="BO110" s="13" t="str">
        <f>IFERROR(IF(BO$4="Yes",INDEX(List!$F$2:$CB$208,MATCH('Selection Pane Data'!$C110,List!$F$2:$F$208,0),MATCH('Selection Pane Data'!BO$3,List!$F$2:$CB$2,0)),""),"")</f>
        <v/>
      </c>
      <c r="BP110" s="13" t="str">
        <f>IFERROR(IF(BP$4="Yes",INDEX(List!$F$2:$CB$208,MATCH('Selection Pane Data'!$C110,List!$F$2:$F$208,0),MATCH('Selection Pane Data'!BP$3,List!$F$2:$CB$2,0)),""),"")</f>
        <v/>
      </c>
      <c r="BQ110" s="13" t="str">
        <f>IFERROR(IF(BQ$4="Yes",INDEX(List!$F$2:$CB$208,MATCH('Selection Pane Data'!$C110,List!$F$2:$F$208,0),MATCH('Selection Pane Data'!BQ$3,List!$F$2:$CB$2,0)),""),"")</f>
        <v/>
      </c>
      <c r="BR110" s="13" t="str">
        <f>IFERROR(IF(BR$4="Yes",INDEX(List!$F$2:$CB$208,MATCH('Selection Pane Data'!$C110,List!$F$2:$F$208,0),MATCH('Selection Pane Data'!BR$3,List!$F$2:$CB$2,0)),""),"")</f>
        <v/>
      </c>
      <c r="BS110" s="13" t="str">
        <f>IFERROR(IF(BS$4="Yes",INDEX(List!$F$2:$CB$208,MATCH('Selection Pane Data'!$C110,List!$F$2:$F$208,0),MATCH('Selection Pane Data'!BS$3,List!$F$2:$CB$2,0)),""),"")</f>
        <v/>
      </c>
      <c r="BT110" s="13" t="str">
        <f>IFERROR(IF(BT$4="Yes",INDEX(List!$F$2:$CB$208,MATCH('Selection Pane Data'!$C110,List!$F$2:$F$208,0),MATCH('Selection Pane Data'!BT$3,List!$F$2:$CB$2,0)),""),"")</f>
        <v/>
      </c>
      <c r="BU110" s="13" t="str">
        <f>IFERROR(IF(BU$4="Yes",INDEX(List!$F$2:$CB$208,MATCH('Selection Pane Data'!$C110,List!$F$2:$F$208,0),MATCH('Selection Pane Data'!BU$3,List!$F$2:$CB$2,0)),""),"")</f>
        <v/>
      </c>
      <c r="BV110" s="13" t="str">
        <f>IFERROR(IF(BV$4="Yes",INDEX(List!$F$2:$CB$208,MATCH('Selection Pane Data'!$C110,List!$F$2:$F$208,0),MATCH('Selection Pane Data'!BV$3,List!$F$2:$CB$2,0)),""),"")</f>
        <v/>
      </c>
      <c r="BW110" s="13" t="str">
        <f>IFERROR(IF(BW$4="Yes",INDEX(List!$F$2:$CB$208,MATCH('Selection Pane Data'!$C110,List!$F$2:$F$208,0),MATCH('Selection Pane Data'!BW$3,List!$F$2:$CB$2,0)),""),"")</f>
        <v/>
      </c>
      <c r="BX110" s="13" t="str">
        <f>IFERROR(IF(BX$4="Yes",INDEX(List!$F$2:$CB$208,MATCH('Selection Pane Data'!$C110,List!$F$2:$F$208,0),MATCH('Selection Pane Data'!BX$3,List!$F$2:$CB$2,0)),""),"")</f>
        <v/>
      </c>
      <c r="BY110" s="13" t="str">
        <f>IFERROR(IF(BY$4="Yes",INDEX(List!$F$2:$CB$208,MATCH('Selection Pane Data'!$C110,List!$F$2:$F$208,0),MATCH('Selection Pane Data'!BY$3,List!$F$2:$CB$2,0)),""),"")</f>
        <v/>
      </c>
      <c r="BZ110" s="13" t="str">
        <f>IFERROR(IF(BZ$4="Yes",INDEX(List!$F$2:$CB$208,MATCH('Selection Pane Data'!$C110,List!$F$2:$F$208,0),MATCH('Selection Pane Data'!BZ$3,List!$F$2:$CB$2,0)),""),"")</f>
        <v/>
      </c>
      <c r="CA110" s="13" t="str">
        <f>IFERROR(IF(CA$4="Yes",INDEX(List!$F$2:$CB$208,MATCH('Selection Pane Data'!$C110,List!$F$2:$F$208,0),MATCH('Selection Pane Data'!CA$3,List!$F$2:$CB$2,0)),""),"")</f>
        <v/>
      </c>
      <c r="CC110" s="29">
        <f t="shared" si="4"/>
        <v>0</v>
      </c>
      <c r="CD110" s="29">
        <f t="shared" si="5"/>
        <v>0</v>
      </c>
      <c r="CE110" s="29"/>
      <c r="CF110" s="29">
        <f>COUNTIF(List!I108:CB108,'Selection Pane Data'!CF$3)</f>
        <v>0</v>
      </c>
      <c r="CG110" s="29">
        <f>COUNTIF(List!J108:CC108,'Selection Pane Data'!CG$3)</f>
        <v>0</v>
      </c>
      <c r="CH110" s="29"/>
      <c r="CI110" s="29" t="str">
        <f t="shared" si="6"/>
        <v>Good</v>
      </c>
      <c r="CJ110" s="29" t="str">
        <f t="shared" si="7"/>
        <v>Good</v>
      </c>
    </row>
    <row r="111" spans="2:88" x14ac:dyDescent="0.45">
      <c r="B111" s="21" t="s">
        <v>355</v>
      </c>
      <c r="C111" s="120" t="s">
        <v>296</v>
      </c>
      <c r="D111" s="31" t="str">
        <f>List!G109</f>
        <v>Not Applicable</v>
      </c>
      <c r="E111" s="31" t="str">
        <f>List!H109</f>
        <v>Not Applicable</v>
      </c>
      <c r="F111" t="str">
        <f>INDEX('CMMC Levels'!$A$1:$F$188,MATCH('Selection Pane Data'!$C111,'CMMC Levels'!$A$1:$A$188,0),MATCH(Placemat!$F$4,'CMMC Levels'!$A$1:$F$1,0))</f>
        <v>N/A</v>
      </c>
      <c r="G111" s="75" t="str">
        <f>IF(F111="X",IF(COUNTIF(List!I109:CB109,"P")+COUNTIF(List!I109:CB109,"S")=0,"U",IF(COUNTIF('Selection Pane Data'!H111:CA111,"P")&gt;0,"P",IF(COUNTIF('Selection Pane Data'!H111:CA111,"S")&gt;0,"S","N"))),"NA")</f>
        <v>NA</v>
      </c>
      <c r="H111" s="13" t="str">
        <f>IFERROR(IF(H$4="Yes",INDEX(List!$F$2:$CB$208,MATCH('Selection Pane Data'!$C111,List!$F$2:$F$208,0),MATCH('Selection Pane Data'!H$3,List!$F$2:$CB$2,0)),""),"")</f>
        <v/>
      </c>
      <c r="I111" s="13" t="str">
        <f>IFERROR(IF(I$4="Yes",INDEX(List!$F$2:$CB$208,MATCH('Selection Pane Data'!$C111,List!$F$2:$F$208,0),MATCH('Selection Pane Data'!I$3,List!$F$2:$CB$2,0)),""),"")</f>
        <v/>
      </c>
      <c r="J111" s="13">
        <f>IFERROR(IF(J$4="Yes",INDEX(List!$F$2:$CB$208,MATCH('Selection Pane Data'!$C111,List!$F$2:$F$208,0),MATCH('Selection Pane Data'!J$3,List!$F$2:$CB$2,0)),""),"")</f>
        <v>0</v>
      </c>
      <c r="K111" s="13" t="str">
        <f>IFERROR(IF(K$4="Yes",INDEX(List!$F$2:$CB$208,MATCH('Selection Pane Data'!$C111,List!$F$2:$F$208,0),MATCH('Selection Pane Data'!K$3,List!$F$2:$CB$2,0)),""),"")</f>
        <v/>
      </c>
      <c r="L111" s="13" t="str">
        <f>IFERROR(IF(L$4="Yes",INDEX(List!$F$2:$CB$208,MATCH('Selection Pane Data'!$C111,List!$F$2:$F$208,0),MATCH('Selection Pane Data'!L$3,List!$F$2:$CB$2,0)),""),"")</f>
        <v/>
      </c>
      <c r="M111" s="13" t="str">
        <f>IFERROR(IF(M$4="Yes",INDEX(List!$F$2:$CB$208,MATCH('Selection Pane Data'!$C111,List!$F$2:$F$208,0),MATCH('Selection Pane Data'!M$3,List!$F$2:$CB$2,0)),""),"")</f>
        <v/>
      </c>
      <c r="N111" s="13" t="str">
        <f>IFERROR(IF(N$4="Yes",INDEX(List!$F$2:$CB$208,MATCH('Selection Pane Data'!$C111,List!$F$2:$F$208,0),MATCH('Selection Pane Data'!N$3,List!$F$2:$CB$2,0)),""),"")</f>
        <v/>
      </c>
      <c r="O111" s="13" t="str">
        <f>IFERROR(IF(O$4="Yes",INDEX(List!$F$2:$CB$208,MATCH('Selection Pane Data'!$C111,List!$F$2:$F$208,0),MATCH('Selection Pane Data'!O$3,List!$F$2:$CB$2,0)),""),"")</f>
        <v/>
      </c>
      <c r="P111" s="13" t="str">
        <f>IFERROR(IF(P$4="Yes",INDEX(List!$F$2:$CB$208,MATCH('Selection Pane Data'!$C111,List!$F$2:$F$208,0),MATCH('Selection Pane Data'!P$3,List!$F$2:$CB$2,0)),""),"")</f>
        <v/>
      </c>
      <c r="Q111" s="13" t="str">
        <f>IFERROR(IF(Q$4="Yes",INDEX(List!$F$2:$CB$208,MATCH('Selection Pane Data'!$C111,List!$F$2:$F$208,0),MATCH('Selection Pane Data'!Q$3,List!$F$2:$CB$2,0)),""),"")</f>
        <v/>
      </c>
      <c r="R111" s="13" t="str">
        <f>IFERROR(IF(R$4="Yes",INDEX(List!$F$2:$CB$208,MATCH('Selection Pane Data'!$C111,List!$F$2:$F$208,0),MATCH('Selection Pane Data'!R$3,List!$F$2:$CB$2,0)),""),"")</f>
        <v/>
      </c>
      <c r="S111" s="13" t="str">
        <f>IFERROR(IF(S$4="Yes",INDEX(List!$F$2:$CB$208,MATCH('Selection Pane Data'!$C111,List!$F$2:$F$208,0),MATCH('Selection Pane Data'!S$3,List!$F$2:$CB$2,0)),""),"")</f>
        <v/>
      </c>
      <c r="T111" s="13" t="str">
        <f>IFERROR(IF(T$4="Yes",INDEX(List!$F$2:$CB$208,MATCH('Selection Pane Data'!$C111,List!$F$2:$F$208,0),MATCH('Selection Pane Data'!T$3,List!$F$2:$CB$2,0)),""),"")</f>
        <v/>
      </c>
      <c r="U111" s="13" t="str">
        <f>IFERROR(IF(U$4="Yes",INDEX(List!$F$2:$CB$208,MATCH('Selection Pane Data'!$C111,List!$F$2:$F$208,0),MATCH('Selection Pane Data'!U$3,List!$F$2:$CB$2,0)),""),"")</f>
        <v/>
      </c>
      <c r="V111" s="13" t="str">
        <f>IFERROR(IF(V$4="Yes",INDEX(List!$F$2:$CB$208,MATCH('Selection Pane Data'!$C111,List!$F$2:$F$208,0),MATCH('Selection Pane Data'!V$3,List!$F$2:$CB$2,0)),""),"")</f>
        <v/>
      </c>
      <c r="W111" s="13" t="str">
        <f>IFERROR(IF(W$4="Yes",INDEX(List!$F$2:$CB$208,MATCH('Selection Pane Data'!$C111,List!$F$2:$F$208,0),MATCH('Selection Pane Data'!W$3,List!$F$2:$CB$2,0)),""),"")</f>
        <v/>
      </c>
      <c r="X111" s="13" t="str">
        <f>IFERROR(IF(X$4="Yes",INDEX(List!$F$2:$CB$208,MATCH('Selection Pane Data'!$C111,List!$F$2:$F$208,0),MATCH('Selection Pane Data'!X$3,List!$F$2:$CB$2,0)),""),"")</f>
        <v/>
      </c>
      <c r="Y111" s="13" t="str">
        <f>IFERROR(IF(Y$4="Yes",INDEX(List!$F$2:$CB$208,MATCH('Selection Pane Data'!$C111,List!$F$2:$F$208,0),MATCH('Selection Pane Data'!Y$3,List!$F$2:$CB$2,0)),""),"")</f>
        <v/>
      </c>
      <c r="Z111" s="13" t="str">
        <f>IFERROR(IF(Z$4="Yes",INDEX(List!$F$2:$CB$208,MATCH('Selection Pane Data'!$C111,List!$F$2:$F$208,0),MATCH('Selection Pane Data'!Z$3,List!$F$2:$CB$2,0)),""),"")</f>
        <v/>
      </c>
      <c r="AA111" s="13" t="str">
        <f>IFERROR(IF(AA$4="Yes",INDEX(List!$F$2:$CB$208,MATCH('Selection Pane Data'!$C111,List!$F$2:$F$208,0),MATCH('Selection Pane Data'!AA$3,List!$F$2:$CB$2,0)),""),"")</f>
        <v/>
      </c>
      <c r="AB111" s="13">
        <f>IFERROR(IF(AB$4="Yes",INDEX(List!$F$2:$CB$208,MATCH('Selection Pane Data'!$C111,List!$F$2:$F$208,0),MATCH('Selection Pane Data'!AB$3,List!$F$2:$CB$2,0)),""),"")</f>
        <v>0</v>
      </c>
      <c r="AC111" s="13" t="str">
        <f>IFERROR(IF(AC$4="Yes",INDEX(List!$F$2:$CB$208,MATCH('Selection Pane Data'!$C111,List!$F$2:$F$208,0),MATCH('Selection Pane Data'!AC$3,List!$F$2:$CB$2,0)),""),"")</f>
        <v/>
      </c>
      <c r="AD111" s="13" t="str">
        <f>IFERROR(IF(AD$4="Yes",INDEX(List!$F$2:$CB$208,MATCH('Selection Pane Data'!$C111,List!$F$2:$F$208,0),MATCH('Selection Pane Data'!AD$3,List!$F$2:$CB$2,0)),""),"")</f>
        <v/>
      </c>
      <c r="AE111" s="13" t="str">
        <f>IFERROR(IF(AE$4="Yes",INDEX(List!$F$2:$CB$208,MATCH('Selection Pane Data'!$C111,List!$F$2:$F$208,0),MATCH('Selection Pane Data'!AE$3,List!$F$2:$CB$2,0)),""),"")</f>
        <v/>
      </c>
      <c r="AF111" s="13" t="str">
        <f>IFERROR(IF(AF$4="Yes",INDEX(List!$F$2:$CB$208,MATCH('Selection Pane Data'!$C111,List!$F$2:$F$208,0),MATCH('Selection Pane Data'!AF$3,List!$F$2:$CB$2,0)),""),"")</f>
        <v/>
      </c>
      <c r="AG111" s="13" t="str">
        <f>IFERROR(IF(AG$4="Yes",INDEX(List!$F$2:$CB$208,MATCH('Selection Pane Data'!$C111,List!$F$2:$F$208,0),MATCH('Selection Pane Data'!AG$3,List!$F$2:$CB$2,0)),""),"")</f>
        <v/>
      </c>
      <c r="AH111" s="13" t="str">
        <f>IFERROR(IF(AH$4="Yes",INDEX(List!$F$2:$CB$208,MATCH('Selection Pane Data'!$C111,List!$F$2:$F$208,0),MATCH('Selection Pane Data'!AH$3,List!$F$2:$CB$2,0)),""),"")</f>
        <v/>
      </c>
      <c r="AI111" s="13" t="str">
        <f>IFERROR(IF(AI$4="Yes",INDEX(List!$F$2:$CB$208,MATCH('Selection Pane Data'!$C111,List!$F$2:$F$208,0),MATCH('Selection Pane Data'!AI$3,List!$F$2:$CB$2,0)),""),"")</f>
        <v/>
      </c>
      <c r="AJ111" s="13" t="str">
        <f>IFERROR(IF(AJ$4="Yes",INDEX(List!$F$2:$CB$208,MATCH('Selection Pane Data'!$C111,List!$F$2:$F$208,0),MATCH('Selection Pane Data'!AJ$3,List!$F$2:$CB$2,0)),""),"")</f>
        <v/>
      </c>
      <c r="AK111" s="13" t="str">
        <f>IFERROR(IF(AK$4="Yes",INDEX(List!$F$2:$CB$208,MATCH('Selection Pane Data'!$C111,List!$F$2:$F$208,0),MATCH('Selection Pane Data'!AK$3,List!$F$2:$CB$2,0)),""),"")</f>
        <v/>
      </c>
      <c r="AL111" s="13" t="str">
        <f>IFERROR(IF(AL$4="Yes",INDEX(List!$F$2:$CB$208,MATCH('Selection Pane Data'!$C111,List!$F$2:$F$208,0),MATCH('Selection Pane Data'!AL$3,List!$F$2:$CB$2,0)),""),"")</f>
        <v/>
      </c>
      <c r="AM111" s="13" t="str">
        <f>IFERROR(IF(AM$4="Yes",INDEX(List!$F$2:$CB$208,MATCH('Selection Pane Data'!$C111,List!$F$2:$F$208,0),MATCH('Selection Pane Data'!AM$3,List!$F$2:$CB$2,0)),""),"")</f>
        <v/>
      </c>
      <c r="AN111" s="13" t="str">
        <f>IFERROR(IF(AN$4="Yes",INDEX(List!$F$2:$CB$208,MATCH('Selection Pane Data'!$C111,List!$F$2:$F$208,0),MATCH('Selection Pane Data'!AN$3,List!$F$2:$CB$2,0)),""),"")</f>
        <v/>
      </c>
      <c r="AO111" s="13" t="str">
        <f>IFERROR(IF(AO$4="Yes",INDEX(List!$F$2:$CB$208,MATCH('Selection Pane Data'!$C111,List!$F$2:$F$208,0),MATCH('Selection Pane Data'!AO$3,List!$F$2:$CB$2,0)),""),"")</f>
        <v/>
      </c>
      <c r="AP111" s="13" t="str">
        <f>IFERROR(IF(AP$4="Yes",INDEX(List!$F$2:$CB$208,MATCH('Selection Pane Data'!$C111,List!$F$2:$F$208,0),MATCH('Selection Pane Data'!AP$3,List!$F$2:$CB$2,0)),""),"")</f>
        <v/>
      </c>
      <c r="AQ111" s="13" t="str">
        <f>IFERROR(IF(AQ$4="Yes",INDEX(List!$F$2:$CB$208,MATCH('Selection Pane Data'!$C111,List!$F$2:$F$208,0),MATCH('Selection Pane Data'!AQ$3,List!$F$2:$CB$2,0)),""),"")</f>
        <v/>
      </c>
      <c r="AR111" s="13" t="str">
        <f>IFERROR(IF(AR$4="Yes",INDEX(List!$F$2:$CB$208,MATCH('Selection Pane Data'!$C111,List!$F$2:$F$208,0),MATCH('Selection Pane Data'!AR$3,List!$F$2:$CB$2,0)),""),"")</f>
        <v/>
      </c>
      <c r="AS111" s="13" t="str">
        <f>IFERROR(IF(AS$4="Yes",INDEX(List!$F$2:$CB$208,MATCH('Selection Pane Data'!$C111,List!$F$2:$F$208,0),MATCH('Selection Pane Data'!AS$3,List!$F$2:$CB$2,0)),""),"")</f>
        <v/>
      </c>
      <c r="AT111" s="13" t="str">
        <f>IFERROR(IF(AT$4="Yes",INDEX(List!$F$2:$CB$208,MATCH('Selection Pane Data'!$C111,List!$F$2:$F$208,0),MATCH('Selection Pane Data'!AT$3,List!$F$2:$CB$2,0)),""),"")</f>
        <v/>
      </c>
      <c r="AU111" s="13" t="str">
        <f>IFERROR(IF(AU$4="Yes",INDEX(List!$F$2:$CB$208,MATCH('Selection Pane Data'!$C111,List!$F$2:$F$208,0),MATCH('Selection Pane Data'!AU$3,List!$F$2:$CB$2,0)),""),"")</f>
        <v/>
      </c>
      <c r="AV111" s="13" t="str">
        <f>IFERROR(IF(AV$4="Yes",INDEX(List!$F$2:$CB$208,MATCH('Selection Pane Data'!$C111,List!$F$2:$F$208,0),MATCH('Selection Pane Data'!AV$3,List!$F$2:$CB$2,0)),""),"")</f>
        <v/>
      </c>
      <c r="AW111" s="13" t="str">
        <f>IFERROR(IF(AW$4="Yes",INDEX(List!$F$2:$CB$208,MATCH('Selection Pane Data'!$C111,List!$F$2:$F$208,0),MATCH('Selection Pane Data'!AW$3,List!$F$2:$CB$2,0)),""),"")</f>
        <v/>
      </c>
      <c r="AX111" s="13" t="str">
        <f>IFERROR(IF(AX$4="Yes",INDEX(List!$F$2:$CB$208,MATCH('Selection Pane Data'!$C111,List!$F$2:$F$208,0),MATCH('Selection Pane Data'!AX$3,List!$F$2:$CB$2,0)),""),"")</f>
        <v/>
      </c>
      <c r="AY111" s="13" t="str">
        <f>IFERROR(IF(AY$4="Yes",INDEX(List!$F$2:$CB$208,MATCH('Selection Pane Data'!$C111,List!$F$2:$F$208,0),MATCH('Selection Pane Data'!AY$3,List!$F$2:$CB$2,0)),""),"")</f>
        <v/>
      </c>
      <c r="AZ111" s="13" t="str">
        <f>IFERROR(IF(AZ$4="Yes",INDEX(List!$F$2:$CB$208,MATCH('Selection Pane Data'!$C111,List!$F$2:$F$208,0),MATCH('Selection Pane Data'!AZ$3,List!$F$2:$CB$2,0)),""),"")</f>
        <v/>
      </c>
      <c r="BA111" s="13" t="str">
        <f>IFERROR(IF(BA$4="Yes",INDEX(List!$F$2:$CB$208,MATCH('Selection Pane Data'!$C111,List!$F$2:$F$208,0),MATCH('Selection Pane Data'!BA$3,List!$F$2:$CB$2,0)),""),"")</f>
        <v/>
      </c>
      <c r="BB111" s="13" t="str">
        <f>IFERROR(IF(BB$4="Yes",INDEX(List!$F$2:$CB$208,MATCH('Selection Pane Data'!$C111,List!$F$2:$F$208,0),MATCH('Selection Pane Data'!BB$3,List!$F$2:$CB$2,0)),""),"")</f>
        <v/>
      </c>
      <c r="BC111" s="13" t="str">
        <f>IFERROR(IF(BC$4="Yes",INDEX(List!$F$2:$CB$208,MATCH('Selection Pane Data'!$C111,List!$F$2:$F$208,0),MATCH('Selection Pane Data'!BC$3,List!$F$2:$CB$2,0)),""),"")</f>
        <v/>
      </c>
      <c r="BD111" s="13" t="str">
        <f>IFERROR(IF(BD$4="Yes",INDEX(List!$F$2:$CB$208,MATCH('Selection Pane Data'!$C111,List!$F$2:$F$208,0),MATCH('Selection Pane Data'!BD$3,List!$F$2:$CB$2,0)),""),"")</f>
        <v/>
      </c>
      <c r="BE111" s="13" t="str">
        <f>IFERROR(IF(BE$4="Yes",INDEX(List!$F$2:$CB$208,MATCH('Selection Pane Data'!$C111,List!$F$2:$F$208,0),MATCH('Selection Pane Data'!BE$3,List!$F$2:$CB$2,0)),""),"")</f>
        <v/>
      </c>
      <c r="BF111" s="13" t="str">
        <f>IFERROR(IF(BF$4="Yes",INDEX(List!$F$2:$CB$208,MATCH('Selection Pane Data'!$C111,List!$F$2:$F$208,0),MATCH('Selection Pane Data'!BF$3,List!$F$2:$CB$2,0)),""),"")</f>
        <v/>
      </c>
      <c r="BG111" s="13" t="str">
        <f>IFERROR(IF(BG$4="Yes",INDEX(List!$F$2:$CB$208,MATCH('Selection Pane Data'!$C111,List!$F$2:$F$208,0),MATCH('Selection Pane Data'!BG$3,List!$F$2:$CB$2,0)),""),"")</f>
        <v/>
      </c>
      <c r="BH111" s="13" t="str">
        <f>IFERROR(IF(BH$4="Yes",INDEX(List!$F$2:$CB$208,MATCH('Selection Pane Data'!$C111,List!$F$2:$F$208,0),MATCH('Selection Pane Data'!BH$3,List!$F$2:$CB$2,0)),""),"")</f>
        <v/>
      </c>
      <c r="BI111" s="13" t="str">
        <f>IFERROR(IF(BI$4="Yes",INDEX(List!$F$2:$CB$208,MATCH('Selection Pane Data'!$C111,List!$F$2:$F$208,0),MATCH('Selection Pane Data'!BI$3,List!$F$2:$CB$2,0)),""),"")</f>
        <v/>
      </c>
      <c r="BJ111" s="13" t="str">
        <f>IFERROR(IF(BJ$4="Yes",INDEX(List!$F$2:$CB$208,MATCH('Selection Pane Data'!$C111,List!$F$2:$F$208,0),MATCH('Selection Pane Data'!BJ$3,List!$F$2:$CB$2,0)),""),"")</f>
        <v/>
      </c>
      <c r="BK111" s="13" t="str">
        <f>IFERROR(IF(BK$4="Yes",INDEX(List!$F$2:$CB$208,MATCH('Selection Pane Data'!$C111,List!$F$2:$F$208,0),MATCH('Selection Pane Data'!BK$3,List!$F$2:$CB$2,0)),""),"")</f>
        <v/>
      </c>
      <c r="BL111" s="13" t="str">
        <f>IFERROR(IF(BL$4="Yes",INDEX(List!$F$2:$CB$208,MATCH('Selection Pane Data'!$C111,List!$F$2:$F$208,0),MATCH('Selection Pane Data'!BL$3,List!$F$2:$CB$2,0)),""),"")</f>
        <v/>
      </c>
      <c r="BM111" s="13" t="str">
        <f>IFERROR(IF(BM$4="Yes",INDEX(List!$F$2:$CB$208,MATCH('Selection Pane Data'!$C111,List!$F$2:$F$208,0),MATCH('Selection Pane Data'!BM$3,List!$F$2:$CB$2,0)),""),"")</f>
        <v/>
      </c>
      <c r="BN111" s="13" t="str">
        <f>IFERROR(IF(BN$4="Yes",INDEX(List!$F$2:$CB$208,MATCH('Selection Pane Data'!$C111,List!$F$2:$F$208,0),MATCH('Selection Pane Data'!BN$3,List!$F$2:$CB$2,0)),""),"")</f>
        <v/>
      </c>
      <c r="BO111" s="13" t="str">
        <f>IFERROR(IF(BO$4="Yes",INDEX(List!$F$2:$CB$208,MATCH('Selection Pane Data'!$C111,List!$F$2:$F$208,0),MATCH('Selection Pane Data'!BO$3,List!$F$2:$CB$2,0)),""),"")</f>
        <v/>
      </c>
      <c r="BP111" s="13" t="str">
        <f>IFERROR(IF(BP$4="Yes",INDEX(List!$F$2:$CB$208,MATCH('Selection Pane Data'!$C111,List!$F$2:$F$208,0),MATCH('Selection Pane Data'!BP$3,List!$F$2:$CB$2,0)),""),"")</f>
        <v/>
      </c>
      <c r="BQ111" s="13" t="str">
        <f>IFERROR(IF(BQ$4="Yes",INDEX(List!$F$2:$CB$208,MATCH('Selection Pane Data'!$C111,List!$F$2:$F$208,0),MATCH('Selection Pane Data'!BQ$3,List!$F$2:$CB$2,0)),""),"")</f>
        <v/>
      </c>
      <c r="BR111" s="13" t="str">
        <f>IFERROR(IF(BR$4="Yes",INDEX(List!$F$2:$CB$208,MATCH('Selection Pane Data'!$C111,List!$F$2:$F$208,0),MATCH('Selection Pane Data'!BR$3,List!$F$2:$CB$2,0)),""),"")</f>
        <v/>
      </c>
      <c r="BS111" s="13" t="str">
        <f>IFERROR(IF(BS$4="Yes",INDEX(List!$F$2:$CB$208,MATCH('Selection Pane Data'!$C111,List!$F$2:$F$208,0),MATCH('Selection Pane Data'!BS$3,List!$F$2:$CB$2,0)),""),"")</f>
        <v/>
      </c>
      <c r="BT111" s="13" t="str">
        <f>IFERROR(IF(BT$4="Yes",INDEX(List!$F$2:$CB$208,MATCH('Selection Pane Data'!$C111,List!$F$2:$F$208,0),MATCH('Selection Pane Data'!BT$3,List!$F$2:$CB$2,0)),""),"")</f>
        <v/>
      </c>
      <c r="BU111" s="13" t="str">
        <f>IFERROR(IF(BU$4="Yes",INDEX(List!$F$2:$CB$208,MATCH('Selection Pane Data'!$C111,List!$F$2:$F$208,0),MATCH('Selection Pane Data'!BU$3,List!$F$2:$CB$2,0)),""),"")</f>
        <v/>
      </c>
      <c r="BV111" s="13" t="str">
        <f>IFERROR(IF(BV$4="Yes",INDEX(List!$F$2:$CB$208,MATCH('Selection Pane Data'!$C111,List!$F$2:$F$208,0),MATCH('Selection Pane Data'!BV$3,List!$F$2:$CB$2,0)),""),"")</f>
        <v/>
      </c>
      <c r="BW111" s="13" t="str">
        <f>IFERROR(IF(BW$4="Yes",INDEX(List!$F$2:$CB$208,MATCH('Selection Pane Data'!$C111,List!$F$2:$F$208,0),MATCH('Selection Pane Data'!BW$3,List!$F$2:$CB$2,0)),""),"")</f>
        <v/>
      </c>
      <c r="BX111" s="13" t="str">
        <f>IFERROR(IF(BX$4="Yes",INDEX(List!$F$2:$CB$208,MATCH('Selection Pane Data'!$C111,List!$F$2:$F$208,0),MATCH('Selection Pane Data'!BX$3,List!$F$2:$CB$2,0)),""),"")</f>
        <v/>
      </c>
      <c r="BY111" s="13" t="str">
        <f>IFERROR(IF(BY$4="Yes",INDEX(List!$F$2:$CB$208,MATCH('Selection Pane Data'!$C111,List!$F$2:$F$208,0),MATCH('Selection Pane Data'!BY$3,List!$F$2:$CB$2,0)),""),"")</f>
        <v/>
      </c>
      <c r="BZ111" s="13" t="str">
        <f>IFERROR(IF(BZ$4="Yes",INDEX(List!$F$2:$CB$208,MATCH('Selection Pane Data'!$C111,List!$F$2:$F$208,0),MATCH('Selection Pane Data'!BZ$3,List!$F$2:$CB$2,0)),""),"")</f>
        <v/>
      </c>
      <c r="CA111" s="13" t="str">
        <f>IFERROR(IF(CA$4="Yes",INDEX(List!$F$2:$CB$208,MATCH('Selection Pane Data'!$C111,List!$F$2:$F$208,0),MATCH('Selection Pane Data'!CA$3,List!$F$2:$CB$2,0)),""),"")</f>
        <v/>
      </c>
      <c r="CC111" s="29">
        <f t="shared" si="4"/>
        <v>0</v>
      </c>
      <c r="CD111" s="29">
        <f t="shared" si="5"/>
        <v>0</v>
      </c>
      <c r="CE111" s="29"/>
      <c r="CF111" s="29">
        <f>COUNTIF(List!I109:CB109,'Selection Pane Data'!CF$3)</f>
        <v>0</v>
      </c>
      <c r="CG111" s="29">
        <f>COUNTIF(List!J109:CC109,'Selection Pane Data'!CG$3)</f>
        <v>0</v>
      </c>
      <c r="CH111" s="29"/>
      <c r="CI111" s="29" t="str">
        <f t="shared" si="6"/>
        <v>Good</v>
      </c>
      <c r="CJ111" s="29" t="str">
        <f t="shared" si="7"/>
        <v>Good</v>
      </c>
    </row>
    <row r="112" spans="2:88" x14ac:dyDescent="0.45">
      <c r="B112" s="21" t="s">
        <v>356</v>
      </c>
      <c r="C112" s="120" t="s">
        <v>296</v>
      </c>
      <c r="D112" s="31" t="str">
        <f>List!G110</f>
        <v>Not Applicable</v>
      </c>
      <c r="E112" s="31" t="str">
        <f>List!H110</f>
        <v>Not Applicable</v>
      </c>
      <c r="F112" t="str">
        <f>INDEX('CMMC Levels'!$A$1:$F$188,MATCH('Selection Pane Data'!$C112,'CMMC Levels'!$A$1:$A$188,0),MATCH(Placemat!$F$4,'CMMC Levels'!$A$1:$F$1,0))</f>
        <v>N/A</v>
      </c>
      <c r="G112" s="75" t="str">
        <f>IF(F112="X",IF(COUNTIF(List!I110:CB110,"P")+COUNTIF(List!I110:CB110,"S")=0,"U",IF(COUNTIF('Selection Pane Data'!H112:CA112,"P")&gt;0,"P",IF(COUNTIF('Selection Pane Data'!H112:CA112,"S")&gt;0,"S","N"))),"NA")</f>
        <v>NA</v>
      </c>
      <c r="H112" s="13" t="str">
        <f>IFERROR(IF(H$4="Yes",INDEX(List!$F$2:$CB$208,MATCH('Selection Pane Data'!$C112,List!$F$2:$F$208,0),MATCH('Selection Pane Data'!H$3,List!$F$2:$CB$2,0)),""),"")</f>
        <v/>
      </c>
      <c r="I112" s="13" t="str">
        <f>IFERROR(IF(I$4="Yes",INDEX(List!$F$2:$CB$208,MATCH('Selection Pane Data'!$C112,List!$F$2:$F$208,0),MATCH('Selection Pane Data'!I$3,List!$F$2:$CB$2,0)),""),"")</f>
        <v/>
      </c>
      <c r="J112" s="13">
        <f>IFERROR(IF(J$4="Yes",INDEX(List!$F$2:$CB$208,MATCH('Selection Pane Data'!$C112,List!$F$2:$F$208,0),MATCH('Selection Pane Data'!J$3,List!$F$2:$CB$2,0)),""),"")</f>
        <v>0</v>
      </c>
      <c r="K112" s="13" t="str">
        <f>IFERROR(IF(K$4="Yes",INDEX(List!$F$2:$CB$208,MATCH('Selection Pane Data'!$C112,List!$F$2:$F$208,0),MATCH('Selection Pane Data'!K$3,List!$F$2:$CB$2,0)),""),"")</f>
        <v/>
      </c>
      <c r="L112" s="13" t="str">
        <f>IFERROR(IF(L$4="Yes",INDEX(List!$F$2:$CB$208,MATCH('Selection Pane Data'!$C112,List!$F$2:$F$208,0),MATCH('Selection Pane Data'!L$3,List!$F$2:$CB$2,0)),""),"")</f>
        <v/>
      </c>
      <c r="M112" s="13" t="str">
        <f>IFERROR(IF(M$4="Yes",INDEX(List!$F$2:$CB$208,MATCH('Selection Pane Data'!$C112,List!$F$2:$F$208,0),MATCH('Selection Pane Data'!M$3,List!$F$2:$CB$2,0)),""),"")</f>
        <v/>
      </c>
      <c r="N112" s="13" t="str">
        <f>IFERROR(IF(N$4="Yes",INDEX(List!$F$2:$CB$208,MATCH('Selection Pane Data'!$C112,List!$F$2:$F$208,0),MATCH('Selection Pane Data'!N$3,List!$F$2:$CB$2,0)),""),"")</f>
        <v/>
      </c>
      <c r="O112" s="13" t="str">
        <f>IFERROR(IF(O$4="Yes",INDEX(List!$F$2:$CB$208,MATCH('Selection Pane Data'!$C112,List!$F$2:$F$208,0),MATCH('Selection Pane Data'!O$3,List!$F$2:$CB$2,0)),""),"")</f>
        <v/>
      </c>
      <c r="P112" s="13" t="str">
        <f>IFERROR(IF(P$4="Yes",INDEX(List!$F$2:$CB$208,MATCH('Selection Pane Data'!$C112,List!$F$2:$F$208,0),MATCH('Selection Pane Data'!P$3,List!$F$2:$CB$2,0)),""),"")</f>
        <v/>
      </c>
      <c r="Q112" s="13" t="str">
        <f>IFERROR(IF(Q$4="Yes",INDEX(List!$F$2:$CB$208,MATCH('Selection Pane Data'!$C112,List!$F$2:$F$208,0),MATCH('Selection Pane Data'!Q$3,List!$F$2:$CB$2,0)),""),"")</f>
        <v/>
      </c>
      <c r="R112" s="13" t="str">
        <f>IFERROR(IF(R$4="Yes",INDEX(List!$F$2:$CB$208,MATCH('Selection Pane Data'!$C112,List!$F$2:$F$208,0),MATCH('Selection Pane Data'!R$3,List!$F$2:$CB$2,0)),""),"")</f>
        <v/>
      </c>
      <c r="S112" s="13" t="str">
        <f>IFERROR(IF(S$4="Yes",INDEX(List!$F$2:$CB$208,MATCH('Selection Pane Data'!$C112,List!$F$2:$F$208,0),MATCH('Selection Pane Data'!S$3,List!$F$2:$CB$2,0)),""),"")</f>
        <v/>
      </c>
      <c r="T112" s="13" t="str">
        <f>IFERROR(IF(T$4="Yes",INDEX(List!$F$2:$CB$208,MATCH('Selection Pane Data'!$C112,List!$F$2:$F$208,0),MATCH('Selection Pane Data'!T$3,List!$F$2:$CB$2,0)),""),"")</f>
        <v/>
      </c>
      <c r="U112" s="13" t="str">
        <f>IFERROR(IF(U$4="Yes",INDEX(List!$F$2:$CB$208,MATCH('Selection Pane Data'!$C112,List!$F$2:$F$208,0),MATCH('Selection Pane Data'!U$3,List!$F$2:$CB$2,0)),""),"")</f>
        <v/>
      </c>
      <c r="V112" s="13" t="str">
        <f>IFERROR(IF(V$4="Yes",INDEX(List!$F$2:$CB$208,MATCH('Selection Pane Data'!$C112,List!$F$2:$F$208,0),MATCH('Selection Pane Data'!V$3,List!$F$2:$CB$2,0)),""),"")</f>
        <v/>
      </c>
      <c r="W112" s="13" t="str">
        <f>IFERROR(IF(W$4="Yes",INDEX(List!$F$2:$CB$208,MATCH('Selection Pane Data'!$C112,List!$F$2:$F$208,0),MATCH('Selection Pane Data'!W$3,List!$F$2:$CB$2,0)),""),"")</f>
        <v/>
      </c>
      <c r="X112" s="13" t="str">
        <f>IFERROR(IF(X$4="Yes",INDEX(List!$F$2:$CB$208,MATCH('Selection Pane Data'!$C112,List!$F$2:$F$208,0),MATCH('Selection Pane Data'!X$3,List!$F$2:$CB$2,0)),""),"")</f>
        <v/>
      </c>
      <c r="Y112" s="13" t="str">
        <f>IFERROR(IF(Y$4="Yes",INDEX(List!$F$2:$CB$208,MATCH('Selection Pane Data'!$C112,List!$F$2:$F$208,0),MATCH('Selection Pane Data'!Y$3,List!$F$2:$CB$2,0)),""),"")</f>
        <v/>
      </c>
      <c r="Z112" s="13" t="str">
        <f>IFERROR(IF(Z$4="Yes",INDEX(List!$F$2:$CB$208,MATCH('Selection Pane Data'!$C112,List!$F$2:$F$208,0),MATCH('Selection Pane Data'!Z$3,List!$F$2:$CB$2,0)),""),"")</f>
        <v/>
      </c>
      <c r="AA112" s="13" t="str">
        <f>IFERROR(IF(AA$4="Yes",INDEX(List!$F$2:$CB$208,MATCH('Selection Pane Data'!$C112,List!$F$2:$F$208,0),MATCH('Selection Pane Data'!AA$3,List!$F$2:$CB$2,0)),""),"")</f>
        <v/>
      </c>
      <c r="AB112" s="13">
        <f>IFERROR(IF(AB$4="Yes",INDEX(List!$F$2:$CB$208,MATCH('Selection Pane Data'!$C112,List!$F$2:$F$208,0),MATCH('Selection Pane Data'!AB$3,List!$F$2:$CB$2,0)),""),"")</f>
        <v>0</v>
      </c>
      <c r="AC112" s="13" t="str">
        <f>IFERROR(IF(AC$4="Yes",INDEX(List!$F$2:$CB$208,MATCH('Selection Pane Data'!$C112,List!$F$2:$F$208,0),MATCH('Selection Pane Data'!AC$3,List!$F$2:$CB$2,0)),""),"")</f>
        <v/>
      </c>
      <c r="AD112" s="13" t="str">
        <f>IFERROR(IF(AD$4="Yes",INDEX(List!$F$2:$CB$208,MATCH('Selection Pane Data'!$C112,List!$F$2:$F$208,0),MATCH('Selection Pane Data'!AD$3,List!$F$2:$CB$2,0)),""),"")</f>
        <v/>
      </c>
      <c r="AE112" s="13" t="str">
        <f>IFERROR(IF(AE$4="Yes",INDEX(List!$F$2:$CB$208,MATCH('Selection Pane Data'!$C112,List!$F$2:$F$208,0),MATCH('Selection Pane Data'!AE$3,List!$F$2:$CB$2,0)),""),"")</f>
        <v/>
      </c>
      <c r="AF112" s="13" t="str">
        <f>IFERROR(IF(AF$4="Yes",INDEX(List!$F$2:$CB$208,MATCH('Selection Pane Data'!$C112,List!$F$2:$F$208,0),MATCH('Selection Pane Data'!AF$3,List!$F$2:$CB$2,0)),""),"")</f>
        <v/>
      </c>
      <c r="AG112" s="13" t="str">
        <f>IFERROR(IF(AG$4="Yes",INDEX(List!$F$2:$CB$208,MATCH('Selection Pane Data'!$C112,List!$F$2:$F$208,0),MATCH('Selection Pane Data'!AG$3,List!$F$2:$CB$2,0)),""),"")</f>
        <v/>
      </c>
      <c r="AH112" s="13" t="str">
        <f>IFERROR(IF(AH$4="Yes",INDEX(List!$F$2:$CB$208,MATCH('Selection Pane Data'!$C112,List!$F$2:$F$208,0),MATCH('Selection Pane Data'!AH$3,List!$F$2:$CB$2,0)),""),"")</f>
        <v/>
      </c>
      <c r="AI112" s="13" t="str">
        <f>IFERROR(IF(AI$4="Yes",INDEX(List!$F$2:$CB$208,MATCH('Selection Pane Data'!$C112,List!$F$2:$F$208,0),MATCH('Selection Pane Data'!AI$3,List!$F$2:$CB$2,0)),""),"")</f>
        <v/>
      </c>
      <c r="AJ112" s="13" t="str">
        <f>IFERROR(IF(AJ$4="Yes",INDEX(List!$F$2:$CB$208,MATCH('Selection Pane Data'!$C112,List!$F$2:$F$208,0),MATCH('Selection Pane Data'!AJ$3,List!$F$2:$CB$2,0)),""),"")</f>
        <v/>
      </c>
      <c r="AK112" s="13" t="str">
        <f>IFERROR(IF(AK$4="Yes",INDEX(List!$F$2:$CB$208,MATCH('Selection Pane Data'!$C112,List!$F$2:$F$208,0),MATCH('Selection Pane Data'!AK$3,List!$F$2:$CB$2,0)),""),"")</f>
        <v/>
      </c>
      <c r="AL112" s="13" t="str">
        <f>IFERROR(IF(AL$4="Yes",INDEX(List!$F$2:$CB$208,MATCH('Selection Pane Data'!$C112,List!$F$2:$F$208,0),MATCH('Selection Pane Data'!AL$3,List!$F$2:$CB$2,0)),""),"")</f>
        <v/>
      </c>
      <c r="AM112" s="13" t="str">
        <f>IFERROR(IF(AM$4="Yes",INDEX(List!$F$2:$CB$208,MATCH('Selection Pane Data'!$C112,List!$F$2:$F$208,0),MATCH('Selection Pane Data'!AM$3,List!$F$2:$CB$2,0)),""),"")</f>
        <v/>
      </c>
      <c r="AN112" s="13" t="str">
        <f>IFERROR(IF(AN$4="Yes",INDEX(List!$F$2:$CB$208,MATCH('Selection Pane Data'!$C112,List!$F$2:$F$208,0),MATCH('Selection Pane Data'!AN$3,List!$F$2:$CB$2,0)),""),"")</f>
        <v/>
      </c>
      <c r="AO112" s="13" t="str">
        <f>IFERROR(IF(AO$4="Yes",INDEX(List!$F$2:$CB$208,MATCH('Selection Pane Data'!$C112,List!$F$2:$F$208,0),MATCH('Selection Pane Data'!AO$3,List!$F$2:$CB$2,0)),""),"")</f>
        <v/>
      </c>
      <c r="AP112" s="13" t="str">
        <f>IFERROR(IF(AP$4="Yes",INDEX(List!$F$2:$CB$208,MATCH('Selection Pane Data'!$C112,List!$F$2:$F$208,0),MATCH('Selection Pane Data'!AP$3,List!$F$2:$CB$2,0)),""),"")</f>
        <v/>
      </c>
      <c r="AQ112" s="13" t="str">
        <f>IFERROR(IF(AQ$4="Yes",INDEX(List!$F$2:$CB$208,MATCH('Selection Pane Data'!$C112,List!$F$2:$F$208,0),MATCH('Selection Pane Data'!AQ$3,List!$F$2:$CB$2,0)),""),"")</f>
        <v/>
      </c>
      <c r="AR112" s="13" t="str">
        <f>IFERROR(IF(AR$4="Yes",INDEX(List!$F$2:$CB$208,MATCH('Selection Pane Data'!$C112,List!$F$2:$F$208,0),MATCH('Selection Pane Data'!AR$3,List!$F$2:$CB$2,0)),""),"")</f>
        <v/>
      </c>
      <c r="AS112" s="13" t="str">
        <f>IFERROR(IF(AS$4="Yes",INDEX(List!$F$2:$CB$208,MATCH('Selection Pane Data'!$C112,List!$F$2:$F$208,0),MATCH('Selection Pane Data'!AS$3,List!$F$2:$CB$2,0)),""),"")</f>
        <v/>
      </c>
      <c r="AT112" s="13" t="str">
        <f>IFERROR(IF(AT$4="Yes",INDEX(List!$F$2:$CB$208,MATCH('Selection Pane Data'!$C112,List!$F$2:$F$208,0),MATCH('Selection Pane Data'!AT$3,List!$F$2:$CB$2,0)),""),"")</f>
        <v/>
      </c>
      <c r="AU112" s="13" t="str">
        <f>IFERROR(IF(AU$4="Yes",INDEX(List!$F$2:$CB$208,MATCH('Selection Pane Data'!$C112,List!$F$2:$F$208,0),MATCH('Selection Pane Data'!AU$3,List!$F$2:$CB$2,0)),""),"")</f>
        <v/>
      </c>
      <c r="AV112" s="13" t="str">
        <f>IFERROR(IF(AV$4="Yes",INDEX(List!$F$2:$CB$208,MATCH('Selection Pane Data'!$C112,List!$F$2:$F$208,0),MATCH('Selection Pane Data'!AV$3,List!$F$2:$CB$2,0)),""),"")</f>
        <v/>
      </c>
      <c r="AW112" s="13" t="str">
        <f>IFERROR(IF(AW$4="Yes",INDEX(List!$F$2:$CB$208,MATCH('Selection Pane Data'!$C112,List!$F$2:$F$208,0),MATCH('Selection Pane Data'!AW$3,List!$F$2:$CB$2,0)),""),"")</f>
        <v/>
      </c>
      <c r="AX112" s="13" t="str">
        <f>IFERROR(IF(AX$4="Yes",INDEX(List!$F$2:$CB$208,MATCH('Selection Pane Data'!$C112,List!$F$2:$F$208,0),MATCH('Selection Pane Data'!AX$3,List!$F$2:$CB$2,0)),""),"")</f>
        <v/>
      </c>
      <c r="AY112" s="13" t="str">
        <f>IFERROR(IF(AY$4="Yes",INDEX(List!$F$2:$CB$208,MATCH('Selection Pane Data'!$C112,List!$F$2:$F$208,0),MATCH('Selection Pane Data'!AY$3,List!$F$2:$CB$2,0)),""),"")</f>
        <v/>
      </c>
      <c r="AZ112" s="13" t="str">
        <f>IFERROR(IF(AZ$4="Yes",INDEX(List!$F$2:$CB$208,MATCH('Selection Pane Data'!$C112,List!$F$2:$F$208,0),MATCH('Selection Pane Data'!AZ$3,List!$F$2:$CB$2,0)),""),"")</f>
        <v/>
      </c>
      <c r="BA112" s="13" t="str">
        <f>IFERROR(IF(BA$4="Yes",INDEX(List!$F$2:$CB$208,MATCH('Selection Pane Data'!$C112,List!$F$2:$F$208,0),MATCH('Selection Pane Data'!BA$3,List!$F$2:$CB$2,0)),""),"")</f>
        <v/>
      </c>
      <c r="BB112" s="13" t="str">
        <f>IFERROR(IF(BB$4="Yes",INDEX(List!$F$2:$CB$208,MATCH('Selection Pane Data'!$C112,List!$F$2:$F$208,0),MATCH('Selection Pane Data'!BB$3,List!$F$2:$CB$2,0)),""),"")</f>
        <v/>
      </c>
      <c r="BC112" s="13" t="str">
        <f>IFERROR(IF(BC$4="Yes",INDEX(List!$F$2:$CB$208,MATCH('Selection Pane Data'!$C112,List!$F$2:$F$208,0),MATCH('Selection Pane Data'!BC$3,List!$F$2:$CB$2,0)),""),"")</f>
        <v/>
      </c>
      <c r="BD112" s="13" t="str">
        <f>IFERROR(IF(BD$4="Yes",INDEX(List!$F$2:$CB$208,MATCH('Selection Pane Data'!$C112,List!$F$2:$F$208,0),MATCH('Selection Pane Data'!BD$3,List!$F$2:$CB$2,0)),""),"")</f>
        <v/>
      </c>
      <c r="BE112" s="13" t="str">
        <f>IFERROR(IF(BE$4="Yes",INDEX(List!$F$2:$CB$208,MATCH('Selection Pane Data'!$C112,List!$F$2:$F$208,0),MATCH('Selection Pane Data'!BE$3,List!$F$2:$CB$2,0)),""),"")</f>
        <v/>
      </c>
      <c r="BF112" s="13" t="str">
        <f>IFERROR(IF(BF$4="Yes",INDEX(List!$F$2:$CB$208,MATCH('Selection Pane Data'!$C112,List!$F$2:$F$208,0),MATCH('Selection Pane Data'!BF$3,List!$F$2:$CB$2,0)),""),"")</f>
        <v/>
      </c>
      <c r="BG112" s="13" t="str">
        <f>IFERROR(IF(BG$4="Yes",INDEX(List!$F$2:$CB$208,MATCH('Selection Pane Data'!$C112,List!$F$2:$F$208,0),MATCH('Selection Pane Data'!BG$3,List!$F$2:$CB$2,0)),""),"")</f>
        <v/>
      </c>
      <c r="BH112" s="13" t="str">
        <f>IFERROR(IF(BH$4="Yes",INDEX(List!$F$2:$CB$208,MATCH('Selection Pane Data'!$C112,List!$F$2:$F$208,0),MATCH('Selection Pane Data'!BH$3,List!$F$2:$CB$2,0)),""),"")</f>
        <v/>
      </c>
      <c r="BI112" s="13" t="str">
        <f>IFERROR(IF(BI$4="Yes",INDEX(List!$F$2:$CB$208,MATCH('Selection Pane Data'!$C112,List!$F$2:$F$208,0),MATCH('Selection Pane Data'!BI$3,List!$F$2:$CB$2,0)),""),"")</f>
        <v/>
      </c>
      <c r="BJ112" s="13" t="str">
        <f>IFERROR(IF(BJ$4="Yes",INDEX(List!$F$2:$CB$208,MATCH('Selection Pane Data'!$C112,List!$F$2:$F$208,0),MATCH('Selection Pane Data'!BJ$3,List!$F$2:$CB$2,0)),""),"")</f>
        <v/>
      </c>
      <c r="BK112" s="13" t="str">
        <f>IFERROR(IF(BK$4="Yes",INDEX(List!$F$2:$CB$208,MATCH('Selection Pane Data'!$C112,List!$F$2:$F$208,0),MATCH('Selection Pane Data'!BK$3,List!$F$2:$CB$2,0)),""),"")</f>
        <v/>
      </c>
      <c r="BL112" s="13" t="str">
        <f>IFERROR(IF(BL$4="Yes",INDEX(List!$F$2:$CB$208,MATCH('Selection Pane Data'!$C112,List!$F$2:$F$208,0),MATCH('Selection Pane Data'!BL$3,List!$F$2:$CB$2,0)),""),"")</f>
        <v/>
      </c>
      <c r="BM112" s="13" t="str">
        <f>IFERROR(IF(BM$4="Yes",INDEX(List!$F$2:$CB$208,MATCH('Selection Pane Data'!$C112,List!$F$2:$F$208,0),MATCH('Selection Pane Data'!BM$3,List!$F$2:$CB$2,0)),""),"")</f>
        <v/>
      </c>
      <c r="BN112" s="13" t="str">
        <f>IFERROR(IF(BN$4="Yes",INDEX(List!$F$2:$CB$208,MATCH('Selection Pane Data'!$C112,List!$F$2:$F$208,0),MATCH('Selection Pane Data'!BN$3,List!$F$2:$CB$2,0)),""),"")</f>
        <v/>
      </c>
      <c r="BO112" s="13" t="str">
        <f>IFERROR(IF(BO$4="Yes",INDEX(List!$F$2:$CB$208,MATCH('Selection Pane Data'!$C112,List!$F$2:$F$208,0),MATCH('Selection Pane Data'!BO$3,List!$F$2:$CB$2,0)),""),"")</f>
        <v/>
      </c>
      <c r="BP112" s="13" t="str">
        <f>IFERROR(IF(BP$4="Yes",INDEX(List!$F$2:$CB$208,MATCH('Selection Pane Data'!$C112,List!$F$2:$F$208,0),MATCH('Selection Pane Data'!BP$3,List!$F$2:$CB$2,0)),""),"")</f>
        <v/>
      </c>
      <c r="BQ112" s="13" t="str">
        <f>IFERROR(IF(BQ$4="Yes",INDEX(List!$F$2:$CB$208,MATCH('Selection Pane Data'!$C112,List!$F$2:$F$208,0),MATCH('Selection Pane Data'!BQ$3,List!$F$2:$CB$2,0)),""),"")</f>
        <v/>
      </c>
      <c r="BR112" s="13" t="str">
        <f>IFERROR(IF(BR$4="Yes",INDEX(List!$F$2:$CB$208,MATCH('Selection Pane Data'!$C112,List!$F$2:$F$208,0),MATCH('Selection Pane Data'!BR$3,List!$F$2:$CB$2,0)),""),"")</f>
        <v/>
      </c>
      <c r="BS112" s="13" t="str">
        <f>IFERROR(IF(BS$4="Yes",INDEX(List!$F$2:$CB$208,MATCH('Selection Pane Data'!$C112,List!$F$2:$F$208,0),MATCH('Selection Pane Data'!BS$3,List!$F$2:$CB$2,0)),""),"")</f>
        <v/>
      </c>
      <c r="BT112" s="13" t="str">
        <f>IFERROR(IF(BT$4="Yes",INDEX(List!$F$2:$CB$208,MATCH('Selection Pane Data'!$C112,List!$F$2:$F$208,0),MATCH('Selection Pane Data'!BT$3,List!$F$2:$CB$2,0)),""),"")</f>
        <v/>
      </c>
      <c r="BU112" s="13" t="str">
        <f>IFERROR(IF(BU$4="Yes",INDEX(List!$F$2:$CB$208,MATCH('Selection Pane Data'!$C112,List!$F$2:$F$208,0),MATCH('Selection Pane Data'!BU$3,List!$F$2:$CB$2,0)),""),"")</f>
        <v/>
      </c>
      <c r="BV112" s="13" t="str">
        <f>IFERROR(IF(BV$4="Yes",INDEX(List!$F$2:$CB$208,MATCH('Selection Pane Data'!$C112,List!$F$2:$F$208,0),MATCH('Selection Pane Data'!BV$3,List!$F$2:$CB$2,0)),""),"")</f>
        <v/>
      </c>
      <c r="BW112" s="13" t="str">
        <f>IFERROR(IF(BW$4="Yes",INDEX(List!$F$2:$CB$208,MATCH('Selection Pane Data'!$C112,List!$F$2:$F$208,0),MATCH('Selection Pane Data'!BW$3,List!$F$2:$CB$2,0)),""),"")</f>
        <v/>
      </c>
      <c r="BX112" s="13" t="str">
        <f>IFERROR(IF(BX$4="Yes",INDEX(List!$F$2:$CB$208,MATCH('Selection Pane Data'!$C112,List!$F$2:$F$208,0),MATCH('Selection Pane Data'!BX$3,List!$F$2:$CB$2,0)),""),"")</f>
        <v/>
      </c>
      <c r="BY112" s="13" t="str">
        <f>IFERROR(IF(BY$4="Yes",INDEX(List!$F$2:$CB$208,MATCH('Selection Pane Data'!$C112,List!$F$2:$F$208,0),MATCH('Selection Pane Data'!BY$3,List!$F$2:$CB$2,0)),""),"")</f>
        <v/>
      </c>
      <c r="BZ112" s="13" t="str">
        <f>IFERROR(IF(BZ$4="Yes",INDEX(List!$F$2:$CB$208,MATCH('Selection Pane Data'!$C112,List!$F$2:$F$208,0),MATCH('Selection Pane Data'!BZ$3,List!$F$2:$CB$2,0)),""),"")</f>
        <v/>
      </c>
      <c r="CA112" s="13" t="str">
        <f>IFERROR(IF(CA$4="Yes",INDEX(List!$F$2:$CB$208,MATCH('Selection Pane Data'!$C112,List!$F$2:$F$208,0),MATCH('Selection Pane Data'!CA$3,List!$F$2:$CB$2,0)),""),"")</f>
        <v/>
      </c>
      <c r="CC112" s="29">
        <f t="shared" si="4"/>
        <v>0</v>
      </c>
      <c r="CD112" s="29">
        <f t="shared" si="5"/>
        <v>0</v>
      </c>
      <c r="CE112" s="29"/>
      <c r="CF112" s="29">
        <f>COUNTIF(List!I110:CB110,'Selection Pane Data'!CF$3)</f>
        <v>0</v>
      </c>
      <c r="CG112" s="29">
        <f>COUNTIF(List!J110:CC110,'Selection Pane Data'!CG$3)</f>
        <v>0</v>
      </c>
      <c r="CH112" s="29"/>
      <c r="CI112" s="29" t="str">
        <f t="shared" si="6"/>
        <v>Good</v>
      </c>
      <c r="CJ112" s="29" t="str">
        <f t="shared" si="7"/>
        <v>Good</v>
      </c>
    </row>
    <row r="113" spans="2:88" x14ac:dyDescent="0.45">
      <c r="B113" s="21" t="s">
        <v>357</v>
      </c>
      <c r="C113" s="120" t="s">
        <v>296</v>
      </c>
      <c r="D113" s="31" t="str">
        <f>List!G111</f>
        <v>Not Applicable</v>
      </c>
      <c r="E113" s="31" t="str">
        <f>List!H111</f>
        <v>Not Applicable</v>
      </c>
      <c r="F113" t="str">
        <f>INDEX('CMMC Levels'!$A$1:$F$188,MATCH('Selection Pane Data'!$C113,'CMMC Levels'!$A$1:$A$188,0),MATCH(Placemat!$F$4,'CMMC Levels'!$A$1:$F$1,0))</f>
        <v>N/A</v>
      </c>
      <c r="G113" s="75" t="str">
        <f>IF(F113="X",IF(COUNTIF(List!I111:CB111,"P")+COUNTIF(List!I111:CB111,"S")=0,"U",IF(COUNTIF('Selection Pane Data'!H113:CA113,"P")&gt;0,"P",IF(COUNTIF('Selection Pane Data'!H113:CA113,"S")&gt;0,"S","N"))),"NA")</f>
        <v>NA</v>
      </c>
      <c r="H113" s="13" t="str">
        <f>IFERROR(IF(H$4="Yes",INDEX(List!$F$2:$CB$208,MATCH('Selection Pane Data'!$C113,List!$F$2:$F$208,0),MATCH('Selection Pane Data'!H$3,List!$F$2:$CB$2,0)),""),"")</f>
        <v/>
      </c>
      <c r="I113" s="13" t="str">
        <f>IFERROR(IF(I$4="Yes",INDEX(List!$F$2:$CB$208,MATCH('Selection Pane Data'!$C113,List!$F$2:$F$208,0),MATCH('Selection Pane Data'!I$3,List!$F$2:$CB$2,0)),""),"")</f>
        <v/>
      </c>
      <c r="J113" s="13">
        <f>IFERROR(IF(J$4="Yes",INDEX(List!$F$2:$CB$208,MATCH('Selection Pane Data'!$C113,List!$F$2:$F$208,0),MATCH('Selection Pane Data'!J$3,List!$F$2:$CB$2,0)),""),"")</f>
        <v>0</v>
      </c>
      <c r="K113" s="13" t="str">
        <f>IFERROR(IF(K$4="Yes",INDEX(List!$F$2:$CB$208,MATCH('Selection Pane Data'!$C113,List!$F$2:$F$208,0),MATCH('Selection Pane Data'!K$3,List!$F$2:$CB$2,0)),""),"")</f>
        <v/>
      </c>
      <c r="L113" s="13" t="str">
        <f>IFERROR(IF(L$4="Yes",INDEX(List!$F$2:$CB$208,MATCH('Selection Pane Data'!$C113,List!$F$2:$F$208,0),MATCH('Selection Pane Data'!L$3,List!$F$2:$CB$2,0)),""),"")</f>
        <v/>
      </c>
      <c r="M113" s="13" t="str">
        <f>IFERROR(IF(M$4="Yes",INDEX(List!$F$2:$CB$208,MATCH('Selection Pane Data'!$C113,List!$F$2:$F$208,0),MATCH('Selection Pane Data'!M$3,List!$F$2:$CB$2,0)),""),"")</f>
        <v/>
      </c>
      <c r="N113" s="13" t="str">
        <f>IFERROR(IF(N$4="Yes",INDEX(List!$F$2:$CB$208,MATCH('Selection Pane Data'!$C113,List!$F$2:$F$208,0),MATCH('Selection Pane Data'!N$3,List!$F$2:$CB$2,0)),""),"")</f>
        <v/>
      </c>
      <c r="O113" s="13" t="str">
        <f>IFERROR(IF(O$4="Yes",INDEX(List!$F$2:$CB$208,MATCH('Selection Pane Data'!$C113,List!$F$2:$F$208,0),MATCH('Selection Pane Data'!O$3,List!$F$2:$CB$2,0)),""),"")</f>
        <v/>
      </c>
      <c r="P113" s="13" t="str">
        <f>IFERROR(IF(P$4="Yes",INDEX(List!$F$2:$CB$208,MATCH('Selection Pane Data'!$C113,List!$F$2:$F$208,0),MATCH('Selection Pane Data'!P$3,List!$F$2:$CB$2,0)),""),"")</f>
        <v/>
      </c>
      <c r="Q113" s="13" t="str">
        <f>IFERROR(IF(Q$4="Yes",INDEX(List!$F$2:$CB$208,MATCH('Selection Pane Data'!$C113,List!$F$2:$F$208,0),MATCH('Selection Pane Data'!Q$3,List!$F$2:$CB$2,0)),""),"")</f>
        <v/>
      </c>
      <c r="R113" s="13" t="str">
        <f>IFERROR(IF(R$4="Yes",INDEX(List!$F$2:$CB$208,MATCH('Selection Pane Data'!$C113,List!$F$2:$F$208,0),MATCH('Selection Pane Data'!R$3,List!$F$2:$CB$2,0)),""),"")</f>
        <v/>
      </c>
      <c r="S113" s="13" t="str">
        <f>IFERROR(IF(S$4="Yes",INDEX(List!$F$2:$CB$208,MATCH('Selection Pane Data'!$C113,List!$F$2:$F$208,0),MATCH('Selection Pane Data'!S$3,List!$F$2:$CB$2,0)),""),"")</f>
        <v/>
      </c>
      <c r="T113" s="13" t="str">
        <f>IFERROR(IF(T$4="Yes",INDEX(List!$F$2:$CB$208,MATCH('Selection Pane Data'!$C113,List!$F$2:$F$208,0),MATCH('Selection Pane Data'!T$3,List!$F$2:$CB$2,0)),""),"")</f>
        <v/>
      </c>
      <c r="U113" s="13" t="str">
        <f>IFERROR(IF(U$4="Yes",INDEX(List!$F$2:$CB$208,MATCH('Selection Pane Data'!$C113,List!$F$2:$F$208,0),MATCH('Selection Pane Data'!U$3,List!$F$2:$CB$2,0)),""),"")</f>
        <v/>
      </c>
      <c r="V113" s="13" t="str">
        <f>IFERROR(IF(V$4="Yes",INDEX(List!$F$2:$CB$208,MATCH('Selection Pane Data'!$C113,List!$F$2:$F$208,0),MATCH('Selection Pane Data'!V$3,List!$F$2:$CB$2,0)),""),"")</f>
        <v/>
      </c>
      <c r="W113" s="13" t="str">
        <f>IFERROR(IF(W$4="Yes",INDEX(List!$F$2:$CB$208,MATCH('Selection Pane Data'!$C113,List!$F$2:$F$208,0),MATCH('Selection Pane Data'!W$3,List!$F$2:$CB$2,0)),""),"")</f>
        <v/>
      </c>
      <c r="X113" s="13" t="str">
        <f>IFERROR(IF(X$4="Yes",INDEX(List!$F$2:$CB$208,MATCH('Selection Pane Data'!$C113,List!$F$2:$F$208,0),MATCH('Selection Pane Data'!X$3,List!$F$2:$CB$2,0)),""),"")</f>
        <v/>
      </c>
      <c r="Y113" s="13" t="str">
        <f>IFERROR(IF(Y$4="Yes",INDEX(List!$F$2:$CB$208,MATCH('Selection Pane Data'!$C113,List!$F$2:$F$208,0),MATCH('Selection Pane Data'!Y$3,List!$F$2:$CB$2,0)),""),"")</f>
        <v/>
      </c>
      <c r="Z113" s="13" t="str">
        <f>IFERROR(IF(Z$4="Yes",INDEX(List!$F$2:$CB$208,MATCH('Selection Pane Data'!$C113,List!$F$2:$F$208,0),MATCH('Selection Pane Data'!Z$3,List!$F$2:$CB$2,0)),""),"")</f>
        <v/>
      </c>
      <c r="AA113" s="13" t="str">
        <f>IFERROR(IF(AA$4="Yes",INDEX(List!$F$2:$CB$208,MATCH('Selection Pane Data'!$C113,List!$F$2:$F$208,0),MATCH('Selection Pane Data'!AA$3,List!$F$2:$CB$2,0)),""),"")</f>
        <v/>
      </c>
      <c r="AB113" s="13">
        <f>IFERROR(IF(AB$4="Yes",INDEX(List!$F$2:$CB$208,MATCH('Selection Pane Data'!$C113,List!$F$2:$F$208,0),MATCH('Selection Pane Data'!AB$3,List!$F$2:$CB$2,0)),""),"")</f>
        <v>0</v>
      </c>
      <c r="AC113" s="13" t="str">
        <f>IFERROR(IF(AC$4="Yes",INDEX(List!$F$2:$CB$208,MATCH('Selection Pane Data'!$C113,List!$F$2:$F$208,0),MATCH('Selection Pane Data'!AC$3,List!$F$2:$CB$2,0)),""),"")</f>
        <v/>
      </c>
      <c r="AD113" s="13" t="str">
        <f>IFERROR(IF(AD$4="Yes",INDEX(List!$F$2:$CB$208,MATCH('Selection Pane Data'!$C113,List!$F$2:$F$208,0),MATCH('Selection Pane Data'!AD$3,List!$F$2:$CB$2,0)),""),"")</f>
        <v/>
      </c>
      <c r="AE113" s="13" t="str">
        <f>IFERROR(IF(AE$4="Yes",INDEX(List!$F$2:$CB$208,MATCH('Selection Pane Data'!$C113,List!$F$2:$F$208,0),MATCH('Selection Pane Data'!AE$3,List!$F$2:$CB$2,0)),""),"")</f>
        <v/>
      </c>
      <c r="AF113" s="13" t="str">
        <f>IFERROR(IF(AF$4="Yes",INDEX(List!$F$2:$CB$208,MATCH('Selection Pane Data'!$C113,List!$F$2:$F$208,0),MATCH('Selection Pane Data'!AF$3,List!$F$2:$CB$2,0)),""),"")</f>
        <v/>
      </c>
      <c r="AG113" s="13" t="str">
        <f>IFERROR(IF(AG$4="Yes",INDEX(List!$F$2:$CB$208,MATCH('Selection Pane Data'!$C113,List!$F$2:$F$208,0),MATCH('Selection Pane Data'!AG$3,List!$F$2:$CB$2,0)),""),"")</f>
        <v/>
      </c>
      <c r="AH113" s="13" t="str">
        <f>IFERROR(IF(AH$4="Yes",INDEX(List!$F$2:$CB$208,MATCH('Selection Pane Data'!$C113,List!$F$2:$F$208,0),MATCH('Selection Pane Data'!AH$3,List!$F$2:$CB$2,0)),""),"")</f>
        <v/>
      </c>
      <c r="AI113" s="13" t="str">
        <f>IFERROR(IF(AI$4="Yes",INDEX(List!$F$2:$CB$208,MATCH('Selection Pane Data'!$C113,List!$F$2:$F$208,0),MATCH('Selection Pane Data'!AI$3,List!$F$2:$CB$2,0)),""),"")</f>
        <v/>
      </c>
      <c r="AJ113" s="13" t="str">
        <f>IFERROR(IF(AJ$4="Yes",INDEX(List!$F$2:$CB$208,MATCH('Selection Pane Data'!$C113,List!$F$2:$F$208,0),MATCH('Selection Pane Data'!AJ$3,List!$F$2:$CB$2,0)),""),"")</f>
        <v/>
      </c>
      <c r="AK113" s="13" t="str">
        <f>IFERROR(IF(AK$4="Yes",INDEX(List!$F$2:$CB$208,MATCH('Selection Pane Data'!$C113,List!$F$2:$F$208,0),MATCH('Selection Pane Data'!AK$3,List!$F$2:$CB$2,0)),""),"")</f>
        <v/>
      </c>
      <c r="AL113" s="13" t="str">
        <f>IFERROR(IF(AL$4="Yes",INDEX(List!$F$2:$CB$208,MATCH('Selection Pane Data'!$C113,List!$F$2:$F$208,0),MATCH('Selection Pane Data'!AL$3,List!$F$2:$CB$2,0)),""),"")</f>
        <v/>
      </c>
      <c r="AM113" s="13" t="str">
        <f>IFERROR(IF(AM$4="Yes",INDEX(List!$F$2:$CB$208,MATCH('Selection Pane Data'!$C113,List!$F$2:$F$208,0),MATCH('Selection Pane Data'!AM$3,List!$F$2:$CB$2,0)),""),"")</f>
        <v/>
      </c>
      <c r="AN113" s="13" t="str">
        <f>IFERROR(IF(AN$4="Yes",INDEX(List!$F$2:$CB$208,MATCH('Selection Pane Data'!$C113,List!$F$2:$F$208,0),MATCH('Selection Pane Data'!AN$3,List!$F$2:$CB$2,0)),""),"")</f>
        <v/>
      </c>
      <c r="AO113" s="13" t="str">
        <f>IFERROR(IF(AO$4="Yes",INDEX(List!$F$2:$CB$208,MATCH('Selection Pane Data'!$C113,List!$F$2:$F$208,0),MATCH('Selection Pane Data'!AO$3,List!$F$2:$CB$2,0)),""),"")</f>
        <v/>
      </c>
      <c r="AP113" s="13" t="str">
        <f>IFERROR(IF(AP$4="Yes",INDEX(List!$F$2:$CB$208,MATCH('Selection Pane Data'!$C113,List!$F$2:$F$208,0),MATCH('Selection Pane Data'!AP$3,List!$F$2:$CB$2,0)),""),"")</f>
        <v/>
      </c>
      <c r="AQ113" s="13" t="str">
        <f>IFERROR(IF(AQ$4="Yes",INDEX(List!$F$2:$CB$208,MATCH('Selection Pane Data'!$C113,List!$F$2:$F$208,0),MATCH('Selection Pane Data'!AQ$3,List!$F$2:$CB$2,0)),""),"")</f>
        <v/>
      </c>
      <c r="AR113" s="13" t="str">
        <f>IFERROR(IF(AR$4="Yes",INDEX(List!$F$2:$CB$208,MATCH('Selection Pane Data'!$C113,List!$F$2:$F$208,0),MATCH('Selection Pane Data'!AR$3,List!$F$2:$CB$2,0)),""),"")</f>
        <v/>
      </c>
      <c r="AS113" s="13" t="str">
        <f>IFERROR(IF(AS$4="Yes",INDEX(List!$F$2:$CB$208,MATCH('Selection Pane Data'!$C113,List!$F$2:$F$208,0),MATCH('Selection Pane Data'!AS$3,List!$F$2:$CB$2,0)),""),"")</f>
        <v/>
      </c>
      <c r="AT113" s="13" t="str">
        <f>IFERROR(IF(AT$4="Yes",INDEX(List!$F$2:$CB$208,MATCH('Selection Pane Data'!$C113,List!$F$2:$F$208,0),MATCH('Selection Pane Data'!AT$3,List!$F$2:$CB$2,0)),""),"")</f>
        <v/>
      </c>
      <c r="AU113" s="13" t="str">
        <f>IFERROR(IF(AU$4="Yes",INDEX(List!$F$2:$CB$208,MATCH('Selection Pane Data'!$C113,List!$F$2:$F$208,0),MATCH('Selection Pane Data'!AU$3,List!$F$2:$CB$2,0)),""),"")</f>
        <v/>
      </c>
      <c r="AV113" s="13" t="str">
        <f>IFERROR(IF(AV$4="Yes",INDEX(List!$F$2:$CB$208,MATCH('Selection Pane Data'!$C113,List!$F$2:$F$208,0),MATCH('Selection Pane Data'!AV$3,List!$F$2:$CB$2,0)),""),"")</f>
        <v/>
      </c>
      <c r="AW113" s="13" t="str">
        <f>IFERROR(IF(AW$4="Yes",INDEX(List!$F$2:$CB$208,MATCH('Selection Pane Data'!$C113,List!$F$2:$F$208,0),MATCH('Selection Pane Data'!AW$3,List!$F$2:$CB$2,0)),""),"")</f>
        <v/>
      </c>
      <c r="AX113" s="13" t="str">
        <f>IFERROR(IF(AX$4="Yes",INDEX(List!$F$2:$CB$208,MATCH('Selection Pane Data'!$C113,List!$F$2:$F$208,0),MATCH('Selection Pane Data'!AX$3,List!$F$2:$CB$2,0)),""),"")</f>
        <v/>
      </c>
      <c r="AY113" s="13" t="str">
        <f>IFERROR(IF(AY$4="Yes",INDEX(List!$F$2:$CB$208,MATCH('Selection Pane Data'!$C113,List!$F$2:$F$208,0),MATCH('Selection Pane Data'!AY$3,List!$F$2:$CB$2,0)),""),"")</f>
        <v/>
      </c>
      <c r="AZ113" s="13" t="str">
        <f>IFERROR(IF(AZ$4="Yes",INDEX(List!$F$2:$CB$208,MATCH('Selection Pane Data'!$C113,List!$F$2:$F$208,0),MATCH('Selection Pane Data'!AZ$3,List!$F$2:$CB$2,0)),""),"")</f>
        <v/>
      </c>
      <c r="BA113" s="13" t="str">
        <f>IFERROR(IF(BA$4="Yes",INDEX(List!$F$2:$CB$208,MATCH('Selection Pane Data'!$C113,List!$F$2:$F$208,0),MATCH('Selection Pane Data'!BA$3,List!$F$2:$CB$2,0)),""),"")</f>
        <v/>
      </c>
      <c r="BB113" s="13" t="str">
        <f>IFERROR(IF(BB$4="Yes",INDEX(List!$F$2:$CB$208,MATCH('Selection Pane Data'!$C113,List!$F$2:$F$208,0),MATCH('Selection Pane Data'!BB$3,List!$F$2:$CB$2,0)),""),"")</f>
        <v/>
      </c>
      <c r="BC113" s="13" t="str">
        <f>IFERROR(IF(BC$4="Yes",INDEX(List!$F$2:$CB$208,MATCH('Selection Pane Data'!$C113,List!$F$2:$F$208,0),MATCH('Selection Pane Data'!BC$3,List!$F$2:$CB$2,0)),""),"")</f>
        <v/>
      </c>
      <c r="BD113" s="13" t="str">
        <f>IFERROR(IF(BD$4="Yes",INDEX(List!$F$2:$CB$208,MATCH('Selection Pane Data'!$C113,List!$F$2:$F$208,0),MATCH('Selection Pane Data'!BD$3,List!$F$2:$CB$2,0)),""),"")</f>
        <v/>
      </c>
      <c r="BE113" s="13" t="str">
        <f>IFERROR(IF(BE$4="Yes",INDEX(List!$F$2:$CB$208,MATCH('Selection Pane Data'!$C113,List!$F$2:$F$208,0),MATCH('Selection Pane Data'!BE$3,List!$F$2:$CB$2,0)),""),"")</f>
        <v/>
      </c>
      <c r="BF113" s="13" t="str">
        <f>IFERROR(IF(BF$4="Yes",INDEX(List!$F$2:$CB$208,MATCH('Selection Pane Data'!$C113,List!$F$2:$F$208,0),MATCH('Selection Pane Data'!BF$3,List!$F$2:$CB$2,0)),""),"")</f>
        <v/>
      </c>
      <c r="BG113" s="13" t="str">
        <f>IFERROR(IF(BG$4="Yes",INDEX(List!$F$2:$CB$208,MATCH('Selection Pane Data'!$C113,List!$F$2:$F$208,0),MATCH('Selection Pane Data'!BG$3,List!$F$2:$CB$2,0)),""),"")</f>
        <v/>
      </c>
      <c r="BH113" s="13" t="str">
        <f>IFERROR(IF(BH$4="Yes",INDEX(List!$F$2:$CB$208,MATCH('Selection Pane Data'!$C113,List!$F$2:$F$208,0),MATCH('Selection Pane Data'!BH$3,List!$F$2:$CB$2,0)),""),"")</f>
        <v/>
      </c>
      <c r="BI113" s="13" t="str">
        <f>IFERROR(IF(BI$4="Yes",INDEX(List!$F$2:$CB$208,MATCH('Selection Pane Data'!$C113,List!$F$2:$F$208,0),MATCH('Selection Pane Data'!BI$3,List!$F$2:$CB$2,0)),""),"")</f>
        <v/>
      </c>
      <c r="BJ113" s="13" t="str">
        <f>IFERROR(IF(BJ$4="Yes",INDEX(List!$F$2:$CB$208,MATCH('Selection Pane Data'!$C113,List!$F$2:$F$208,0),MATCH('Selection Pane Data'!BJ$3,List!$F$2:$CB$2,0)),""),"")</f>
        <v/>
      </c>
      <c r="BK113" s="13" t="str">
        <f>IFERROR(IF(BK$4="Yes",INDEX(List!$F$2:$CB$208,MATCH('Selection Pane Data'!$C113,List!$F$2:$F$208,0),MATCH('Selection Pane Data'!BK$3,List!$F$2:$CB$2,0)),""),"")</f>
        <v/>
      </c>
      <c r="BL113" s="13" t="str">
        <f>IFERROR(IF(BL$4="Yes",INDEX(List!$F$2:$CB$208,MATCH('Selection Pane Data'!$C113,List!$F$2:$F$208,0),MATCH('Selection Pane Data'!BL$3,List!$F$2:$CB$2,0)),""),"")</f>
        <v/>
      </c>
      <c r="BM113" s="13" t="str">
        <f>IFERROR(IF(BM$4="Yes",INDEX(List!$F$2:$CB$208,MATCH('Selection Pane Data'!$C113,List!$F$2:$F$208,0),MATCH('Selection Pane Data'!BM$3,List!$F$2:$CB$2,0)),""),"")</f>
        <v/>
      </c>
      <c r="BN113" s="13" t="str">
        <f>IFERROR(IF(BN$4="Yes",INDEX(List!$F$2:$CB$208,MATCH('Selection Pane Data'!$C113,List!$F$2:$F$208,0),MATCH('Selection Pane Data'!BN$3,List!$F$2:$CB$2,0)),""),"")</f>
        <v/>
      </c>
      <c r="BO113" s="13" t="str">
        <f>IFERROR(IF(BO$4="Yes",INDEX(List!$F$2:$CB$208,MATCH('Selection Pane Data'!$C113,List!$F$2:$F$208,0),MATCH('Selection Pane Data'!BO$3,List!$F$2:$CB$2,0)),""),"")</f>
        <v/>
      </c>
      <c r="BP113" s="13" t="str">
        <f>IFERROR(IF(BP$4="Yes",INDEX(List!$F$2:$CB$208,MATCH('Selection Pane Data'!$C113,List!$F$2:$F$208,0),MATCH('Selection Pane Data'!BP$3,List!$F$2:$CB$2,0)),""),"")</f>
        <v/>
      </c>
      <c r="BQ113" s="13" t="str">
        <f>IFERROR(IF(BQ$4="Yes",INDEX(List!$F$2:$CB$208,MATCH('Selection Pane Data'!$C113,List!$F$2:$F$208,0),MATCH('Selection Pane Data'!BQ$3,List!$F$2:$CB$2,0)),""),"")</f>
        <v/>
      </c>
      <c r="BR113" s="13" t="str">
        <f>IFERROR(IF(BR$4="Yes",INDEX(List!$F$2:$CB$208,MATCH('Selection Pane Data'!$C113,List!$F$2:$F$208,0),MATCH('Selection Pane Data'!BR$3,List!$F$2:$CB$2,0)),""),"")</f>
        <v/>
      </c>
      <c r="BS113" s="13" t="str">
        <f>IFERROR(IF(BS$4="Yes",INDEX(List!$F$2:$CB$208,MATCH('Selection Pane Data'!$C113,List!$F$2:$F$208,0),MATCH('Selection Pane Data'!BS$3,List!$F$2:$CB$2,0)),""),"")</f>
        <v/>
      </c>
      <c r="BT113" s="13" t="str">
        <f>IFERROR(IF(BT$4="Yes",INDEX(List!$F$2:$CB$208,MATCH('Selection Pane Data'!$C113,List!$F$2:$F$208,0),MATCH('Selection Pane Data'!BT$3,List!$F$2:$CB$2,0)),""),"")</f>
        <v/>
      </c>
      <c r="BU113" s="13" t="str">
        <f>IFERROR(IF(BU$4="Yes",INDEX(List!$F$2:$CB$208,MATCH('Selection Pane Data'!$C113,List!$F$2:$F$208,0),MATCH('Selection Pane Data'!BU$3,List!$F$2:$CB$2,0)),""),"")</f>
        <v/>
      </c>
      <c r="BV113" s="13" t="str">
        <f>IFERROR(IF(BV$4="Yes",INDEX(List!$F$2:$CB$208,MATCH('Selection Pane Data'!$C113,List!$F$2:$F$208,0),MATCH('Selection Pane Data'!BV$3,List!$F$2:$CB$2,0)),""),"")</f>
        <v/>
      </c>
      <c r="BW113" s="13" t="str">
        <f>IFERROR(IF(BW$4="Yes",INDEX(List!$F$2:$CB$208,MATCH('Selection Pane Data'!$C113,List!$F$2:$F$208,0),MATCH('Selection Pane Data'!BW$3,List!$F$2:$CB$2,0)),""),"")</f>
        <v/>
      </c>
      <c r="BX113" s="13" t="str">
        <f>IFERROR(IF(BX$4="Yes",INDEX(List!$F$2:$CB$208,MATCH('Selection Pane Data'!$C113,List!$F$2:$F$208,0),MATCH('Selection Pane Data'!BX$3,List!$F$2:$CB$2,0)),""),"")</f>
        <v/>
      </c>
      <c r="BY113" s="13" t="str">
        <f>IFERROR(IF(BY$4="Yes",INDEX(List!$F$2:$CB$208,MATCH('Selection Pane Data'!$C113,List!$F$2:$F$208,0),MATCH('Selection Pane Data'!BY$3,List!$F$2:$CB$2,0)),""),"")</f>
        <v/>
      </c>
      <c r="BZ113" s="13" t="str">
        <f>IFERROR(IF(BZ$4="Yes",INDEX(List!$F$2:$CB$208,MATCH('Selection Pane Data'!$C113,List!$F$2:$F$208,0),MATCH('Selection Pane Data'!BZ$3,List!$F$2:$CB$2,0)),""),"")</f>
        <v/>
      </c>
      <c r="CA113" s="13" t="str">
        <f>IFERROR(IF(CA$4="Yes",INDEX(List!$F$2:$CB$208,MATCH('Selection Pane Data'!$C113,List!$F$2:$F$208,0),MATCH('Selection Pane Data'!CA$3,List!$F$2:$CB$2,0)),""),"")</f>
        <v/>
      </c>
      <c r="CC113" s="29">
        <f t="shared" si="4"/>
        <v>0</v>
      </c>
      <c r="CD113" s="29">
        <f t="shared" si="5"/>
        <v>0</v>
      </c>
      <c r="CE113" s="29"/>
      <c r="CF113" s="29">
        <f>COUNTIF(List!I111:CB111,'Selection Pane Data'!CF$3)</f>
        <v>0</v>
      </c>
      <c r="CG113" s="29">
        <f>COUNTIF(List!J111:CC111,'Selection Pane Data'!CG$3)</f>
        <v>0</v>
      </c>
      <c r="CH113" s="29"/>
      <c r="CI113" s="29" t="str">
        <f t="shared" si="6"/>
        <v>Good</v>
      </c>
      <c r="CJ113" s="29" t="str">
        <f t="shared" si="7"/>
        <v>Good</v>
      </c>
    </row>
    <row r="114" spans="2:88" x14ac:dyDescent="0.45">
      <c r="B114" s="21" t="s">
        <v>362</v>
      </c>
      <c r="C114" s="120" t="s">
        <v>296</v>
      </c>
      <c r="D114" s="31" t="str">
        <f>List!G112</f>
        <v>Shared Coverage</v>
      </c>
      <c r="E114" s="31" t="str">
        <f>List!H112</f>
        <v>Shared Coverage</v>
      </c>
      <c r="F114" t="str">
        <f>INDEX('CMMC Levels'!$A$1:$F$188,MATCH('Selection Pane Data'!$C114,'CMMC Levels'!$A$1:$A$188,0),MATCH(Placemat!$F$4,'CMMC Levels'!$A$1:$F$1,0))</f>
        <v>N/A</v>
      </c>
      <c r="G114" s="75" t="str">
        <f>IF(F114="X",IF(COUNTIF(List!I112:CB112,"P")+COUNTIF(List!I112:CB112,"S")=0,"U",IF(COUNTIF('Selection Pane Data'!H114:CA114,"P")&gt;0,"P",IF(COUNTIF('Selection Pane Data'!H114:CA114,"S")&gt;0,"S","N"))),"NA")</f>
        <v>NA</v>
      </c>
      <c r="H114" s="13" t="str">
        <f>IFERROR(IF(H$4="Yes",INDEX(List!$F$2:$CB$208,MATCH('Selection Pane Data'!$C114,List!$F$2:$F$208,0),MATCH('Selection Pane Data'!H$3,List!$F$2:$CB$2,0)),""),"")</f>
        <v/>
      </c>
      <c r="I114" s="13" t="str">
        <f>IFERROR(IF(I$4="Yes",INDEX(List!$F$2:$CB$208,MATCH('Selection Pane Data'!$C114,List!$F$2:$F$208,0),MATCH('Selection Pane Data'!I$3,List!$F$2:$CB$2,0)),""),"")</f>
        <v/>
      </c>
      <c r="J114" s="13">
        <f>IFERROR(IF(J$4="Yes",INDEX(List!$F$2:$CB$208,MATCH('Selection Pane Data'!$C114,List!$F$2:$F$208,0),MATCH('Selection Pane Data'!J$3,List!$F$2:$CB$2,0)),""),"")</f>
        <v>0</v>
      </c>
      <c r="K114" s="13" t="str">
        <f>IFERROR(IF(K$4="Yes",INDEX(List!$F$2:$CB$208,MATCH('Selection Pane Data'!$C114,List!$F$2:$F$208,0),MATCH('Selection Pane Data'!K$3,List!$F$2:$CB$2,0)),""),"")</f>
        <v/>
      </c>
      <c r="L114" s="13" t="str">
        <f>IFERROR(IF(L$4="Yes",INDEX(List!$F$2:$CB$208,MATCH('Selection Pane Data'!$C114,List!$F$2:$F$208,0),MATCH('Selection Pane Data'!L$3,List!$F$2:$CB$2,0)),""),"")</f>
        <v/>
      </c>
      <c r="M114" s="13" t="str">
        <f>IFERROR(IF(M$4="Yes",INDEX(List!$F$2:$CB$208,MATCH('Selection Pane Data'!$C114,List!$F$2:$F$208,0),MATCH('Selection Pane Data'!M$3,List!$F$2:$CB$2,0)),""),"")</f>
        <v/>
      </c>
      <c r="N114" s="13" t="str">
        <f>IFERROR(IF(N$4="Yes",INDEX(List!$F$2:$CB$208,MATCH('Selection Pane Data'!$C114,List!$F$2:$F$208,0),MATCH('Selection Pane Data'!N$3,List!$F$2:$CB$2,0)),""),"")</f>
        <v/>
      </c>
      <c r="O114" s="13" t="str">
        <f>IFERROR(IF(O$4="Yes",INDEX(List!$F$2:$CB$208,MATCH('Selection Pane Data'!$C114,List!$F$2:$F$208,0),MATCH('Selection Pane Data'!O$3,List!$F$2:$CB$2,0)),""),"")</f>
        <v/>
      </c>
      <c r="P114" s="13" t="str">
        <f>IFERROR(IF(P$4="Yes",INDEX(List!$F$2:$CB$208,MATCH('Selection Pane Data'!$C114,List!$F$2:$F$208,0),MATCH('Selection Pane Data'!P$3,List!$F$2:$CB$2,0)),""),"")</f>
        <v/>
      </c>
      <c r="Q114" s="13" t="str">
        <f>IFERROR(IF(Q$4="Yes",INDEX(List!$F$2:$CB$208,MATCH('Selection Pane Data'!$C114,List!$F$2:$F$208,0),MATCH('Selection Pane Data'!Q$3,List!$F$2:$CB$2,0)),""),"")</f>
        <v/>
      </c>
      <c r="R114" s="13" t="str">
        <f>IFERROR(IF(R$4="Yes",INDEX(List!$F$2:$CB$208,MATCH('Selection Pane Data'!$C114,List!$F$2:$F$208,0),MATCH('Selection Pane Data'!R$3,List!$F$2:$CB$2,0)),""),"")</f>
        <v/>
      </c>
      <c r="S114" s="13" t="str">
        <f>IFERROR(IF(S$4="Yes",INDEX(List!$F$2:$CB$208,MATCH('Selection Pane Data'!$C114,List!$F$2:$F$208,0),MATCH('Selection Pane Data'!S$3,List!$F$2:$CB$2,0)),""),"")</f>
        <v/>
      </c>
      <c r="T114" s="13" t="str">
        <f>IFERROR(IF(T$4="Yes",INDEX(List!$F$2:$CB$208,MATCH('Selection Pane Data'!$C114,List!$F$2:$F$208,0),MATCH('Selection Pane Data'!T$3,List!$F$2:$CB$2,0)),""),"")</f>
        <v/>
      </c>
      <c r="U114" s="13" t="str">
        <f>IFERROR(IF(U$4="Yes",INDEX(List!$F$2:$CB$208,MATCH('Selection Pane Data'!$C114,List!$F$2:$F$208,0),MATCH('Selection Pane Data'!U$3,List!$F$2:$CB$2,0)),""),"")</f>
        <v/>
      </c>
      <c r="V114" s="13" t="str">
        <f>IFERROR(IF(V$4="Yes",INDEX(List!$F$2:$CB$208,MATCH('Selection Pane Data'!$C114,List!$F$2:$F$208,0),MATCH('Selection Pane Data'!V$3,List!$F$2:$CB$2,0)),""),"")</f>
        <v/>
      </c>
      <c r="W114" s="13" t="str">
        <f>IFERROR(IF(W$4="Yes",INDEX(List!$F$2:$CB$208,MATCH('Selection Pane Data'!$C114,List!$F$2:$F$208,0),MATCH('Selection Pane Data'!W$3,List!$F$2:$CB$2,0)),""),"")</f>
        <v/>
      </c>
      <c r="X114" s="13" t="str">
        <f>IFERROR(IF(X$4="Yes",INDEX(List!$F$2:$CB$208,MATCH('Selection Pane Data'!$C114,List!$F$2:$F$208,0),MATCH('Selection Pane Data'!X$3,List!$F$2:$CB$2,0)),""),"")</f>
        <v/>
      </c>
      <c r="Y114" s="13" t="str">
        <f>IFERROR(IF(Y$4="Yes",INDEX(List!$F$2:$CB$208,MATCH('Selection Pane Data'!$C114,List!$F$2:$F$208,0),MATCH('Selection Pane Data'!Y$3,List!$F$2:$CB$2,0)),""),"")</f>
        <v/>
      </c>
      <c r="Z114" s="13" t="str">
        <f>IFERROR(IF(Z$4="Yes",INDEX(List!$F$2:$CB$208,MATCH('Selection Pane Data'!$C114,List!$F$2:$F$208,0),MATCH('Selection Pane Data'!Z$3,List!$F$2:$CB$2,0)),""),"")</f>
        <v/>
      </c>
      <c r="AA114" s="13" t="str">
        <f>IFERROR(IF(AA$4="Yes",INDEX(List!$F$2:$CB$208,MATCH('Selection Pane Data'!$C114,List!$F$2:$F$208,0),MATCH('Selection Pane Data'!AA$3,List!$F$2:$CB$2,0)),""),"")</f>
        <v/>
      </c>
      <c r="AB114" s="13">
        <f>IFERROR(IF(AB$4="Yes",INDEX(List!$F$2:$CB$208,MATCH('Selection Pane Data'!$C114,List!$F$2:$F$208,0),MATCH('Selection Pane Data'!AB$3,List!$F$2:$CB$2,0)),""),"")</f>
        <v>0</v>
      </c>
      <c r="AC114" s="13" t="str">
        <f>IFERROR(IF(AC$4="Yes",INDEX(List!$F$2:$CB$208,MATCH('Selection Pane Data'!$C114,List!$F$2:$F$208,0),MATCH('Selection Pane Data'!AC$3,List!$F$2:$CB$2,0)),""),"")</f>
        <v/>
      </c>
      <c r="AD114" s="13" t="str">
        <f>IFERROR(IF(AD$4="Yes",INDEX(List!$F$2:$CB$208,MATCH('Selection Pane Data'!$C114,List!$F$2:$F$208,0),MATCH('Selection Pane Data'!AD$3,List!$F$2:$CB$2,0)),""),"")</f>
        <v/>
      </c>
      <c r="AE114" s="13" t="str">
        <f>IFERROR(IF(AE$4="Yes",INDEX(List!$F$2:$CB$208,MATCH('Selection Pane Data'!$C114,List!$F$2:$F$208,0),MATCH('Selection Pane Data'!AE$3,List!$F$2:$CB$2,0)),""),"")</f>
        <v/>
      </c>
      <c r="AF114" s="13" t="str">
        <f>IFERROR(IF(AF$4="Yes",INDEX(List!$F$2:$CB$208,MATCH('Selection Pane Data'!$C114,List!$F$2:$F$208,0),MATCH('Selection Pane Data'!AF$3,List!$F$2:$CB$2,0)),""),"")</f>
        <v/>
      </c>
      <c r="AG114" s="13" t="str">
        <f>IFERROR(IF(AG$4="Yes",INDEX(List!$F$2:$CB$208,MATCH('Selection Pane Data'!$C114,List!$F$2:$F$208,0),MATCH('Selection Pane Data'!AG$3,List!$F$2:$CB$2,0)),""),"")</f>
        <v/>
      </c>
      <c r="AH114" s="13" t="str">
        <f>IFERROR(IF(AH$4="Yes",INDEX(List!$F$2:$CB$208,MATCH('Selection Pane Data'!$C114,List!$F$2:$F$208,0),MATCH('Selection Pane Data'!AH$3,List!$F$2:$CB$2,0)),""),"")</f>
        <v/>
      </c>
      <c r="AI114" s="13" t="str">
        <f>IFERROR(IF(AI$4="Yes",INDEX(List!$F$2:$CB$208,MATCH('Selection Pane Data'!$C114,List!$F$2:$F$208,0),MATCH('Selection Pane Data'!AI$3,List!$F$2:$CB$2,0)),""),"")</f>
        <v/>
      </c>
      <c r="AJ114" s="13" t="str">
        <f>IFERROR(IF(AJ$4="Yes",INDEX(List!$F$2:$CB$208,MATCH('Selection Pane Data'!$C114,List!$F$2:$F$208,0),MATCH('Selection Pane Data'!AJ$3,List!$F$2:$CB$2,0)),""),"")</f>
        <v/>
      </c>
      <c r="AK114" s="13" t="str">
        <f>IFERROR(IF(AK$4="Yes",INDEX(List!$F$2:$CB$208,MATCH('Selection Pane Data'!$C114,List!$F$2:$F$208,0),MATCH('Selection Pane Data'!AK$3,List!$F$2:$CB$2,0)),""),"")</f>
        <v/>
      </c>
      <c r="AL114" s="13" t="str">
        <f>IFERROR(IF(AL$4="Yes",INDEX(List!$F$2:$CB$208,MATCH('Selection Pane Data'!$C114,List!$F$2:$F$208,0),MATCH('Selection Pane Data'!AL$3,List!$F$2:$CB$2,0)),""),"")</f>
        <v/>
      </c>
      <c r="AM114" s="13" t="str">
        <f>IFERROR(IF(AM$4="Yes",INDEX(List!$F$2:$CB$208,MATCH('Selection Pane Data'!$C114,List!$F$2:$F$208,0),MATCH('Selection Pane Data'!AM$3,List!$F$2:$CB$2,0)),""),"")</f>
        <v/>
      </c>
      <c r="AN114" s="13" t="str">
        <f>IFERROR(IF(AN$4="Yes",INDEX(List!$F$2:$CB$208,MATCH('Selection Pane Data'!$C114,List!$F$2:$F$208,0),MATCH('Selection Pane Data'!AN$3,List!$F$2:$CB$2,0)),""),"")</f>
        <v/>
      </c>
      <c r="AO114" s="13" t="str">
        <f>IFERROR(IF(AO$4="Yes",INDEX(List!$F$2:$CB$208,MATCH('Selection Pane Data'!$C114,List!$F$2:$F$208,0),MATCH('Selection Pane Data'!AO$3,List!$F$2:$CB$2,0)),""),"")</f>
        <v/>
      </c>
      <c r="AP114" s="13" t="str">
        <f>IFERROR(IF(AP$4="Yes",INDEX(List!$F$2:$CB$208,MATCH('Selection Pane Data'!$C114,List!$F$2:$F$208,0),MATCH('Selection Pane Data'!AP$3,List!$F$2:$CB$2,0)),""),"")</f>
        <v/>
      </c>
      <c r="AQ114" s="13" t="str">
        <f>IFERROR(IF(AQ$4="Yes",INDEX(List!$F$2:$CB$208,MATCH('Selection Pane Data'!$C114,List!$F$2:$F$208,0),MATCH('Selection Pane Data'!AQ$3,List!$F$2:$CB$2,0)),""),"")</f>
        <v/>
      </c>
      <c r="AR114" s="13" t="str">
        <f>IFERROR(IF(AR$4="Yes",INDEX(List!$F$2:$CB$208,MATCH('Selection Pane Data'!$C114,List!$F$2:$F$208,0),MATCH('Selection Pane Data'!AR$3,List!$F$2:$CB$2,0)),""),"")</f>
        <v/>
      </c>
      <c r="AS114" s="13" t="str">
        <f>IFERROR(IF(AS$4="Yes",INDEX(List!$F$2:$CB$208,MATCH('Selection Pane Data'!$C114,List!$F$2:$F$208,0),MATCH('Selection Pane Data'!AS$3,List!$F$2:$CB$2,0)),""),"")</f>
        <v/>
      </c>
      <c r="AT114" s="13" t="str">
        <f>IFERROR(IF(AT$4="Yes",INDEX(List!$F$2:$CB$208,MATCH('Selection Pane Data'!$C114,List!$F$2:$F$208,0),MATCH('Selection Pane Data'!AT$3,List!$F$2:$CB$2,0)),""),"")</f>
        <v/>
      </c>
      <c r="AU114" s="13" t="str">
        <f>IFERROR(IF(AU$4="Yes",INDEX(List!$F$2:$CB$208,MATCH('Selection Pane Data'!$C114,List!$F$2:$F$208,0),MATCH('Selection Pane Data'!AU$3,List!$F$2:$CB$2,0)),""),"")</f>
        <v/>
      </c>
      <c r="AV114" s="13" t="str">
        <f>IFERROR(IF(AV$4="Yes",INDEX(List!$F$2:$CB$208,MATCH('Selection Pane Data'!$C114,List!$F$2:$F$208,0),MATCH('Selection Pane Data'!AV$3,List!$F$2:$CB$2,0)),""),"")</f>
        <v/>
      </c>
      <c r="AW114" s="13" t="str">
        <f>IFERROR(IF(AW$4="Yes",INDEX(List!$F$2:$CB$208,MATCH('Selection Pane Data'!$C114,List!$F$2:$F$208,0),MATCH('Selection Pane Data'!AW$3,List!$F$2:$CB$2,0)),""),"")</f>
        <v/>
      </c>
      <c r="AX114" s="13" t="str">
        <f>IFERROR(IF(AX$4="Yes",INDEX(List!$F$2:$CB$208,MATCH('Selection Pane Data'!$C114,List!$F$2:$F$208,0),MATCH('Selection Pane Data'!AX$3,List!$F$2:$CB$2,0)),""),"")</f>
        <v/>
      </c>
      <c r="AY114" s="13" t="str">
        <f>IFERROR(IF(AY$4="Yes",INDEX(List!$F$2:$CB$208,MATCH('Selection Pane Data'!$C114,List!$F$2:$F$208,0),MATCH('Selection Pane Data'!AY$3,List!$F$2:$CB$2,0)),""),"")</f>
        <v/>
      </c>
      <c r="AZ114" s="13" t="str">
        <f>IFERROR(IF(AZ$4="Yes",INDEX(List!$F$2:$CB$208,MATCH('Selection Pane Data'!$C114,List!$F$2:$F$208,0),MATCH('Selection Pane Data'!AZ$3,List!$F$2:$CB$2,0)),""),"")</f>
        <v/>
      </c>
      <c r="BA114" s="13" t="str">
        <f>IFERROR(IF(BA$4="Yes",INDEX(List!$F$2:$CB$208,MATCH('Selection Pane Data'!$C114,List!$F$2:$F$208,0),MATCH('Selection Pane Data'!BA$3,List!$F$2:$CB$2,0)),""),"")</f>
        <v/>
      </c>
      <c r="BB114" s="13" t="str">
        <f>IFERROR(IF(BB$4="Yes",INDEX(List!$F$2:$CB$208,MATCH('Selection Pane Data'!$C114,List!$F$2:$F$208,0),MATCH('Selection Pane Data'!BB$3,List!$F$2:$CB$2,0)),""),"")</f>
        <v/>
      </c>
      <c r="BC114" s="13" t="str">
        <f>IFERROR(IF(BC$4="Yes",INDEX(List!$F$2:$CB$208,MATCH('Selection Pane Data'!$C114,List!$F$2:$F$208,0),MATCH('Selection Pane Data'!BC$3,List!$F$2:$CB$2,0)),""),"")</f>
        <v/>
      </c>
      <c r="BD114" s="13" t="str">
        <f>IFERROR(IF(BD$4="Yes",INDEX(List!$F$2:$CB$208,MATCH('Selection Pane Data'!$C114,List!$F$2:$F$208,0),MATCH('Selection Pane Data'!BD$3,List!$F$2:$CB$2,0)),""),"")</f>
        <v/>
      </c>
      <c r="BE114" s="13" t="str">
        <f>IFERROR(IF(BE$4="Yes",INDEX(List!$F$2:$CB$208,MATCH('Selection Pane Data'!$C114,List!$F$2:$F$208,0),MATCH('Selection Pane Data'!BE$3,List!$F$2:$CB$2,0)),""),"")</f>
        <v/>
      </c>
      <c r="BF114" s="13" t="str">
        <f>IFERROR(IF(BF$4="Yes",INDEX(List!$F$2:$CB$208,MATCH('Selection Pane Data'!$C114,List!$F$2:$F$208,0),MATCH('Selection Pane Data'!BF$3,List!$F$2:$CB$2,0)),""),"")</f>
        <v/>
      </c>
      <c r="BG114" s="13" t="str">
        <f>IFERROR(IF(BG$4="Yes",INDEX(List!$F$2:$CB$208,MATCH('Selection Pane Data'!$C114,List!$F$2:$F$208,0),MATCH('Selection Pane Data'!BG$3,List!$F$2:$CB$2,0)),""),"")</f>
        <v/>
      </c>
      <c r="BH114" s="13" t="str">
        <f>IFERROR(IF(BH$4="Yes",INDEX(List!$F$2:$CB$208,MATCH('Selection Pane Data'!$C114,List!$F$2:$F$208,0),MATCH('Selection Pane Data'!BH$3,List!$F$2:$CB$2,0)),""),"")</f>
        <v/>
      </c>
      <c r="BI114" s="13" t="str">
        <f>IFERROR(IF(BI$4="Yes",INDEX(List!$F$2:$CB$208,MATCH('Selection Pane Data'!$C114,List!$F$2:$F$208,0),MATCH('Selection Pane Data'!BI$3,List!$F$2:$CB$2,0)),""),"")</f>
        <v/>
      </c>
      <c r="BJ114" s="13" t="str">
        <f>IFERROR(IF(BJ$4="Yes",INDEX(List!$F$2:$CB$208,MATCH('Selection Pane Data'!$C114,List!$F$2:$F$208,0),MATCH('Selection Pane Data'!BJ$3,List!$F$2:$CB$2,0)),""),"")</f>
        <v/>
      </c>
      <c r="BK114" s="13" t="str">
        <f>IFERROR(IF(BK$4="Yes",INDEX(List!$F$2:$CB$208,MATCH('Selection Pane Data'!$C114,List!$F$2:$F$208,0),MATCH('Selection Pane Data'!BK$3,List!$F$2:$CB$2,0)),""),"")</f>
        <v/>
      </c>
      <c r="BL114" s="13" t="str">
        <f>IFERROR(IF(BL$4="Yes",INDEX(List!$F$2:$CB$208,MATCH('Selection Pane Data'!$C114,List!$F$2:$F$208,0),MATCH('Selection Pane Data'!BL$3,List!$F$2:$CB$2,0)),""),"")</f>
        <v/>
      </c>
      <c r="BM114" s="13" t="str">
        <f>IFERROR(IF(BM$4="Yes",INDEX(List!$F$2:$CB$208,MATCH('Selection Pane Data'!$C114,List!$F$2:$F$208,0),MATCH('Selection Pane Data'!BM$3,List!$F$2:$CB$2,0)),""),"")</f>
        <v/>
      </c>
      <c r="BN114" s="13" t="str">
        <f>IFERROR(IF(BN$4="Yes",INDEX(List!$F$2:$CB$208,MATCH('Selection Pane Data'!$C114,List!$F$2:$F$208,0),MATCH('Selection Pane Data'!BN$3,List!$F$2:$CB$2,0)),""),"")</f>
        <v/>
      </c>
      <c r="BO114" s="13" t="str">
        <f>IFERROR(IF(BO$4="Yes",INDEX(List!$F$2:$CB$208,MATCH('Selection Pane Data'!$C114,List!$F$2:$F$208,0),MATCH('Selection Pane Data'!BO$3,List!$F$2:$CB$2,0)),""),"")</f>
        <v/>
      </c>
      <c r="BP114" s="13" t="str">
        <f>IFERROR(IF(BP$4="Yes",INDEX(List!$F$2:$CB$208,MATCH('Selection Pane Data'!$C114,List!$F$2:$F$208,0),MATCH('Selection Pane Data'!BP$3,List!$F$2:$CB$2,0)),""),"")</f>
        <v/>
      </c>
      <c r="BQ114" s="13" t="str">
        <f>IFERROR(IF(BQ$4="Yes",INDEX(List!$F$2:$CB$208,MATCH('Selection Pane Data'!$C114,List!$F$2:$F$208,0),MATCH('Selection Pane Data'!BQ$3,List!$F$2:$CB$2,0)),""),"")</f>
        <v/>
      </c>
      <c r="BR114" s="13" t="str">
        <f>IFERROR(IF(BR$4="Yes",INDEX(List!$F$2:$CB$208,MATCH('Selection Pane Data'!$C114,List!$F$2:$F$208,0),MATCH('Selection Pane Data'!BR$3,List!$F$2:$CB$2,0)),""),"")</f>
        <v/>
      </c>
      <c r="BS114" s="13" t="str">
        <f>IFERROR(IF(BS$4="Yes",INDEX(List!$F$2:$CB$208,MATCH('Selection Pane Data'!$C114,List!$F$2:$F$208,0),MATCH('Selection Pane Data'!BS$3,List!$F$2:$CB$2,0)),""),"")</f>
        <v/>
      </c>
      <c r="BT114" s="13" t="str">
        <f>IFERROR(IF(BT$4="Yes",INDEX(List!$F$2:$CB$208,MATCH('Selection Pane Data'!$C114,List!$F$2:$F$208,0),MATCH('Selection Pane Data'!BT$3,List!$F$2:$CB$2,0)),""),"")</f>
        <v/>
      </c>
      <c r="BU114" s="13" t="str">
        <f>IFERROR(IF(BU$4="Yes",INDEX(List!$F$2:$CB$208,MATCH('Selection Pane Data'!$C114,List!$F$2:$F$208,0),MATCH('Selection Pane Data'!BU$3,List!$F$2:$CB$2,0)),""),"")</f>
        <v/>
      </c>
      <c r="BV114" s="13" t="str">
        <f>IFERROR(IF(BV$4="Yes",INDEX(List!$F$2:$CB$208,MATCH('Selection Pane Data'!$C114,List!$F$2:$F$208,0),MATCH('Selection Pane Data'!BV$3,List!$F$2:$CB$2,0)),""),"")</f>
        <v/>
      </c>
      <c r="BW114" s="13" t="str">
        <f>IFERROR(IF(BW$4="Yes",INDEX(List!$F$2:$CB$208,MATCH('Selection Pane Data'!$C114,List!$F$2:$F$208,0),MATCH('Selection Pane Data'!BW$3,List!$F$2:$CB$2,0)),""),"")</f>
        <v/>
      </c>
      <c r="BX114" s="13" t="str">
        <f>IFERROR(IF(BX$4="Yes",INDEX(List!$F$2:$CB$208,MATCH('Selection Pane Data'!$C114,List!$F$2:$F$208,0),MATCH('Selection Pane Data'!BX$3,List!$F$2:$CB$2,0)),""),"")</f>
        <v/>
      </c>
      <c r="BY114" s="13" t="str">
        <f>IFERROR(IF(BY$4="Yes",INDEX(List!$F$2:$CB$208,MATCH('Selection Pane Data'!$C114,List!$F$2:$F$208,0),MATCH('Selection Pane Data'!BY$3,List!$F$2:$CB$2,0)),""),"")</f>
        <v/>
      </c>
      <c r="BZ114" s="13" t="str">
        <f>IFERROR(IF(BZ$4="Yes",INDEX(List!$F$2:$CB$208,MATCH('Selection Pane Data'!$C114,List!$F$2:$F$208,0),MATCH('Selection Pane Data'!BZ$3,List!$F$2:$CB$2,0)),""),"")</f>
        <v/>
      </c>
      <c r="CA114" s="13" t="str">
        <f>IFERROR(IF(CA$4="Yes",INDEX(List!$F$2:$CB$208,MATCH('Selection Pane Data'!$C114,List!$F$2:$F$208,0),MATCH('Selection Pane Data'!CA$3,List!$F$2:$CB$2,0)),""),"")</f>
        <v/>
      </c>
      <c r="CC114" s="29">
        <f t="shared" si="4"/>
        <v>0</v>
      </c>
      <c r="CD114" s="29">
        <f t="shared" si="5"/>
        <v>0</v>
      </c>
      <c r="CE114" s="29"/>
      <c r="CF114" s="29">
        <f>COUNTIF(List!I112:CB112,'Selection Pane Data'!CF$3)</f>
        <v>0</v>
      </c>
      <c r="CG114" s="29">
        <f>COUNTIF(List!J112:CC112,'Selection Pane Data'!CG$3)</f>
        <v>0</v>
      </c>
      <c r="CH114" s="29"/>
      <c r="CI114" s="29" t="str">
        <f t="shared" si="6"/>
        <v>Good</v>
      </c>
      <c r="CJ114" s="29" t="str">
        <f t="shared" si="7"/>
        <v>Good</v>
      </c>
    </row>
    <row r="115" spans="2:88" x14ac:dyDescent="0.45">
      <c r="B115" s="21" t="s">
        <v>363</v>
      </c>
      <c r="C115" s="120" t="s">
        <v>296</v>
      </c>
      <c r="D115" s="31" t="str">
        <f>List!G113</f>
        <v>Not Applicable</v>
      </c>
      <c r="E115" s="31" t="str">
        <f>List!H113</f>
        <v>Not Applicable</v>
      </c>
      <c r="F115" t="str">
        <f>INDEX('CMMC Levels'!$A$1:$F$188,MATCH('Selection Pane Data'!$C115,'CMMC Levels'!$A$1:$A$188,0),MATCH(Placemat!$F$4,'CMMC Levels'!$A$1:$F$1,0))</f>
        <v>N/A</v>
      </c>
      <c r="G115" s="75" t="str">
        <f>IF(F115="X",IF(COUNTIF(List!I113:CB113,"P")+COUNTIF(List!I113:CB113,"S")=0,"U",IF(COUNTIF('Selection Pane Data'!H115:CA115,"P")&gt;0,"P",IF(COUNTIF('Selection Pane Data'!H115:CA115,"S")&gt;0,"S","N"))),"NA")</f>
        <v>NA</v>
      </c>
      <c r="H115" s="13" t="str">
        <f>IFERROR(IF(H$4="Yes",INDEX(List!$F$2:$CB$208,MATCH('Selection Pane Data'!$C115,List!$F$2:$F$208,0),MATCH('Selection Pane Data'!H$3,List!$F$2:$CB$2,0)),""),"")</f>
        <v/>
      </c>
      <c r="I115" s="13" t="str">
        <f>IFERROR(IF(I$4="Yes",INDEX(List!$F$2:$CB$208,MATCH('Selection Pane Data'!$C115,List!$F$2:$F$208,0),MATCH('Selection Pane Data'!I$3,List!$F$2:$CB$2,0)),""),"")</f>
        <v/>
      </c>
      <c r="J115" s="13">
        <f>IFERROR(IF(J$4="Yes",INDEX(List!$F$2:$CB$208,MATCH('Selection Pane Data'!$C115,List!$F$2:$F$208,0),MATCH('Selection Pane Data'!J$3,List!$F$2:$CB$2,0)),""),"")</f>
        <v>0</v>
      </c>
      <c r="K115" s="13" t="str">
        <f>IFERROR(IF(K$4="Yes",INDEX(List!$F$2:$CB$208,MATCH('Selection Pane Data'!$C115,List!$F$2:$F$208,0),MATCH('Selection Pane Data'!K$3,List!$F$2:$CB$2,0)),""),"")</f>
        <v/>
      </c>
      <c r="L115" s="13" t="str">
        <f>IFERROR(IF(L$4="Yes",INDEX(List!$F$2:$CB$208,MATCH('Selection Pane Data'!$C115,List!$F$2:$F$208,0),MATCH('Selection Pane Data'!L$3,List!$F$2:$CB$2,0)),""),"")</f>
        <v/>
      </c>
      <c r="M115" s="13" t="str">
        <f>IFERROR(IF(M$4="Yes",INDEX(List!$F$2:$CB$208,MATCH('Selection Pane Data'!$C115,List!$F$2:$F$208,0),MATCH('Selection Pane Data'!M$3,List!$F$2:$CB$2,0)),""),"")</f>
        <v/>
      </c>
      <c r="N115" s="13" t="str">
        <f>IFERROR(IF(N$4="Yes",INDEX(List!$F$2:$CB$208,MATCH('Selection Pane Data'!$C115,List!$F$2:$F$208,0),MATCH('Selection Pane Data'!N$3,List!$F$2:$CB$2,0)),""),"")</f>
        <v/>
      </c>
      <c r="O115" s="13" t="str">
        <f>IFERROR(IF(O$4="Yes",INDEX(List!$F$2:$CB$208,MATCH('Selection Pane Data'!$C115,List!$F$2:$F$208,0),MATCH('Selection Pane Data'!O$3,List!$F$2:$CB$2,0)),""),"")</f>
        <v/>
      </c>
      <c r="P115" s="13" t="str">
        <f>IFERROR(IF(P$4="Yes",INDEX(List!$F$2:$CB$208,MATCH('Selection Pane Data'!$C115,List!$F$2:$F$208,0),MATCH('Selection Pane Data'!P$3,List!$F$2:$CB$2,0)),""),"")</f>
        <v/>
      </c>
      <c r="Q115" s="13" t="str">
        <f>IFERROR(IF(Q$4="Yes",INDEX(List!$F$2:$CB$208,MATCH('Selection Pane Data'!$C115,List!$F$2:$F$208,0),MATCH('Selection Pane Data'!Q$3,List!$F$2:$CB$2,0)),""),"")</f>
        <v/>
      </c>
      <c r="R115" s="13" t="str">
        <f>IFERROR(IF(R$4="Yes",INDEX(List!$F$2:$CB$208,MATCH('Selection Pane Data'!$C115,List!$F$2:$F$208,0),MATCH('Selection Pane Data'!R$3,List!$F$2:$CB$2,0)),""),"")</f>
        <v/>
      </c>
      <c r="S115" s="13" t="str">
        <f>IFERROR(IF(S$4="Yes",INDEX(List!$F$2:$CB$208,MATCH('Selection Pane Data'!$C115,List!$F$2:$F$208,0),MATCH('Selection Pane Data'!S$3,List!$F$2:$CB$2,0)),""),"")</f>
        <v/>
      </c>
      <c r="T115" s="13" t="str">
        <f>IFERROR(IF(T$4="Yes",INDEX(List!$F$2:$CB$208,MATCH('Selection Pane Data'!$C115,List!$F$2:$F$208,0),MATCH('Selection Pane Data'!T$3,List!$F$2:$CB$2,0)),""),"")</f>
        <v/>
      </c>
      <c r="U115" s="13" t="str">
        <f>IFERROR(IF(U$4="Yes",INDEX(List!$F$2:$CB$208,MATCH('Selection Pane Data'!$C115,List!$F$2:$F$208,0),MATCH('Selection Pane Data'!U$3,List!$F$2:$CB$2,0)),""),"")</f>
        <v/>
      </c>
      <c r="V115" s="13" t="str">
        <f>IFERROR(IF(V$4="Yes",INDEX(List!$F$2:$CB$208,MATCH('Selection Pane Data'!$C115,List!$F$2:$F$208,0),MATCH('Selection Pane Data'!V$3,List!$F$2:$CB$2,0)),""),"")</f>
        <v/>
      </c>
      <c r="W115" s="13" t="str">
        <f>IFERROR(IF(W$4="Yes",INDEX(List!$F$2:$CB$208,MATCH('Selection Pane Data'!$C115,List!$F$2:$F$208,0),MATCH('Selection Pane Data'!W$3,List!$F$2:$CB$2,0)),""),"")</f>
        <v/>
      </c>
      <c r="X115" s="13" t="str">
        <f>IFERROR(IF(X$4="Yes",INDEX(List!$F$2:$CB$208,MATCH('Selection Pane Data'!$C115,List!$F$2:$F$208,0),MATCH('Selection Pane Data'!X$3,List!$F$2:$CB$2,0)),""),"")</f>
        <v/>
      </c>
      <c r="Y115" s="13" t="str">
        <f>IFERROR(IF(Y$4="Yes",INDEX(List!$F$2:$CB$208,MATCH('Selection Pane Data'!$C115,List!$F$2:$F$208,0),MATCH('Selection Pane Data'!Y$3,List!$F$2:$CB$2,0)),""),"")</f>
        <v/>
      </c>
      <c r="Z115" s="13" t="str">
        <f>IFERROR(IF(Z$4="Yes",INDEX(List!$F$2:$CB$208,MATCH('Selection Pane Data'!$C115,List!$F$2:$F$208,0),MATCH('Selection Pane Data'!Z$3,List!$F$2:$CB$2,0)),""),"")</f>
        <v/>
      </c>
      <c r="AA115" s="13" t="str">
        <f>IFERROR(IF(AA$4="Yes",INDEX(List!$F$2:$CB$208,MATCH('Selection Pane Data'!$C115,List!$F$2:$F$208,0),MATCH('Selection Pane Data'!AA$3,List!$F$2:$CB$2,0)),""),"")</f>
        <v/>
      </c>
      <c r="AB115" s="13">
        <f>IFERROR(IF(AB$4="Yes",INDEX(List!$F$2:$CB$208,MATCH('Selection Pane Data'!$C115,List!$F$2:$F$208,0),MATCH('Selection Pane Data'!AB$3,List!$F$2:$CB$2,0)),""),"")</f>
        <v>0</v>
      </c>
      <c r="AC115" s="13" t="str">
        <f>IFERROR(IF(AC$4="Yes",INDEX(List!$F$2:$CB$208,MATCH('Selection Pane Data'!$C115,List!$F$2:$F$208,0),MATCH('Selection Pane Data'!AC$3,List!$F$2:$CB$2,0)),""),"")</f>
        <v/>
      </c>
      <c r="AD115" s="13" t="str">
        <f>IFERROR(IF(AD$4="Yes",INDEX(List!$F$2:$CB$208,MATCH('Selection Pane Data'!$C115,List!$F$2:$F$208,0),MATCH('Selection Pane Data'!AD$3,List!$F$2:$CB$2,0)),""),"")</f>
        <v/>
      </c>
      <c r="AE115" s="13" t="str">
        <f>IFERROR(IF(AE$4="Yes",INDEX(List!$F$2:$CB$208,MATCH('Selection Pane Data'!$C115,List!$F$2:$F$208,0),MATCH('Selection Pane Data'!AE$3,List!$F$2:$CB$2,0)),""),"")</f>
        <v/>
      </c>
      <c r="AF115" s="13" t="str">
        <f>IFERROR(IF(AF$4="Yes",INDEX(List!$F$2:$CB$208,MATCH('Selection Pane Data'!$C115,List!$F$2:$F$208,0),MATCH('Selection Pane Data'!AF$3,List!$F$2:$CB$2,0)),""),"")</f>
        <v/>
      </c>
      <c r="AG115" s="13" t="str">
        <f>IFERROR(IF(AG$4="Yes",INDEX(List!$F$2:$CB$208,MATCH('Selection Pane Data'!$C115,List!$F$2:$F$208,0),MATCH('Selection Pane Data'!AG$3,List!$F$2:$CB$2,0)),""),"")</f>
        <v/>
      </c>
      <c r="AH115" s="13" t="str">
        <f>IFERROR(IF(AH$4="Yes",INDEX(List!$F$2:$CB$208,MATCH('Selection Pane Data'!$C115,List!$F$2:$F$208,0),MATCH('Selection Pane Data'!AH$3,List!$F$2:$CB$2,0)),""),"")</f>
        <v/>
      </c>
      <c r="AI115" s="13" t="str">
        <f>IFERROR(IF(AI$4="Yes",INDEX(List!$F$2:$CB$208,MATCH('Selection Pane Data'!$C115,List!$F$2:$F$208,0),MATCH('Selection Pane Data'!AI$3,List!$F$2:$CB$2,0)),""),"")</f>
        <v/>
      </c>
      <c r="AJ115" s="13" t="str">
        <f>IFERROR(IF(AJ$4="Yes",INDEX(List!$F$2:$CB$208,MATCH('Selection Pane Data'!$C115,List!$F$2:$F$208,0),MATCH('Selection Pane Data'!AJ$3,List!$F$2:$CB$2,0)),""),"")</f>
        <v/>
      </c>
      <c r="AK115" s="13" t="str">
        <f>IFERROR(IF(AK$4="Yes",INDEX(List!$F$2:$CB$208,MATCH('Selection Pane Data'!$C115,List!$F$2:$F$208,0),MATCH('Selection Pane Data'!AK$3,List!$F$2:$CB$2,0)),""),"")</f>
        <v/>
      </c>
      <c r="AL115" s="13" t="str">
        <f>IFERROR(IF(AL$4="Yes",INDEX(List!$F$2:$CB$208,MATCH('Selection Pane Data'!$C115,List!$F$2:$F$208,0),MATCH('Selection Pane Data'!AL$3,List!$F$2:$CB$2,0)),""),"")</f>
        <v/>
      </c>
      <c r="AM115" s="13" t="str">
        <f>IFERROR(IF(AM$4="Yes",INDEX(List!$F$2:$CB$208,MATCH('Selection Pane Data'!$C115,List!$F$2:$F$208,0),MATCH('Selection Pane Data'!AM$3,List!$F$2:$CB$2,0)),""),"")</f>
        <v/>
      </c>
      <c r="AN115" s="13" t="str">
        <f>IFERROR(IF(AN$4="Yes",INDEX(List!$F$2:$CB$208,MATCH('Selection Pane Data'!$C115,List!$F$2:$F$208,0),MATCH('Selection Pane Data'!AN$3,List!$F$2:$CB$2,0)),""),"")</f>
        <v/>
      </c>
      <c r="AO115" s="13" t="str">
        <f>IFERROR(IF(AO$4="Yes",INDEX(List!$F$2:$CB$208,MATCH('Selection Pane Data'!$C115,List!$F$2:$F$208,0),MATCH('Selection Pane Data'!AO$3,List!$F$2:$CB$2,0)),""),"")</f>
        <v/>
      </c>
      <c r="AP115" s="13" t="str">
        <f>IFERROR(IF(AP$4="Yes",INDEX(List!$F$2:$CB$208,MATCH('Selection Pane Data'!$C115,List!$F$2:$F$208,0),MATCH('Selection Pane Data'!AP$3,List!$F$2:$CB$2,0)),""),"")</f>
        <v/>
      </c>
      <c r="AQ115" s="13" t="str">
        <f>IFERROR(IF(AQ$4="Yes",INDEX(List!$F$2:$CB$208,MATCH('Selection Pane Data'!$C115,List!$F$2:$F$208,0),MATCH('Selection Pane Data'!AQ$3,List!$F$2:$CB$2,0)),""),"")</f>
        <v/>
      </c>
      <c r="AR115" s="13" t="str">
        <f>IFERROR(IF(AR$4="Yes",INDEX(List!$F$2:$CB$208,MATCH('Selection Pane Data'!$C115,List!$F$2:$F$208,0),MATCH('Selection Pane Data'!AR$3,List!$F$2:$CB$2,0)),""),"")</f>
        <v/>
      </c>
      <c r="AS115" s="13" t="str">
        <f>IFERROR(IF(AS$4="Yes",INDEX(List!$F$2:$CB$208,MATCH('Selection Pane Data'!$C115,List!$F$2:$F$208,0),MATCH('Selection Pane Data'!AS$3,List!$F$2:$CB$2,0)),""),"")</f>
        <v/>
      </c>
      <c r="AT115" s="13" t="str">
        <f>IFERROR(IF(AT$4="Yes",INDEX(List!$F$2:$CB$208,MATCH('Selection Pane Data'!$C115,List!$F$2:$F$208,0),MATCH('Selection Pane Data'!AT$3,List!$F$2:$CB$2,0)),""),"")</f>
        <v/>
      </c>
      <c r="AU115" s="13" t="str">
        <f>IFERROR(IF(AU$4="Yes",INDEX(List!$F$2:$CB$208,MATCH('Selection Pane Data'!$C115,List!$F$2:$F$208,0),MATCH('Selection Pane Data'!AU$3,List!$F$2:$CB$2,0)),""),"")</f>
        <v/>
      </c>
      <c r="AV115" s="13" t="str">
        <f>IFERROR(IF(AV$4="Yes",INDEX(List!$F$2:$CB$208,MATCH('Selection Pane Data'!$C115,List!$F$2:$F$208,0),MATCH('Selection Pane Data'!AV$3,List!$F$2:$CB$2,0)),""),"")</f>
        <v/>
      </c>
      <c r="AW115" s="13" t="str">
        <f>IFERROR(IF(AW$4="Yes",INDEX(List!$F$2:$CB$208,MATCH('Selection Pane Data'!$C115,List!$F$2:$F$208,0),MATCH('Selection Pane Data'!AW$3,List!$F$2:$CB$2,0)),""),"")</f>
        <v/>
      </c>
      <c r="AX115" s="13" t="str">
        <f>IFERROR(IF(AX$4="Yes",INDEX(List!$F$2:$CB$208,MATCH('Selection Pane Data'!$C115,List!$F$2:$F$208,0),MATCH('Selection Pane Data'!AX$3,List!$F$2:$CB$2,0)),""),"")</f>
        <v/>
      </c>
      <c r="AY115" s="13" t="str">
        <f>IFERROR(IF(AY$4="Yes",INDEX(List!$F$2:$CB$208,MATCH('Selection Pane Data'!$C115,List!$F$2:$F$208,0),MATCH('Selection Pane Data'!AY$3,List!$F$2:$CB$2,0)),""),"")</f>
        <v/>
      </c>
      <c r="AZ115" s="13" t="str">
        <f>IFERROR(IF(AZ$4="Yes",INDEX(List!$F$2:$CB$208,MATCH('Selection Pane Data'!$C115,List!$F$2:$F$208,0),MATCH('Selection Pane Data'!AZ$3,List!$F$2:$CB$2,0)),""),"")</f>
        <v/>
      </c>
      <c r="BA115" s="13" t="str">
        <f>IFERROR(IF(BA$4="Yes",INDEX(List!$F$2:$CB$208,MATCH('Selection Pane Data'!$C115,List!$F$2:$F$208,0),MATCH('Selection Pane Data'!BA$3,List!$F$2:$CB$2,0)),""),"")</f>
        <v/>
      </c>
      <c r="BB115" s="13" t="str">
        <f>IFERROR(IF(BB$4="Yes",INDEX(List!$F$2:$CB$208,MATCH('Selection Pane Data'!$C115,List!$F$2:$F$208,0),MATCH('Selection Pane Data'!BB$3,List!$F$2:$CB$2,0)),""),"")</f>
        <v/>
      </c>
      <c r="BC115" s="13" t="str">
        <f>IFERROR(IF(BC$4="Yes",INDEX(List!$F$2:$CB$208,MATCH('Selection Pane Data'!$C115,List!$F$2:$F$208,0),MATCH('Selection Pane Data'!BC$3,List!$F$2:$CB$2,0)),""),"")</f>
        <v/>
      </c>
      <c r="BD115" s="13" t="str">
        <f>IFERROR(IF(BD$4="Yes",INDEX(List!$F$2:$CB$208,MATCH('Selection Pane Data'!$C115,List!$F$2:$F$208,0),MATCH('Selection Pane Data'!BD$3,List!$F$2:$CB$2,0)),""),"")</f>
        <v/>
      </c>
      <c r="BE115" s="13" t="str">
        <f>IFERROR(IF(BE$4="Yes",INDEX(List!$F$2:$CB$208,MATCH('Selection Pane Data'!$C115,List!$F$2:$F$208,0),MATCH('Selection Pane Data'!BE$3,List!$F$2:$CB$2,0)),""),"")</f>
        <v/>
      </c>
      <c r="BF115" s="13" t="str">
        <f>IFERROR(IF(BF$4="Yes",INDEX(List!$F$2:$CB$208,MATCH('Selection Pane Data'!$C115,List!$F$2:$F$208,0),MATCH('Selection Pane Data'!BF$3,List!$F$2:$CB$2,0)),""),"")</f>
        <v/>
      </c>
      <c r="BG115" s="13" t="str">
        <f>IFERROR(IF(BG$4="Yes",INDEX(List!$F$2:$CB$208,MATCH('Selection Pane Data'!$C115,List!$F$2:$F$208,0),MATCH('Selection Pane Data'!BG$3,List!$F$2:$CB$2,0)),""),"")</f>
        <v/>
      </c>
      <c r="BH115" s="13" t="str">
        <f>IFERROR(IF(BH$4="Yes",INDEX(List!$F$2:$CB$208,MATCH('Selection Pane Data'!$C115,List!$F$2:$F$208,0),MATCH('Selection Pane Data'!BH$3,List!$F$2:$CB$2,0)),""),"")</f>
        <v/>
      </c>
      <c r="BI115" s="13" t="str">
        <f>IFERROR(IF(BI$4="Yes",INDEX(List!$F$2:$CB$208,MATCH('Selection Pane Data'!$C115,List!$F$2:$F$208,0),MATCH('Selection Pane Data'!BI$3,List!$F$2:$CB$2,0)),""),"")</f>
        <v/>
      </c>
      <c r="BJ115" s="13" t="str">
        <f>IFERROR(IF(BJ$4="Yes",INDEX(List!$F$2:$CB$208,MATCH('Selection Pane Data'!$C115,List!$F$2:$F$208,0),MATCH('Selection Pane Data'!BJ$3,List!$F$2:$CB$2,0)),""),"")</f>
        <v/>
      </c>
      <c r="BK115" s="13" t="str">
        <f>IFERROR(IF(BK$4="Yes",INDEX(List!$F$2:$CB$208,MATCH('Selection Pane Data'!$C115,List!$F$2:$F$208,0),MATCH('Selection Pane Data'!BK$3,List!$F$2:$CB$2,0)),""),"")</f>
        <v/>
      </c>
      <c r="BL115" s="13" t="str">
        <f>IFERROR(IF(BL$4="Yes",INDEX(List!$F$2:$CB$208,MATCH('Selection Pane Data'!$C115,List!$F$2:$F$208,0),MATCH('Selection Pane Data'!BL$3,List!$F$2:$CB$2,0)),""),"")</f>
        <v/>
      </c>
      <c r="BM115" s="13" t="str">
        <f>IFERROR(IF(BM$4="Yes",INDEX(List!$F$2:$CB$208,MATCH('Selection Pane Data'!$C115,List!$F$2:$F$208,0),MATCH('Selection Pane Data'!BM$3,List!$F$2:$CB$2,0)),""),"")</f>
        <v/>
      </c>
      <c r="BN115" s="13" t="str">
        <f>IFERROR(IF(BN$4="Yes",INDEX(List!$F$2:$CB$208,MATCH('Selection Pane Data'!$C115,List!$F$2:$F$208,0),MATCH('Selection Pane Data'!BN$3,List!$F$2:$CB$2,0)),""),"")</f>
        <v/>
      </c>
      <c r="BO115" s="13" t="str">
        <f>IFERROR(IF(BO$4="Yes",INDEX(List!$F$2:$CB$208,MATCH('Selection Pane Data'!$C115,List!$F$2:$F$208,0),MATCH('Selection Pane Data'!BO$3,List!$F$2:$CB$2,0)),""),"")</f>
        <v/>
      </c>
      <c r="BP115" s="13" t="str">
        <f>IFERROR(IF(BP$4="Yes",INDEX(List!$F$2:$CB$208,MATCH('Selection Pane Data'!$C115,List!$F$2:$F$208,0),MATCH('Selection Pane Data'!BP$3,List!$F$2:$CB$2,0)),""),"")</f>
        <v/>
      </c>
      <c r="BQ115" s="13" t="str">
        <f>IFERROR(IF(BQ$4="Yes",INDEX(List!$F$2:$CB$208,MATCH('Selection Pane Data'!$C115,List!$F$2:$F$208,0),MATCH('Selection Pane Data'!BQ$3,List!$F$2:$CB$2,0)),""),"")</f>
        <v/>
      </c>
      <c r="BR115" s="13" t="str">
        <f>IFERROR(IF(BR$4="Yes",INDEX(List!$F$2:$CB$208,MATCH('Selection Pane Data'!$C115,List!$F$2:$F$208,0),MATCH('Selection Pane Data'!BR$3,List!$F$2:$CB$2,0)),""),"")</f>
        <v/>
      </c>
      <c r="BS115" s="13" t="str">
        <f>IFERROR(IF(BS$4="Yes",INDEX(List!$F$2:$CB$208,MATCH('Selection Pane Data'!$C115,List!$F$2:$F$208,0),MATCH('Selection Pane Data'!BS$3,List!$F$2:$CB$2,0)),""),"")</f>
        <v/>
      </c>
      <c r="BT115" s="13" t="str">
        <f>IFERROR(IF(BT$4="Yes",INDEX(List!$F$2:$CB$208,MATCH('Selection Pane Data'!$C115,List!$F$2:$F$208,0),MATCH('Selection Pane Data'!BT$3,List!$F$2:$CB$2,0)),""),"")</f>
        <v/>
      </c>
      <c r="BU115" s="13" t="str">
        <f>IFERROR(IF(BU$4="Yes",INDEX(List!$F$2:$CB$208,MATCH('Selection Pane Data'!$C115,List!$F$2:$F$208,0),MATCH('Selection Pane Data'!BU$3,List!$F$2:$CB$2,0)),""),"")</f>
        <v/>
      </c>
      <c r="BV115" s="13" t="str">
        <f>IFERROR(IF(BV$4="Yes",INDEX(List!$F$2:$CB$208,MATCH('Selection Pane Data'!$C115,List!$F$2:$F$208,0),MATCH('Selection Pane Data'!BV$3,List!$F$2:$CB$2,0)),""),"")</f>
        <v/>
      </c>
      <c r="BW115" s="13" t="str">
        <f>IFERROR(IF(BW$4="Yes",INDEX(List!$F$2:$CB$208,MATCH('Selection Pane Data'!$C115,List!$F$2:$F$208,0),MATCH('Selection Pane Data'!BW$3,List!$F$2:$CB$2,0)),""),"")</f>
        <v/>
      </c>
      <c r="BX115" s="13" t="str">
        <f>IFERROR(IF(BX$4="Yes",INDEX(List!$F$2:$CB$208,MATCH('Selection Pane Data'!$C115,List!$F$2:$F$208,0),MATCH('Selection Pane Data'!BX$3,List!$F$2:$CB$2,0)),""),"")</f>
        <v/>
      </c>
      <c r="BY115" s="13" t="str">
        <f>IFERROR(IF(BY$4="Yes",INDEX(List!$F$2:$CB$208,MATCH('Selection Pane Data'!$C115,List!$F$2:$F$208,0),MATCH('Selection Pane Data'!BY$3,List!$F$2:$CB$2,0)),""),"")</f>
        <v/>
      </c>
      <c r="BZ115" s="13" t="str">
        <f>IFERROR(IF(BZ$4="Yes",INDEX(List!$F$2:$CB$208,MATCH('Selection Pane Data'!$C115,List!$F$2:$F$208,0),MATCH('Selection Pane Data'!BZ$3,List!$F$2:$CB$2,0)),""),"")</f>
        <v/>
      </c>
      <c r="CA115" s="13" t="str">
        <f>IFERROR(IF(CA$4="Yes",INDEX(List!$F$2:$CB$208,MATCH('Selection Pane Data'!$C115,List!$F$2:$F$208,0),MATCH('Selection Pane Data'!CA$3,List!$F$2:$CB$2,0)),""),"")</f>
        <v/>
      </c>
      <c r="CC115" s="29">
        <f t="shared" si="4"/>
        <v>0</v>
      </c>
      <c r="CD115" s="29">
        <f t="shared" si="5"/>
        <v>0</v>
      </c>
      <c r="CE115" s="29"/>
      <c r="CF115" s="29">
        <f>COUNTIF(List!I113:CB113,'Selection Pane Data'!CF$3)</f>
        <v>0</v>
      </c>
      <c r="CG115" s="29">
        <f>COUNTIF(List!J113:CC113,'Selection Pane Data'!CG$3)</f>
        <v>0</v>
      </c>
      <c r="CH115" s="29"/>
      <c r="CI115" s="29" t="str">
        <f t="shared" si="6"/>
        <v>Good</v>
      </c>
      <c r="CJ115" s="29" t="str">
        <f t="shared" si="7"/>
        <v>Good</v>
      </c>
    </row>
    <row r="116" spans="2:88" x14ac:dyDescent="0.45">
      <c r="B116" s="21" t="s">
        <v>365</v>
      </c>
      <c r="C116" s="120" t="s">
        <v>296</v>
      </c>
      <c r="D116" s="31" t="str">
        <f>List!G114</f>
        <v>Not Applicable</v>
      </c>
      <c r="E116" s="31" t="str">
        <f>List!H114</f>
        <v>Not Applicable</v>
      </c>
      <c r="F116" t="str">
        <f>INDEX('CMMC Levels'!$A$1:$F$188,MATCH('Selection Pane Data'!$C116,'CMMC Levels'!$A$1:$A$188,0),MATCH(Placemat!$F$4,'CMMC Levels'!$A$1:$F$1,0))</f>
        <v>N/A</v>
      </c>
      <c r="G116" s="75" t="str">
        <f>IF(F116="X",IF(COUNTIF(List!I114:CB114,"P")+COUNTIF(List!I114:CB114,"S")=0,"U",IF(COUNTIF('Selection Pane Data'!H116:CA116,"P")&gt;0,"P",IF(COUNTIF('Selection Pane Data'!H116:CA116,"S")&gt;0,"S","N"))),"NA")</f>
        <v>NA</v>
      </c>
      <c r="H116" s="13" t="str">
        <f>IFERROR(IF(H$4="Yes",INDEX(List!$F$2:$CB$208,MATCH('Selection Pane Data'!$C116,List!$F$2:$F$208,0),MATCH('Selection Pane Data'!H$3,List!$F$2:$CB$2,0)),""),"")</f>
        <v/>
      </c>
      <c r="I116" s="13" t="str">
        <f>IFERROR(IF(I$4="Yes",INDEX(List!$F$2:$CB$208,MATCH('Selection Pane Data'!$C116,List!$F$2:$F$208,0),MATCH('Selection Pane Data'!I$3,List!$F$2:$CB$2,0)),""),"")</f>
        <v/>
      </c>
      <c r="J116" s="13">
        <f>IFERROR(IF(J$4="Yes",INDEX(List!$F$2:$CB$208,MATCH('Selection Pane Data'!$C116,List!$F$2:$F$208,0),MATCH('Selection Pane Data'!J$3,List!$F$2:$CB$2,0)),""),"")</f>
        <v>0</v>
      </c>
      <c r="K116" s="13" t="str">
        <f>IFERROR(IF(K$4="Yes",INDEX(List!$F$2:$CB$208,MATCH('Selection Pane Data'!$C116,List!$F$2:$F$208,0),MATCH('Selection Pane Data'!K$3,List!$F$2:$CB$2,0)),""),"")</f>
        <v/>
      </c>
      <c r="L116" s="13" t="str">
        <f>IFERROR(IF(L$4="Yes",INDEX(List!$F$2:$CB$208,MATCH('Selection Pane Data'!$C116,List!$F$2:$F$208,0),MATCH('Selection Pane Data'!L$3,List!$F$2:$CB$2,0)),""),"")</f>
        <v/>
      </c>
      <c r="M116" s="13" t="str">
        <f>IFERROR(IF(M$4="Yes",INDEX(List!$F$2:$CB$208,MATCH('Selection Pane Data'!$C116,List!$F$2:$F$208,0),MATCH('Selection Pane Data'!M$3,List!$F$2:$CB$2,0)),""),"")</f>
        <v/>
      </c>
      <c r="N116" s="13" t="str">
        <f>IFERROR(IF(N$4="Yes",INDEX(List!$F$2:$CB$208,MATCH('Selection Pane Data'!$C116,List!$F$2:$F$208,0),MATCH('Selection Pane Data'!N$3,List!$F$2:$CB$2,0)),""),"")</f>
        <v/>
      </c>
      <c r="O116" s="13" t="str">
        <f>IFERROR(IF(O$4="Yes",INDEX(List!$F$2:$CB$208,MATCH('Selection Pane Data'!$C116,List!$F$2:$F$208,0),MATCH('Selection Pane Data'!O$3,List!$F$2:$CB$2,0)),""),"")</f>
        <v/>
      </c>
      <c r="P116" s="13" t="str">
        <f>IFERROR(IF(P$4="Yes",INDEX(List!$F$2:$CB$208,MATCH('Selection Pane Data'!$C116,List!$F$2:$F$208,0),MATCH('Selection Pane Data'!P$3,List!$F$2:$CB$2,0)),""),"")</f>
        <v/>
      </c>
      <c r="Q116" s="13" t="str">
        <f>IFERROR(IF(Q$4="Yes",INDEX(List!$F$2:$CB$208,MATCH('Selection Pane Data'!$C116,List!$F$2:$F$208,0),MATCH('Selection Pane Data'!Q$3,List!$F$2:$CB$2,0)),""),"")</f>
        <v/>
      </c>
      <c r="R116" s="13" t="str">
        <f>IFERROR(IF(R$4="Yes",INDEX(List!$F$2:$CB$208,MATCH('Selection Pane Data'!$C116,List!$F$2:$F$208,0),MATCH('Selection Pane Data'!R$3,List!$F$2:$CB$2,0)),""),"")</f>
        <v/>
      </c>
      <c r="S116" s="13" t="str">
        <f>IFERROR(IF(S$4="Yes",INDEX(List!$F$2:$CB$208,MATCH('Selection Pane Data'!$C116,List!$F$2:$F$208,0),MATCH('Selection Pane Data'!S$3,List!$F$2:$CB$2,0)),""),"")</f>
        <v/>
      </c>
      <c r="T116" s="13" t="str">
        <f>IFERROR(IF(T$4="Yes",INDEX(List!$F$2:$CB$208,MATCH('Selection Pane Data'!$C116,List!$F$2:$F$208,0),MATCH('Selection Pane Data'!T$3,List!$F$2:$CB$2,0)),""),"")</f>
        <v/>
      </c>
      <c r="U116" s="13" t="str">
        <f>IFERROR(IF(U$4="Yes",INDEX(List!$F$2:$CB$208,MATCH('Selection Pane Data'!$C116,List!$F$2:$F$208,0),MATCH('Selection Pane Data'!U$3,List!$F$2:$CB$2,0)),""),"")</f>
        <v/>
      </c>
      <c r="V116" s="13" t="str">
        <f>IFERROR(IF(V$4="Yes",INDEX(List!$F$2:$CB$208,MATCH('Selection Pane Data'!$C116,List!$F$2:$F$208,0),MATCH('Selection Pane Data'!V$3,List!$F$2:$CB$2,0)),""),"")</f>
        <v/>
      </c>
      <c r="W116" s="13" t="str">
        <f>IFERROR(IF(W$4="Yes",INDEX(List!$F$2:$CB$208,MATCH('Selection Pane Data'!$C116,List!$F$2:$F$208,0),MATCH('Selection Pane Data'!W$3,List!$F$2:$CB$2,0)),""),"")</f>
        <v/>
      </c>
      <c r="X116" s="13" t="str">
        <f>IFERROR(IF(X$4="Yes",INDEX(List!$F$2:$CB$208,MATCH('Selection Pane Data'!$C116,List!$F$2:$F$208,0),MATCH('Selection Pane Data'!X$3,List!$F$2:$CB$2,0)),""),"")</f>
        <v/>
      </c>
      <c r="Y116" s="13" t="str">
        <f>IFERROR(IF(Y$4="Yes",INDEX(List!$F$2:$CB$208,MATCH('Selection Pane Data'!$C116,List!$F$2:$F$208,0),MATCH('Selection Pane Data'!Y$3,List!$F$2:$CB$2,0)),""),"")</f>
        <v/>
      </c>
      <c r="Z116" s="13" t="str">
        <f>IFERROR(IF(Z$4="Yes",INDEX(List!$F$2:$CB$208,MATCH('Selection Pane Data'!$C116,List!$F$2:$F$208,0),MATCH('Selection Pane Data'!Z$3,List!$F$2:$CB$2,0)),""),"")</f>
        <v/>
      </c>
      <c r="AA116" s="13" t="str">
        <f>IFERROR(IF(AA$4="Yes",INDEX(List!$F$2:$CB$208,MATCH('Selection Pane Data'!$C116,List!$F$2:$F$208,0),MATCH('Selection Pane Data'!AA$3,List!$F$2:$CB$2,0)),""),"")</f>
        <v/>
      </c>
      <c r="AB116" s="13">
        <f>IFERROR(IF(AB$4="Yes",INDEX(List!$F$2:$CB$208,MATCH('Selection Pane Data'!$C116,List!$F$2:$F$208,0),MATCH('Selection Pane Data'!AB$3,List!$F$2:$CB$2,0)),""),"")</f>
        <v>0</v>
      </c>
      <c r="AC116" s="13" t="str">
        <f>IFERROR(IF(AC$4="Yes",INDEX(List!$F$2:$CB$208,MATCH('Selection Pane Data'!$C116,List!$F$2:$F$208,0),MATCH('Selection Pane Data'!AC$3,List!$F$2:$CB$2,0)),""),"")</f>
        <v/>
      </c>
      <c r="AD116" s="13" t="str">
        <f>IFERROR(IF(AD$4="Yes",INDEX(List!$F$2:$CB$208,MATCH('Selection Pane Data'!$C116,List!$F$2:$F$208,0),MATCH('Selection Pane Data'!AD$3,List!$F$2:$CB$2,0)),""),"")</f>
        <v/>
      </c>
      <c r="AE116" s="13" t="str">
        <f>IFERROR(IF(AE$4="Yes",INDEX(List!$F$2:$CB$208,MATCH('Selection Pane Data'!$C116,List!$F$2:$F$208,0),MATCH('Selection Pane Data'!AE$3,List!$F$2:$CB$2,0)),""),"")</f>
        <v/>
      </c>
      <c r="AF116" s="13" t="str">
        <f>IFERROR(IF(AF$4="Yes",INDEX(List!$F$2:$CB$208,MATCH('Selection Pane Data'!$C116,List!$F$2:$F$208,0),MATCH('Selection Pane Data'!AF$3,List!$F$2:$CB$2,0)),""),"")</f>
        <v/>
      </c>
      <c r="AG116" s="13" t="str">
        <f>IFERROR(IF(AG$4="Yes",INDEX(List!$F$2:$CB$208,MATCH('Selection Pane Data'!$C116,List!$F$2:$F$208,0),MATCH('Selection Pane Data'!AG$3,List!$F$2:$CB$2,0)),""),"")</f>
        <v/>
      </c>
      <c r="AH116" s="13" t="str">
        <f>IFERROR(IF(AH$4="Yes",INDEX(List!$F$2:$CB$208,MATCH('Selection Pane Data'!$C116,List!$F$2:$F$208,0),MATCH('Selection Pane Data'!AH$3,List!$F$2:$CB$2,0)),""),"")</f>
        <v/>
      </c>
      <c r="AI116" s="13" t="str">
        <f>IFERROR(IF(AI$4="Yes",INDEX(List!$F$2:$CB$208,MATCH('Selection Pane Data'!$C116,List!$F$2:$F$208,0),MATCH('Selection Pane Data'!AI$3,List!$F$2:$CB$2,0)),""),"")</f>
        <v/>
      </c>
      <c r="AJ116" s="13" t="str">
        <f>IFERROR(IF(AJ$4="Yes",INDEX(List!$F$2:$CB$208,MATCH('Selection Pane Data'!$C116,List!$F$2:$F$208,0),MATCH('Selection Pane Data'!AJ$3,List!$F$2:$CB$2,0)),""),"")</f>
        <v/>
      </c>
      <c r="AK116" s="13" t="str">
        <f>IFERROR(IF(AK$4="Yes",INDEX(List!$F$2:$CB$208,MATCH('Selection Pane Data'!$C116,List!$F$2:$F$208,0),MATCH('Selection Pane Data'!AK$3,List!$F$2:$CB$2,0)),""),"")</f>
        <v/>
      </c>
      <c r="AL116" s="13" t="str">
        <f>IFERROR(IF(AL$4="Yes",INDEX(List!$F$2:$CB$208,MATCH('Selection Pane Data'!$C116,List!$F$2:$F$208,0),MATCH('Selection Pane Data'!AL$3,List!$F$2:$CB$2,0)),""),"")</f>
        <v/>
      </c>
      <c r="AM116" s="13" t="str">
        <f>IFERROR(IF(AM$4="Yes",INDEX(List!$F$2:$CB$208,MATCH('Selection Pane Data'!$C116,List!$F$2:$F$208,0),MATCH('Selection Pane Data'!AM$3,List!$F$2:$CB$2,0)),""),"")</f>
        <v/>
      </c>
      <c r="AN116" s="13" t="str">
        <f>IFERROR(IF(AN$4="Yes",INDEX(List!$F$2:$CB$208,MATCH('Selection Pane Data'!$C116,List!$F$2:$F$208,0),MATCH('Selection Pane Data'!AN$3,List!$F$2:$CB$2,0)),""),"")</f>
        <v/>
      </c>
      <c r="AO116" s="13" t="str">
        <f>IFERROR(IF(AO$4="Yes",INDEX(List!$F$2:$CB$208,MATCH('Selection Pane Data'!$C116,List!$F$2:$F$208,0),MATCH('Selection Pane Data'!AO$3,List!$F$2:$CB$2,0)),""),"")</f>
        <v/>
      </c>
      <c r="AP116" s="13" t="str">
        <f>IFERROR(IF(AP$4="Yes",INDEX(List!$F$2:$CB$208,MATCH('Selection Pane Data'!$C116,List!$F$2:$F$208,0),MATCH('Selection Pane Data'!AP$3,List!$F$2:$CB$2,0)),""),"")</f>
        <v/>
      </c>
      <c r="AQ116" s="13" t="str">
        <f>IFERROR(IF(AQ$4="Yes",INDEX(List!$F$2:$CB$208,MATCH('Selection Pane Data'!$C116,List!$F$2:$F$208,0),MATCH('Selection Pane Data'!AQ$3,List!$F$2:$CB$2,0)),""),"")</f>
        <v/>
      </c>
      <c r="AR116" s="13" t="str">
        <f>IFERROR(IF(AR$4="Yes",INDEX(List!$F$2:$CB$208,MATCH('Selection Pane Data'!$C116,List!$F$2:$F$208,0),MATCH('Selection Pane Data'!AR$3,List!$F$2:$CB$2,0)),""),"")</f>
        <v/>
      </c>
      <c r="AS116" s="13" t="str">
        <f>IFERROR(IF(AS$4="Yes",INDEX(List!$F$2:$CB$208,MATCH('Selection Pane Data'!$C116,List!$F$2:$F$208,0),MATCH('Selection Pane Data'!AS$3,List!$F$2:$CB$2,0)),""),"")</f>
        <v/>
      </c>
      <c r="AT116" s="13" t="str">
        <f>IFERROR(IF(AT$4="Yes",INDEX(List!$F$2:$CB$208,MATCH('Selection Pane Data'!$C116,List!$F$2:$F$208,0),MATCH('Selection Pane Data'!AT$3,List!$F$2:$CB$2,0)),""),"")</f>
        <v/>
      </c>
      <c r="AU116" s="13" t="str">
        <f>IFERROR(IF(AU$4="Yes",INDEX(List!$F$2:$CB$208,MATCH('Selection Pane Data'!$C116,List!$F$2:$F$208,0),MATCH('Selection Pane Data'!AU$3,List!$F$2:$CB$2,0)),""),"")</f>
        <v/>
      </c>
      <c r="AV116" s="13" t="str">
        <f>IFERROR(IF(AV$4="Yes",INDEX(List!$F$2:$CB$208,MATCH('Selection Pane Data'!$C116,List!$F$2:$F$208,0),MATCH('Selection Pane Data'!AV$3,List!$F$2:$CB$2,0)),""),"")</f>
        <v/>
      </c>
      <c r="AW116" s="13" t="str">
        <f>IFERROR(IF(AW$4="Yes",INDEX(List!$F$2:$CB$208,MATCH('Selection Pane Data'!$C116,List!$F$2:$F$208,0),MATCH('Selection Pane Data'!AW$3,List!$F$2:$CB$2,0)),""),"")</f>
        <v/>
      </c>
      <c r="AX116" s="13" t="str">
        <f>IFERROR(IF(AX$4="Yes",INDEX(List!$F$2:$CB$208,MATCH('Selection Pane Data'!$C116,List!$F$2:$F$208,0),MATCH('Selection Pane Data'!AX$3,List!$F$2:$CB$2,0)),""),"")</f>
        <v/>
      </c>
      <c r="AY116" s="13" t="str">
        <f>IFERROR(IF(AY$4="Yes",INDEX(List!$F$2:$CB$208,MATCH('Selection Pane Data'!$C116,List!$F$2:$F$208,0),MATCH('Selection Pane Data'!AY$3,List!$F$2:$CB$2,0)),""),"")</f>
        <v/>
      </c>
      <c r="AZ116" s="13" t="str">
        <f>IFERROR(IF(AZ$4="Yes",INDEX(List!$F$2:$CB$208,MATCH('Selection Pane Data'!$C116,List!$F$2:$F$208,0),MATCH('Selection Pane Data'!AZ$3,List!$F$2:$CB$2,0)),""),"")</f>
        <v/>
      </c>
      <c r="BA116" s="13" t="str">
        <f>IFERROR(IF(BA$4="Yes",INDEX(List!$F$2:$CB$208,MATCH('Selection Pane Data'!$C116,List!$F$2:$F$208,0),MATCH('Selection Pane Data'!BA$3,List!$F$2:$CB$2,0)),""),"")</f>
        <v/>
      </c>
      <c r="BB116" s="13" t="str">
        <f>IFERROR(IF(BB$4="Yes",INDEX(List!$F$2:$CB$208,MATCH('Selection Pane Data'!$C116,List!$F$2:$F$208,0),MATCH('Selection Pane Data'!BB$3,List!$F$2:$CB$2,0)),""),"")</f>
        <v/>
      </c>
      <c r="BC116" s="13" t="str">
        <f>IFERROR(IF(BC$4="Yes",INDEX(List!$F$2:$CB$208,MATCH('Selection Pane Data'!$C116,List!$F$2:$F$208,0),MATCH('Selection Pane Data'!BC$3,List!$F$2:$CB$2,0)),""),"")</f>
        <v/>
      </c>
      <c r="BD116" s="13" t="str">
        <f>IFERROR(IF(BD$4="Yes",INDEX(List!$F$2:$CB$208,MATCH('Selection Pane Data'!$C116,List!$F$2:$F$208,0),MATCH('Selection Pane Data'!BD$3,List!$F$2:$CB$2,0)),""),"")</f>
        <v/>
      </c>
      <c r="BE116" s="13" t="str">
        <f>IFERROR(IF(BE$4="Yes",INDEX(List!$F$2:$CB$208,MATCH('Selection Pane Data'!$C116,List!$F$2:$F$208,0),MATCH('Selection Pane Data'!BE$3,List!$F$2:$CB$2,0)),""),"")</f>
        <v/>
      </c>
      <c r="BF116" s="13" t="str">
        <f>IFERROR(IF(BF$4="Yes",INDEX(List!$F$2:$CB$208,MATCH('Selection Pane Data'!$C116,List!$F$2:$F$208,0),MATCH('Selection Pane Data'!BF$3,List!$F$2:$CB$2,0)),""),"")</f>
        <v/>
      </c>
      <c r="BG116" s="13" t="str">
        <f>IFERROR(IF(BG$4="Yes",INDEX(List!$F$2:$CB$208,MATCH('Selection Pane Data'!$C116,List!$F$2:$F$208,0),MATCH('Selection Pane Data'!BG$3,List!$F$2:$CB$2,0)),""),"")</f>
        <v/>
      </c>
      <c r="BH116" s="13" t="str">
        <f>IFERROR(IF(BH$4="Yes",INDEX(List!$F$2:$CB$208,MATCH('Selection Pane Data'!$C116,List!$F$2:$F$208,0),MATCH('Selection Pane Data'!BH$3,List!$F$2:$CB$2,0)),""),"")</f>
        <v/>
      </c>
      <c r="BI116" s="13" t="str">
        <f>IFERROR(IF(BI$4="Yes",INDEX(List!$F$2:$CB$208,MATCH('Selection Pane Data'!$C116,List!$F$2:$F$208,0),MATCH('Selection Pane Data'!BI$3,List!$F$2:$CB$2,0)),""),"")</f>
        <v/>
      </c>
      <c r="BJ116" s="13" t="str">
        <f>IFERROR(IF(BJ$4="Yes",INDEX(List!$F$2:$CB$208,MATCH('Selection Pane Data'!$C116,List!$F$2:$F$208,0),MATCH('Selection Pane Data'!BJ$3,List!$F$2:$CB$2,0)),""),"")</f>
        <v/>
      </c>
      <c r="BK116" s="13" t="str">
        <f>IFERROR(IF(BK$4="Yes",INDEX(List!$F$2:$CB$208,MATCH('Selection Pane Data'!$C116,List!$F$2:$F$208,0),MATCH('Selection Pane Data'!BK$3,List!$F$2:$CB$2,0)),""),"")</f>
        <v/>
      </c>
      <c r="BL116" s="13" t="str">
        <f>IFERROR(IF(BL$4="Yes",INDEX(List!$F$2:$CB$208,MATCH('Selection Pane Data'!$C116,List!$F$2:$F$208,0),MATCH('Selection Pane Data'!BL$3,List!$F$2:$CB$2,0)),""),"")</f>
        <v/>
      </c>
      <c r="BM116" s="13" t="str">
        <f>IFERROR(IF(BM$4="Yes",INDEX(List!$F$2:$CB$208,MATCH('Selection Pane Data'!$C116,List!$F$2:$F$208,0),MATCH('Selection Pane Data'!BM$3,List!$F$2:$CB$2,0)),""),"")</f>
        <v/>
      </c>
      <c r="BN116" s="13" t="str">
        <f>IFERROR(IF(BN$4="Yes",INDEX(List!$F$2:$CB$208,MATCH('Selection Pane Data'!$C116,List!$F$2:$F$208,0),MATCH('Selection Pane Data'!BN$3,List!$F$2:$CB$2,0)),""),"")</f>
        <v/>
      </c>
      <c r="BO116" s="13" t="str">
        <f>IFERROR(IF(BO$4="Yes",INDEX(List!$F$2:$CB$208,MATCH('Selection Pane Data'!$C116,List!$F$2:$F$208,0),MATCH('Selection Pane Data'!BO$3,List!$F$2:$CB$2,0)),""),"")</f>
        <v/>
      </c>
      <c r="BP116" s="13" t="str">
        <f>IFERROR(IF(BP$4="Yes",INDEX(List!$F$2:$CB$208,MATCH('Selection Pane Data'!$C116,List!$F$2:$F$208,0),MATCH('Selection Pane Data'!BP$3,List!$F$2:$CB$2,0)),""),"")</f>
        <v/>
      </c>
      <c r="BQ116" s="13" t="str">
        <f>IFERROR(IF(BQ$4="Yes",INDEX(List!$F$2:$CB$208,MATCH('Selection Pane Data'!$C116,List!$F$2:$F$208,0),MATCH('Selection Pane Data'!BQ$3,List!$F$2:$CB$2,0)),""),"")</f>
        <v/>
      </c>
      <c r="BR116" s="13" t="str">
        <f>IFERROR(IF(BR$4="Yes",INDEX(List!$F$2:$CB$208,MATCH('Selection Pane Data'!$C116,List!$F$2:$F$208,0),MATCH('Selection Pane Data'!BR$3,List!$F$2:$CB$2,0)),""),"")</f>
        <v/>
      </c>
      <c r="BS116" s="13" t="str">
        <f>IFERROR(IF(BS$4="Yes",INDEX(List!$F$2:$CB$208,MATCH('Selection Pane Data'!$C116,List!$F$2:$F$208,0),MATCH('Selection Pane Data'!BS$3,List!$F$2:$CB$2,0)),""),"")</f>
        <v/>
      </c>
      <c r="BT116" s="13" t="str">
        <f>IFERROR(IF(BT$4="Yes",INDEX(List!$F$2:$CB$208,MATCH('Selection Pane Data'!$C116,List!$F$2:$F$208,0),MATCH('Selection Pane Data'!BT$3,List!$F$2:$CB$2,0)),""),"")</f>
        <v/>
      </c>
      <c r="BU116" s="13" t="str">
        <f>IFERROR(IF(BU$4="Yes",INDEX(List!$F$2:$CB$208,MATCH('Selection Pane Data'!$C116,List!$F$2:$F$208,0),MATCH('Selection Pane Data'!BU$3,List!$F$2:$CB$2,0)),""),"")</f>
        <v/>
      </c>
      <c r="BV116" s="13" t="str">
        <f>IFERROR(IF(BV$4="Yes",INDEX(List!$F$2:$CB$208,MATCH('Selection Pane Data'!$C116,List!$F$2:$F$208,0),MATCH('Selection Pane Data'!BV$3,List!$F$2:$CB$2,0)),""),"")</f>
        <v/>
      </c>
      <c r="BW116" s="13" t="str">
        <f>IFERROR(IF(BW$4="Yes",INDEX(List!$F$2:$CB$208,MATCH('Selection Pane Data'!$C116,List!$F$2:$F$208,0),MATCH('Selection Pane Data'!BW$3,List!$F$2:$CB$2,0)),""),"")</f>
        <v/>
      </c>
      <c r="BX116" s="13" t="str">
        <f>IFERROR(IF(BX$4="Yes",INDEX(List!$F$2:$CB$208,MATCH('Selection Pane Data'!$C116,List!$F$2:$F$208,0),MATCH('Selection Pane Data'!BX$3,List!$F$2:$CB$2,0)),""),"")</f>
        <v/>
      </c>
      <c r="BY116" s="13" t="str">
        <f>IFERROR(IF(BY$4="Yes",INDEX(List!$F$2:$CB$208,MATCH('Selection Pane Data'!$C116,List!$F$2:$F$208,0),MATCH('Selection Pane Data'!BY$3,List!$F$2:$CB$2,0)),""),"")</f>
        <v/>
      </c>
      <c r="BZ116" s="13" t="str">
        <f>IFERROR(IF(BZ$4="Yes",INDEX(List!$F$2:$CB$208,MATCH('Selection Pane Data'!$C116,List!$F$2:$F$208,0),MATCH('Selection Pane Data'!BZ$3,List!$F$2:$CB$2,0)),""),"")</f>
        <v/>
      </c>
      <c r="CA116" s="13" t="str">
        <f>IFERROR(IF(CA$4="Yes",INDEX(List!$F$2:$CB$208,MATCH('Selection Pane Data'!$C116,List!$F$2:$F$208,0),MATCH('Selection Pane Data'!CA$3,List!$F$2:$CB$2,0)),""),"")</f>
        <v/>
      </c>
      <c r="CC116" s="29">
        <f t="shared" si="4"/>
        <v>0</v>
      </c>
      <c r="CD116" s="29">
        <f t="shared" si="5"/>
        <v>0</v>
      </c>
      <c r="CE116" s="29"/>
      <c r="CF116" s="29">
        <f>COUNTIF(List!I114:CB114,'Selection Pane Data'!CF$3)</f>
        <v>0</v>
      </c>
      <c r="CG116" s="29">
        <f>COUNTIF(List!J114:CC114,'Selection Pane Data'!CG$3)</f>
        <v>0</v>
      </c>
      <c r="CH116" s="29"/>
      <c r="CI116" s="29" t="str">
        <f t="shared" si="6"/>
        <v>Good</v>
      </c>
      <c r="CJ116" s="29" t="str">
        <f t="shared" si="7"/>
        <v>Good</v>
      </c>
    </row>
    <row r="117" spans="2:88" x14ac:dyDescent="0.45">
      <c r="B117" s="21" t="s">
        <v>389</v>
      </c>
      <c r="C117" s="120" t="s">
        <v>296</v>
      </c>
      <c r="D117" s="31" t="str">
        <f>List!G115</f>
        <v>Shared Coverage</v>
      </c>
      <c r="E117" s="31" t="str">
        <f>List!H115</f>
        <v>Shared Coverage</v>
      </c>
      <c r="F117" t="str">
        <f>INDEX('CMMC Levels'!$A$1:$F$188,MATCH('Selection Pane Data'!$C117,'CMMC Levels'!$A$1:$A$188,0),MATCH(Placemat!$F$4,'CMMC Levels'!$A$1:$F$1,0))</f>
        <v>N/A</v>
      </c>
      <c r="G117" s="75" t="str">
        <f>IF(F117="X",IF(COUNTIF(List!I115:CB115,"P")+COUNTIF(List!I115:CB115,"S")=0,"U",IF(COUNTIF('Selection Pane Data'!H117:CA117,"P")&gt;0,"P",IF(COUNTIF('Selection Pane Data'!H117:CA117,"S")&gt;0,"S","N"))),"NA")</f>
        <v>NA</v>
      </c>
      <c r="H117" s="13" t="str">
        <f>IFERROR(IF(H$4="Yes",INDEX(List!$F$2:$CB$208,MATCH('Selection Pane Data'!$C117,List!$F$2:$F$208,0),MATCH('Selection Pane Data'!H$3,List!$F$2:$CB$2,0)),""),"")</f>
        <v/>
      </c>
      <c r="I117" s="13" t="str">
        <f>IFERROR(IF(I$4="Yes",INDEX(List!$F$2:$CB$208,MATCH('Selection Pane Data'!$C117,List!$F$2:$F$208,0),MATCH('Selection Pane Data'!I$3,List!$F$2:$CB$2,0)),""),"")</f>
        <v/>
      </c>
      <c r="J117" s="13">
        <f>IFERROR(IF(J$4="Yes",INDEX(List!$F$2:$CB$208,MATCH('Selection Pane Data'!$C117,List!$F$2:$F$208,0),MATCH('Selection Pane Data'!J$3,List!$F$2:$CB$2,0)),""),"")</f>
        <v>0</v>
      </c>
      <c r="K117" s="13" t="str">
        <f>IFERROR(IF(K$4="Yes",INDEX(List!$F$2:$CB$208,MATCH('Selection Pane Data'!$C117,List!$F$2:$F$208,0),MATCH('Selection Pane Data'!K$3,List!$F$2:$CB$2,0)),""),"")</f>
        <v/>
      </c>
      <c r="L117" s="13" t="str">
        <f>IFERROR(IF(L$4="Yes",INDEX(List!$F$2:$CB$208,MATCH('Selection Pane Data'!$C117,List!$F$2:$F$208,0),MATCH('Selection Pane Data'!L$3,List!$F$2:$CB$2,0)),""),"")</f>
        <v/>
      </c>
      <c r="M117" s="13" t="str">
        <f>IFERROR(IF(M$4="Yes",INDEX(List!$F$2:$CB$208,MATCH('Selection Pane Data'!$C117,List!$F$2:$F$208,0),MATCH('Selection Pane Data'!M$3,List!$F$2:$CB$2,0)),""),"")</f>
        <v/>
      </c>
      <c r="N117" s="13" t="str">
        <f>IFERROR(IF(N$4="Yes",INDEX(List!$F$2:$CB$208,MATCH('Selection Pane Data'!$C117,List!$F$2:$F$208,0),MATCH('Selection Pane Data'!N$3,List!$F$2:$CB$2,0)),""),"")</f>
        <v/>
      </c>
      <c r="O117" s="13" t="str">
        <f>IFERROR(IF(O$4="Yes",INDEX(List!$F$2:$CB$208,MATCH('Selection Pane Data'!$C117,List!$F$2:$F$208,0),MATCH('Selection Pane Data'!O$3,List!$F$2:$CB$2,0)),""),"")</f>
        <v/>
      </c>
      <c r="P117" s="13" t="str">
        <f>IFERROR(IF(P$4="Yes",INDEX(List!$F$2:$CB$208,MATCH('Selection Pane Data'!$C117,List!$F$2:$F$208,0),MATCH('Selection Pane Data'!P$3,List!$F$2:$CB$2,0)),""),"")</f>
        <v/>
      </c>
      <c r="Q117" s="13" t="str">
        <f>IFERROR(IF(Q$4="Yes",INDEX(List!$F$2:$CB$208,MATCH('Selection Pane Data'!$C117,List!$F$2:$F$208,0),MATCH('Selection Pane Data'!Q$3,List!$F$2:$CB$2,0)),""),"")</f>
        <v/>
      </c>
      <c r="R117" s="13" t="str">
        <f>IFERROR(IF(R$4="Yes",INDEX(List!$F$2:$CB$208,MATCH('Selection Pane Data'!$C117,List!$F$2:$F$208,0),MATCH('Selection Pane Data'!R$3,List!$F$2:$CB$2,0)),""),"")</f>
        <v/>
      </c>
      <c r="S117" s="13" t="str">
        <f>IFERROR(IF(S$4="Yes",INDEX(List!$F$2:$CB$208,MATCH('Selection Pane Data'!$C117,List!$F$2:$F$208,0),MATCH('Selection Pane Data'!S$3,List!$F$2:$CB$2,0)),""),"")</f>
        <v/>
      </c>
      <c r="T117" s="13" t="str">
        <f>IFERROR(IF(T$4="Yes",INDEX(List!$F$2:$CB$208,MATCH('Selection Pane Data'!$C117,List!$F$2:$F$208,0),MATCH('Selection Pane Data'!T$3,List!$F$2:$CB$2,0)),""),"")</f>
        <v/>
      </c>
      <c r="U117" s="13" t="str">
        <f>IFERROR(IF(U$4="Yes",INDEX(List!$F$2:$CB$208,MATCH('Selection Pane Data'!$C117,List!$F$2:$F$208,0),MATCH('Selection Pane Data'!U$3,List!$F$2:$CB$2,0)),""),"")</f>
        <v/>
      </c>
      <c r="V117" s="13" t="str">
        <f>IFERROR(IF(V$4="Yes",INDEX(List!$F$2:$CB$208,MATCH('Selection Pane Data'!$C117,List!$F$2:$F$208,0),MATCH('Selection Pane Data'!V$3,List!$F$2:$CB$2,0)),""),"")</f>
        <v/>
      </c>
      <c r="W117" s="13" t="str">
        <f>IFERROR(IF(W$4="Yes",INDEX(List!$F$2:$CB$208,MATCH('Selection Pane Data'!$C117,List!$F$2:$F$208,0),MATCH('Selection Pane Data'!W$3,List!$F$2:$CB$2,0)),""),"")</f>
        <v/>
      </c>
      <c r="X117" s="13" t="str">
        <f>IFERROR(IF(X$4="Yes",INDEX(List!$F$2:$CB$208,MATCH('Selection Pane Data'!$C117,List!$F$2:$F$208,0),MATCH('Selection Pane Data'!X$3,List!$F$2:$CB$2,0)),""),"")</f>
        <v/>
      </c>
      <c r="Y117" s="13" t="str">
        <f>IFERROR(IF(Y$4="Yes",INDEX(List!$F$2:$CB$208,MATCH('Selection Pane Data'!$C117,List!$F$2:$F$208,0),MATCH('Selection Pane Data'!Y$3,List!$F$2:$CB$2,0)),""),"")</f>
        <v/>
      </c>
      <c r="Z117" s="13" t="str">
        <f>IFERROR(IF(Z$4="Yes",INDEX(List!$F$2:$CB$208,MATCH('Selection Pane Data'!$C117,List!$F$2:$F$208,0),MATCH('Selection Pane Data'!Z$3,List!$F$2:$CB$2,0)),""),"")</f>
        <v/>
      </c>
      <c r="AA117" s="13" t="str">
        <f>IFERROR(IF(AA$4="Yes",INDEX(List!$F$2:$CB$208,MATCH('Selection Pane Data'!$C117,List!$F$2:$F$208,0),MATCH('Selection Pane Data'!AA$3,List!$F$2:$CB$2,0)),""),"")</f>
        <v/>
      </c>
      <c r="AB117" s="13">
        <f>IFERROR(IF(AB$4="Yes",INDEX(List!$F$2:$CB$208,MATCH('Selection Pane Data'!$C117,List!$F$2:$F$208,0),MATCH('Selection Pane Data'!AB$3,List!$F$2:$CB$2,0)),""),"")</f>
        <v>0</v>
      </c>
      <c r="AC117" s="13" t="str">
        <f>IFERROR(IF(AC$4="Yes",INDEX(List!$F$2:$CB$208,MATCH('Selection Pane Data'!$C117,List!$F$2:$F$208,0),MATCH('Selection Pane Data'!AC$3,List!$F$2:$CB$2,0)),""),"")</f>
        <v/>
      </c>
      <c r="AD117" s="13" t="str">
        <f>IFERROR(IF(AD$4="Yes",INDEX(List!$F$2:$CB$208,MATCH('Selection Pane Data'!$C117,List!$F$2:$F$208,0),MATCH('Selection Pane Data'!AD$3,List!$F$2:$CB$2,0)),""),"")</f>
        <v/>
      </c>
      <c r="AE117" s="13" t="str">
        <f>IFERROR(IF(AE$4="Yes",INDEX(List!$F$2:$CB$208,MATCH('Selection Pane Data'!$C117,List!$F$2:$F$208,0),MATCH('Selection Pane Data'!AE$3,List!$F$2:$CB$2,0)),""),"")</f>
        <v/>
      </c>
      <c r="AF117" s="13" t="str">
        <f>IFERROR(IF(AF$4="Yes",INDEX(List!$F$2:$CB$208,MATCH('Selection Pane Data'!$C117,List!$F$2:$F$208,0),MATCH('Selection Pane Data'!AF$3,List!$F$2:$CB$2,0)),""),"")</f>
        <v/>
      </c>
      <c r="AG117" s="13" t="str">
        <f>IFERROR(IF(AG$4="Yes",INDEX(List!$F$2:$CB$208,MATCH('Selection Pane Data'!$C117,List!$F$2:$F$208,0),MATCH('Selection Pane Data'!AG$3,List!$F$2:$CB$2,0)),""),"")</f>
        <v/>
      </c>
      <c r="AH117" s="13" t="str">
        <f>IFERROR(IF(AH$4="Yes",INDEX(List!$F$2:$CB$208,MATCH('Selection Pane Data'!$C117,List!$F$2:$F$208,0),MATCH('Selection Pane Data'!AH$3,List!$F$2:$CB$2,0)),""),"")</f>
        <v/>
      </c>
      <c r="AI117" s="13" t="str">
        <f>IFERROR(IF(AI$4="Yes",INDEX(List!$F$2:$CB$208,MATCH('Selection Pane Data'!$C117,List!$F$2:$F$208,0),MATCH('Selection Pane Data'!AI$3,List!$F$2:$CB$2,0)),""),"")</f>
        <v/>
      </c>
      <c r="AJ117" s="13" t="str">
        <f>IFERROR(IF(AJ$4="Yes",INDEX(List!$F$2:$CB$208,MATCH('Selection Pane Data'!$C117,List!$F$2:$F$208,0),MATCH('Selection Pane Data'!AJ$3,List!$F$2:$CB$2,0)),""),"")</f>
        <v/>
      </c>
      <c r="AK117" s="13" t="str">
        <f>IFERROR(IF(AK$4="Yes",INDEX(List!$F$2:$CB$208,MATCH('Selection Pane Data'!$C117,List!$F$2:$F$208,0),MATCH('Selection Pane Data'!AK$3,List!$F$2:$CB$2,0)),""),"")</f>
        <v/>
      </c>
      <c r="AL117" s="13" t="str">
        <f>IFERROR(IF(AL$4="Yes",INDEX(List!$F$2:$CB$208,MATCH('Selection Pane Data'!$C117,List!$F$2:$F$208,0),MATCH('Selection Pane Data'!AL$3,List!$F$2:$CB$2,0)),""),"")</f>
        <v/>
      </c>
      <c r="AM117" s="13" t="str">
        <f>IFERROR(IF(AM$4="Yes",INDEX(List!$F$2:$CB$208,MATCH('Selection Pane Data'!$C117,List!$F$2:$F$208,0),MATCH('Selection Pane Data'!AM$3,List!$F$2:$CB$2,0)),""),"")</f>
        <v/>
      </c>
      <c r="AN117" s="13" t="str">
        <f>IFERROR(IF(AN$4="Yes",INDEX(List!$F$2:$CB$208,MATCH('Selection Pane Data'!$C117,List!$F$2:$F$208,0),MATCH('Selection Pane Data'!AN$3,List!$F$2:$CB$2,0)),""),"")</f>
        <v/>
      </c>
      <c r="AO117" s="13" t="str">
        <f>IFERROR(IF(AO$4="Yes",INDEX(List!$F$2:$CB$208,MATCH('Selection Pane Data'!$C117,List!$F$2:$F$208,0),MATCH('Selection Pane Data'!AO$3,List!$F$2:$CB$2,0)),""),"")</f>
        <v/>
      </c>
      <c r="AP117" s="13" t="str">
        <f>IFERROR(IF(AP$4="Yes",INDEX(List!$F$2:$CB$208,MATCH('Selection Pane Data'!$C117,List!$F$2:$F$208,0),MATCH('Selection Pane Data'!AP$3,List!$F$2:$CB$2,0)),""),"")</f>
        <v/>
      </c>
      <c r="AQ117" s="13" t="str">
        <f>IFERROR(IF(AQ$4="Yes",INDEX(List!$F$2:$CB$208,MATCH('Selection Pane Data'!$C117,List!$F$2:$F$208,0),MATCH('Selection Pane Data'!AQ$3,List!$F$2:$CB$2,0)),""),"")</f>
        <v/>
      </c>
      <c r="AR117" s="13" t="str">
        <f>IFERROR(IF(AR$4="Yes",INDEX(List!$F$2:$CB$208,MATCH('Selection Pane Data'!$C117,List!$F$2:$F$208,0),MATCH('Selection Pane Data'!AR$3,List!$F$2:$CB$2,0)),""),"")</f>
        <v/>
      </c>
      <c r="AS117" s="13" t="str">
        <f>IFERROR(IF(AS$4="Yes",INDEX(List!$F$2:$CB$208,MATCH('Selection Pane Data'!$C117,List!$F$2:$F$208,0),MATCH('Selection Pane Data'!AS$3,List!$F$2:$CB$2,0)),""),"")</f>
        <v/>
      </c>
      <c r="AT117" s="13" t="str">
        <f>IFERROR(IF(AT$4="Yes",INDEX(List!$F$2:$CB$208,MATCH('Selection Pane Data'!$C117,List!$F$2:$F$208,0),MATCH('Selection Pane Data'!AT$3,List!$F$2:$CB$2,0)),""),"")</f>
        <v/>
      </c>
      <c r="AU117" s="13" t="str">
        <f>IFERROR(IF(AU$4="Yes",INDEX(List!$F$2:$CB$208,MATCH('Selection Pane Data'!$C117,List!$F$2:$F$208,0),MATCH('Selection Pane Data'!AU$3,List!$F$2:$CB$2,0)),""),"")</f>
        <v/>
      </c>
      <c r="AV117" s="13" t="str">
        <f>IFERROR(IF(AV$4="Yes",INDEX(List!$F$2:$CB$208,MATCH('Selection Pane Data'!$C117,List!$F$2:$F$208,0),MATCH('Selection Pane Data'!AV$3,List!$F$2:$CB$2,0)),""),"")</f>
        <v/>
      </c>
      <c r="AW117" s="13" t="str">
        <f>IFERROR(IF(AW$4="Yes",INDEX(List!$F$2:$CB$208,MATCH('Selection Pane Data'!$C117,List!$F$2:$F$208,0),MATCH('Selection Pane Data'!AW$3,List!$F$2:$CB$2,0)),""),"")</f>
        <v/>
      </c>
      <c r="AX117" s="13" t="str">
        <f>IFERROR(IF(AX$4="Yes",INDEX(List!$F$2:$CB$208,MATCH('Selection Pane Data'!$C117,List!$F$2:$F$208,0),MATCH('Selection Pane Data'!AX$3,List!$F$2:$CB$2,0)),""),"")</f>
        <v/>
      </c>
      <c r="AY117" s="13" t="str">
        <f>IFERROR(IF(AY$4="Yes",INDEX(List!$F$2:$CB$208,MATCH('Selection Pane Data'!$C117,List!$F$2:$F$208,0),MATCH('Selection Pane Data'!AY$3,List!$F$2:$CB$2,0)),""),"")</f>
        <v/>
      </c>
      <c r="AZ117" s="13" t="str">
        <f>IFERROR(IF(AZ$4="Yes",INDEX(List!$F$2:$CB$208,MATCH('Selection Pane Data'!$C117,List!$F$2:$F$208,0),MATCH('Selection Pane Data'!AZ$3,List!$F$2:$CB$2,0)),""),"")</f>
        <v/>
      </c>
      <c r="BA117" s="13" t="str">
        <f>IFERROR(IF(BA$4="Yes",INDEX(List!$F$2:$CB$208,MATCH('Selection Pane Data'!$C117,List!$F$2:$F$208,0),MATCH('Selection Pane Data'!BA$3,List!$F$2:$CB$2,0)),""),"")</f>
        <v/>
      </c>
      <c r="BB117" s="13" t="str">
        <f>IFERROR(IF(BB$4="Yes",INDEX(List!$F$2:$CB$208,MATCH('Selection Pane Data'!$C117,List!$F$2:$F$208,0),MATCH('Selection Pane Data'!BB$3,List!$F$2:$CB$2,0)),""),"")</f>
        <v/>
      </c>
      <c r="BC117" s="13" t="str">
        <f>IFERROR(IF(BC$4="Yes",INDEX(List!$F$2:$CB$208,MATCH('Selection Pane Data'!$C117,List!$F$2:$F$208,0),MATCH('Selection Pane Data'!BC$3,List!$F$2:$CB$2,0)),""),"")</f>
        <v/>
      </c>
      <c r="BD117" s="13" t="str">
        <f>IFERROR(IF(BD$4="Yes",INDEX(List!$F$2:$CB$208,MATCH('Selection Pane Data'!$C117,List!$F$2:$F$208,0),MATCH('Selection Pane Data'!BD$3,List!$F$2:$CB$2,0)),""),"")</f>
        <v/>
      </c>
      <c r="BE117" s="13" t="str">
        <f>IFERROR(IF(BE$4="Yes",INDEX(List!$F$2:$CB$208,MATCH('Selection Pane Data'!$C117,List!$F$2:$F$208,0),MATCH('Selection Pane Data'!BE$3,List!$F$2:$CB$2,0)),""),"")</f>
        <v/>
      </c>
      <c r="BF117" s="13" t="str">
        <f>IFERROR(IF(BF$4="Yes",INDEX(List!$F$2:$CB$208,MATCH('Selection Pane Data'!$C117,List!$F$2:$F$208,0),MATCH('Selection Pane Data'!BF$3,List!$F$2:$CB$2,0)),""),"")</f>
        <v/>
      </c>
      <c r="BG117" s="13" t="str">
        <f>IFERROR(IF(BG$4="Yes",INDEX(List!$F$2:$CB$208,MATCH('Selection Pane Data'!$C117,List!$F$2:$F$208,0),MATCH('Selection Pane Data'!BG$3,List!$F$2:$CB$2,0)),""),"")</f>
        <v/>
      </c>
      <c r="BH117" s="13" t="str">
        <f>IFERROR(IF(BH$4="Yes",INDEX(List!$F$2:$CB$208,MATCH('Selection Pane Data'!$C117,List!$F$2:$F$208,0),MATCH('Selection Pane Data'!BH$3,List!$F$2:$CB$2,0)),""),"")</f>
        <v/>
      </c>
      <c r="BI117" s="13" t="str">
        <f>IFERROR(IF(BI$4="Yes",INDEX(List!$F$2:$CB$208,MATCH('Selection Pane Data'!$C117,List!$F$2:$F$208,0),MATCH('Selection Pane Data'!BI$3,List!$F$2:$CB$2,0)),""),"")</f>
        <v/>
      </c>
      <c r="BJ117" s="13" t="str">
        <f>IFERROR(IF(BJ$4="Yes",INDEX(List!$F$2:$CB$208,MATCH('Selection Pane Data'!$C117,List!$F$2:$F$208,0),MATCH('Selection Pane Data'!BJ$3,List!$F$2:$CB$2,0)),""),"")</f>
        <v/>
      </c>
      <c r="BK117" s="13" t="str">
        <f>IFERROR(IF(BK$4="Yes",INDEX(List!$F$2:$CB$208,MATCH('Selection Pane Data'!$C117,List!$F$2:$F$208,0),MATCH('Selection Pane Data'!BK$3,List!$F$2:$CB$2,0)),""),"")</f>
        <v/>
      </c>
      <c r="BL117" s="13" t="str">
        <f>IFERROR(IF(BL$4="Yes",INDEX(List!$F$2:$CB$208,MATCH('Selection Pane Data'!$C117,List!$F$2:$F$208,0),MATCH('Selection Pane Data'!BL$3,List!$F$2:$CB$2,0)),""),"")</f>
        <v/>
      </c>
      <c r="BM117" s="13" t="str">
        <f>IFERROR(IF(BM$4="Yes",INDEX(List!$F$2:$CB$208,MATCH('Selection Pane Data'!$C117,List!$F$2:$F$208,0),MATCH('Selection Pane Data'!BM$3,List!$F$2:$CB$2,0)),""),"")</f>
        <v/>
      </c>
      <c r="BN117" s="13" t="str">
        <f>IFERROR(IF(BN$4="Yes",INDEX(List!$F$2:$CB$208,MATCH('Selection Pane Data'!$C117,List!$F$2:$F$208,0),MATCH('Selection Pane Data'!BN$3,List!$F$2:$CB$2,0)),""),"")</f>
        <v/>
      </c>
      <c r="BO117" s="13" t="str">
        <f>IFERROR(IF(BO$4="Yes",INDEX(List!$F$2:$CB$208,MATCH('Selection Pane Data'!$C117,List!$F$2:$F$208,0),MATCH('Selection Pane Data'!BO$3,List!$F$2:$CB$2,0)),""),"")</f>
        <v/>
      </c>
      <c r="BP117" s="13" t="str">
        <f>IFERROR(IF(BP$4="Yes",INDEX(List!$F$2:$CB$208,MATCH('Selection Pane Data'!$C117,List!$F$2:$F$208,0),MATCH('Selection Pane Data'!BP$3,List!$F$2:$CB$2,0)),""),"")</f>
        <v/>
      </c>
      <c r="BQ117" s="13" t="str">
        <f>IFERROR(IF(BQ$4="Yes",INDEX(List!$F$2:$CB$208,MATCH('Selection Pane Data'!$C117,List!$F$2:$F$208,0),MATCH('Selection Pane Data'!BQ$3,List!$F$2:$CB$2,0)),""),"")</f>
        <v/>
      </c>
      <c r="BR117" s="13" t="str">
        <f>IFERROR(IF(BR$4="Yes",INDEX(List!$F$2:$CB$208,MATCH('Selection Pane Data'!$C117,List!$F$2:$F$208,0),MATCH('Selection Pane Data'!BR$3,List!$F$2:$CB$2,0)),""),"")</f>
        <v/>
      </c>
      <c r="BS117" s="13" t="str">
        <f>IFERROR(IF(BS$4="Yes",INDEX(List!$F$2:$CB$208,MATCH('Selection Pane Data'!$C117,List!$F$2:$F$208,0),MATCH('Selection Pane Data'!BS$3,List!$F$2:$CB$2,0)),""),"")</f>
        <v/>
      </c>
      <c r="BT117" s="13" t="str">
        <f>IFERROR(IF(BT$4="Yes",INDEX(List!$F$2:$CB$208,MATCH('Selection Pane Data'!$C117,List!$F$2:$F$208,0),MATCH('Selection Pane Data'!BT$3,List!$F$2:$CB$2,0)),""),"")</f>
        <v/>
      </c>
      <c r="BU117" s="13" t="str">
        <f>IFERROR(IF(BU$4="Yes",INDEX(List!$F$2:$CB$208,MATCH('Selection Pane Data'!$C117,List!$F$2:$F$208,0),MATCH('Selection Pane Data'!BU$3,List!$F$2:$CB$2,0)),""),"")</f>
        <v/>
      </c>
      <c r="BV117" s="13" t="str">
        <f>IFERROR(IF(BV$4="Yes",INDEX(List!$F$2:$CB$208,MATCH('Selection Pane Data'!$C117,List!$F$2:$F$208,0),MATCH('Selection Pane Data'!BV$3,List!$F$2:$CB$2,0)),""),"")</f>
        <v/>
      </c>
      <c r="BW117" s="13" t="str">
        <f>IFERROR(IF(BW$4="Yes",INDEX(List!$F$2:$CB$208,MATCH('Selection Pane Data'!$C117,List!$F$2:$F$208,0),MATCH('Selection Pane Data'!BW$3,List!$F$2:$CB$2,0)),""),"")</f>
        <v/>
      </c>
      <c r="BX117" s="13" t="str">
        <f>IFERROR(IF(BX$4="Yes",INDEX(List!$F$2:$CB$208,MATCH('Selection Pane Data'!$C117,List!$F$2:$F$208,0),MATCH('Selection Pane Data'!BX$3,List!$F$2:$CB$2,0)),""),"")</f>
        <v/>
      </c>
      <c r="BY117" s="13" t="str">
        <f>IFERROR(IF(BY$4="Yes",INDEX(List!$F$2:$CB$208,MATCH('Selection Pane Data'!$C117,List!$F$2:$F$208,0),MATCH('Selection Pane Data'!BY$3,List!$F$2:$CB$2,0)),""),"")</f>
        <v/>
      </c>
      <c r="BZ117" s="13" t="str">
        <f>IFERROR(IF(BZ$4="Yes",INDEX(List!$F$2:$CB$208,MATCH('Selection Pane Data'!$C117,List!$F$2:$F$208,0),MATCH('Selection Pane Data'!BZ$3,List!$F$2:$CB$2,0)),""),"")</f>
        <v/>
      </c>
      <c r="CA117" s="13" t="str">
        <f>IFERROR(IF(CA$4="Yes",INDEX(List!$F$2:$CB$208,MATCH('Selection Pane Data'!$C117,List!$F$2:$F$208,0),MATCH('Selection Pane Data'!CA$3,List!$F$2:$CB$2,0)),""),"")</f>
        <v/>
      </c>
      <c r="CC117" s="29">
        <f t="shared" si="4"/>
        <v>0</v>
      </c>
      <c r="CD117" s="29">
        <f t="shared" si="5"/>
        <v>0</v>
      </c>
      <c r="CE117" s="29"/>
      <c r="CF117" s="29">
        <f>COUNTIF(List!I115:CB115,'Selection Pane Data'!CF$3)</f>
        <v>0</v>
      </c>
      <c r="CG117" s="29">
        <f>COUNTIF(List!J115:CC115,'Selection Pane Data'!CG$3)</f>
        <v>0</v>
      </c>
      <c r="CH117" s="29"/>
      <c r="CI117" s="29" t="str">
        <f t="shared" si="6"/>
        <v>Good</v>
      </c>
      <c r="CJ117" s="29" t="str">
        <f t="shared" si="7"/>
        <v>Good</v>
      </c>
    </row>
    <row r="118" spans="2:88" x14ac:dyDescent="0.45">
      <c r="B118" s="21" t="s">
        <v>390</v>
      </c>
      <c r="C118" s="120" t="s">
        <v>296</v>
      </c>
      <c r="D118" s="31" t="str">
        <f>List!G116</f>
        <v>Shared Coverage</v>
      </c>
      <c r="E118" s="31" t="str">
        <f>List!H116</f>
        <v>Shared Coverage</v>
      </c>
      <c r="F118" t="str">
        <f>INDEX('CMMC Levels'!$A$1:$F$188,MATCH('Selection Pane Data'!$C118,'CMMC Levels'!$A$1:$A$188,0),MATCH(Placemat!$F$4,'CMMC Levels'!$A$1:$F$1,0))</f>
        <v>N/A</v>
      </c>
      <c r="G118" s="75" t="str">
        <f>IF(F118="X",IF(COUNTIF(List!I116:CB116,"P")+COUNTIF(List!I116:CB116,"S")=0,"U",IF(COUNTIF('Selection Pane Data'!H118:CA118,"P")&gt;0,"P",IF(COUNTIF('Selection Pane Data'!H118:CA118,"S")&gt;0,"S","N"))),"NA")</f>
        <v>NA</v>
      </c>
      <c r="H118" s="13" t="str">
        <f>IFERROR(IF(H$4="Yes",INDEX(List!$F$2:$CB$208,MATCH('Selection Pane Data'!$C118,List!$F$2:$F$208,0),MATCH('Selection Pane Data'!H$3,List!$F$2:$CB$2,0)),""),"")</f>
        <v/>
      </c>
      <c r="I118" s="13" t="str">
        <f>IFERROR(IF(I$4="Yes",INDEX(List!$F$2:$CB$208,MATCH('Selection Pane Data'!$C118,List!$F$2:$F$208,0),MATCH('Selection Pane Data'!I$3,List!$F$2:$CB$2,0)),""),"")</f>
        <v/>
      </c>
      <c r="J118" s="13">
        <f>IFERROR(IF(J$4="Yes",INDEX(List!$F$2:$CB$208,MATCH('Selection Pane Data'!$C118,List!$F$2:$F$208,0),MATCH('Selection Pane Data'!J$3,List!$F$2:$CB$2,0)),""),"")</f>
        <v>0</v>
      </c>
      <c r="K118" s="13" t="str">
        <f>IFERROR(IF(K$4="Yes",INDEX(List!$F$2:$CB$208,MATCH('Selection Pane Data'!$C118,List!$F$2:$F$208,0),MATCH('Selection Pane Data'!K$3,List!$F$2:$CB$2,0)),""),"")</f>
        <v/>
      </c>
      <c r="L118" s="13" t="str">
        <f>IFERROR(IF(L$4="Yes",INDEX(List!$F$2:$CB$208,MATCH('Selection Pane Data'!$C118,List!$F$2:$F$208,0),MATCH('Selection Pane Data'!L$3,List!$F$2:$CB$2,0)),""),"")</f>
        <v/>
      </c>
      <c r="M118" s="13" t="str">
        <f>IFERROR(IF(M$4="Yes",INDEX(List!$F$2:$CB$208,MATCH('Selection Pane Data'!$C118,List!$F$2:$F$208,0),MATCH('Selection Pane Data'!M$3,List!$F$2:$CB$2,0)),""),"")</f>
        <v/>
      </c>
      <c r="N118" s="13" t="str">
        <f>IFERROR(IF(N$4="Yes",INDEX(List!$F$2:$CB$208,MATCH('Selection Pane Data'!$C118,List!$F$2:$F$208,0),MATCH('Selection Pane Data'!N$3,List!$F$2:$CB$2,0)),""),"")</f>
        <v/>
      </c>
      <c r="O118" s="13" t="str">
        <f>IFERROR(IF(O$4="Yes",INDEX(List!$F$2:$CB$208,MATCH('Selection Pane Data'!$C118,List!$F$2:$F$208,0),MATCH('Selection Pane Data'!O$3,List!$F$2:$CB$2,0)),""),"")</f>
        <v/>
      </c>
      <c r="P118" s="13" t="str">
        <f>IFERROR(IF(P$4="Yes",INDEX(List!$F$2:$CB$208,MATCH('Selection Pane Data'!$C118,List!$F$2:$F$208,0),MATCH('Selection Pane Data'!P$3,List!$F$2:$CB$2,0)),""),"")</f>
        <v/>
      </c>
      <c r="Q118" s="13" t="str">
        <f>IFERROR(IF(Q$4="Yes",INDEX(List!$F$2:$CB$208,MATCH('Selection Pane Data'!$C118,List!$F$2:$F$208,0),MATCH('Selection Pane Data'!Q$3,List!$F$2:$CB$2,0)),""),"")</f>
        <v/>
      </c>
      <c r="R118" s="13" t="str">
        <f>IFERROR(IF(R$4="Yes",INDEX(List!$F$2:$CB$208,MATCH('Selection Pane Data'!$C118,List!$F$2:$F$208,0),MATCH('Selection Pane Data'!R$3,List!$F$2:$CB$2,0)),""),"")</f>
        <v/>
      </c>
      <c r="S118" s="13" t="str">
        <f>IFERROR(IF(S$4="Yes",INDEX(List!$F$2:$CB$208,MATCH('Selection Pane Data'!$C118,List!$F$2:$F$208,0),MATCH('Selection Pane Data'!S$3,List!$F$2:$CB$2,0)),""),"")</f>
        <v/>
      </c>
      <c r="T118" s="13" t="str">
        <f>IFERROR(IF(T$4="Yes",INDEX(List!$F$2:$CB$208,MATCH('Selection Pane Data'!$C118,List!$F$2:$F$208,0),MATCH('Selection Pane Data'!T$3,List!$F$2:$CB$2,0)),""),"")</f>
        <v/>
      </c>
      <c r="U118" s="13" t="str">
        <f>IFERROR(IF(U$4="Yes",INDEX(List!$F$2:$CB$208,MATCH('Selection Pane Data'!$C118,List!$F$2:$F$208,0),MATCH('Selection Pane Data'!U$3,List!$F$2:$CB$2,0)),""),"")</f>
        <v/>
      </c>
      <c r="V118" s="13" t="str">
        <f>IFERROR(IF(V$4="Yes",INDEX(List!$F$2:$CB$208,MATCH('Selection Pane Data'!$C118,List!$F$2:$F$208,0),MATCH('Selection Pane Data'!V$3,List!$F$2:$CB$2,0)),""),"")</f>
        <v/>
      </c>
      <c r="W118" s="13" t="str">
        <f>IFERROR(IF(W$4="Yes",INDEX(List!$F$2:$CB$208,MATCH('Selection Pane Data'!$C118,List!$F$2:$F$208,0),MATCH('Selection Pane Data'!W$3,List!$F$2:$CB$2,0)),""),"")</f>
        <v/>
      </c>
      <c r="X118" s="13" t="str">
        <f>IFERROR(IF(X$4="Yes",INDEX(List!$F$2:$CB$208,MATCH('Selection Pane Data'!$C118,List!$F$2:$F$208,0),MATCH('Selection Pane Data'!X$3,List!$F$2:$CB$2,0)),""),"")</f>
        <v/>
      </c>
      <c r="Y118" s="13" t="str">
        <f>IFERROR(IF(Y$4="Yes",INDEX(List!$F$2:$CB$208,MATCH('Selection Pane Data'!$C118,List!$F$2:$F$208,0),MATCH('Selection Pane Data'!Y$3,List!$F$2:$CB$2,0)),""),"")</f>
        <v/>
      </c>
      <c r="Z118" s="13" t="str">
        <f>IFERROR(IF(Z$4="Yes",INDEX(List!$F$2:$CB$208,MATCH('Selection Pane Data'!$C118,List!$F$2:$F$208,0),MATCH('Selection Pane Data'!Z$3,List!$F$2:$CB$2,0)),""),"")</f>
        <v/>
      </c>
      <c r="AA118" s="13" t="str">
        <f>IFERROR(IF(AA$4="Yes",INDEX(List!$F$2:$CB$208,MATCH('Selection Pane Data'!$C118,List!$F$2:$F$208,0),MATCH('Selection Pane Data'!AA$3,List!$F$2:$CB$2,0)),""),"")</f>
        <v/>
      </c>
      <c r="AB118" s="13">
        <f>IFERROR(IF(AB$4="Yes",INDEX(List!$F$2:$CB$208,MATCH('Selection Pane Data'!$C118,List!$F$2:$F$208,0),MATCH('Selection Pane Data'!AB$3,List!$F$2:$CB$2,0)),""),"")</f>
        <v>0</v>
      </c>
      <c r="AC118" s="13" t="str">
        <f>IFERROR(IF(AC$4="Yes",INDEX(List!$F$2:$CB$208,MATCH('Selection Pane Data'!$C118,List!$F$2:$F$208,0),MATCH('Selection Pane Data'!AC$3,List!$F$2:$CB$2,0)),""),"")</f>
        <v/>
      </c>
      <c r="AD118" s="13" t="str">
        <f>IFERROR(IF(AD$4="Yes",INDEX(List!$F$2:$CB$208,MATCH('Selection Pane Data'!$C118,List!$F$2:$F$208,0),MATCH('Selection Pane Data'!AD$3,List!$F$2:$CB$2,0)),""),"")</f>
        <v/>
      </c>
      <c r="AE118" s="13" t="str">
        <f>IFERROR(IF(AE$4="Yes",INDEX(List!$F$2:$CB$208,MATCH('Selection Pane Data'!$C118,List!$F$2:$F$208,0),MATCH('Selection Pane Data'!AE$3,List!$F$2:$CB$2,0)),""),"")</f>
        <v/>
      </c>
      <c r="AF118" s="13" t="str">
        <f>IFERROR(IF(AF$4="Yes",INDEX(List!$F$2:$CB$208,MATCH('Selection Pane Data'!$C118,List!$F$2:$F$208,0),MATCH('Selection Pane Data'!AF$3,List!$F$2:$CB$2,0)),""),"")</f>
        <v/>
      </c>
      <c r="AG118" s="13" t="str">
        <f>IFERROR(IF(AG$4="Yes",INDEX(List!$F$2:$CB$208,MATCH('Selection Pane Data'!$C118,List!$F$2:$F$208,0),MATCH('Selection Pane Data'!AG$3,List!$F$2:$CB$2,0)),""),"")</f>
        <v/>
      </c>
      <c r="AH118" s="13" t="str">
        <f>IFERROR(IF(AH$4="Yes",INDEX(List!$F$2:$CB$208,MATCH('Selection Pane Data'!$C118,List!$F$2:$F$208,0),MATCH('Selection Pane Data'!AH$3,List!$F$2:$CB$2,0)),""),"")</f>
        <v/>
      </c>
      <c r="AI118" s="13" t="str">
        <f>IFERROR(IF(AI$4="Yes",INDEX(List!$F$2:$CB$208,MATCH('Selection Pane Data'!$C118,List!$F$2:$F$208,0),MATCH('Selection Pane Data'!AI$3,List!$F$2:$CB$2,0)),""),"")</f>
        <v/>
      </c>
      <c r="AJ118" s="13" t="str">
        <f>IFERROR(IF(AJ$4="Yes",INDEX(List!$F$2:$CB$208,MATCH('Selection Pane Data'!$C118,List!$F$2:$F$208,0),MATCH('Selection Pane Data'!AJ$3,List!$F$2:$CB$2,0)),""),"")</f>
        <v/>
      </c>
      <c r="AK118" s="13" t="str">
        <f>IFERROR(IF(AK$4="Yes",INDEX(List!$F$2:$CB$208,MATCH('Selection Pane Data'!$C118,List!$F$2:$F$208,0),MATCH('Selection Pane Data'!AK$3,List!$F$2:$CB$2,0)),""),"")</f>
        <v/>
      </c>
      <c r="AL118" s="13" t="str">
        <f>IFERROR(IF(AL$4="Yes",INDEX(List!$F$2:$CB$208,MATCH('Selection Pane Data'!$C118,List!$F$2:$F$208,0),MATCH('Selection Pane Data'!AL$3,List!$F$2:$CB$2,0)),""),"")</f>
        <v/>
      </c>
      <c r="AM118" s="13" t="str">
        <f>IFERROR(IF(AM$4="Yes",INDEX(List!$F$2:$CB$208,MATCH('Selection Pane Data'!$C118,List!$F$2:$F$208,0),MATCH('Selection Pane Data'!AM$3,List!$F$2:$CB$2,0)),""),"")</f>
        <v/>
      </c>
      <c r="AN118" s="13" t="str">
        <f>IFERROR(IF(AN$4="Yes",INDEX(List!$F$2:$CB$208,MATCH('Selection Pane Data'!$C118,List!$F$2:$F$208,0),MATCH('Selection Pane Data'!AN$3,List!$F$2:$CB$2,0)),""),"")</f>
        <v/>
      </c>
      <c r="AO118" s="13" t="str">
        <f>IFERROR(IF(AO$4="Yes",INDEX(List!$F$2:$CB$208,MATCH('Selection Pane Data'!$C118,List!$F$2:$F$208,0),MATCH('Selection Pane Data'!AO$3,List!$F$2:$CB$2,0)),""),"")</f>
        <v/>
      </c>
      <c r="AP118" s="13" t="str">
        <f>IFERROR(IF(AP$4="Yes",INDEX(List!$F$2:$CB$208,MATCH('Selection Pane Data'!$C118,List!$F$2:$F$208,0),MATCH('Selection Pane Data'!AP$3,List!$F$2:$CB$2,0)),""),"")</f>
        <v/>
      </c>
      <c r="AQ118" s="13" t="str">
        <f>IFERROR(IF(AQ$4="Yes",INDEX(List!$F$2:$CB$208,MATCH('Selection Pane Data'!$C118,List!$F$2:$F$208,0),MATCH('Selection Pane Data'!AQ$3,List!$F$2:$CB$2,0)),""),"")</f>
        <v/>
      </c>
      <c r="AR118" s="13" t="str">
        <f>IFERROR(IF(AR$4="Yes",INDEX(List!$F$2:$CB$208,MATCH('Selection Pane Data'!$C118,List!$F$2:$F$208,0),MATCH('Selection Pane Data'!AR$3,List!$F$2:$CB$2,0)),""),"")</f>
        <v/>
      </c>
      <c r="AS118" s="13" t="str">
        <f>IFERROR(IF(AS$4="Yes",INDEX(List!$F$2:$CB$208,MATCH('Selection Pane Data'!$C118,List!$F$2:$F$208,0),MATCH('Selection Pane Data'!AS$3,List!$F$2:$CB$2,0)),""),"")</f>
        <v/>
      </c>
      <c r="AT118" s="13" t="str">
        <f>IFERROR(IF(AT$4="Yes",INDEX(List!$F$2:$CB$208,MATCH('Selection Pane Data'!$C118,List!$F$2:$F$208,0),MATCH('Selection Pane Data'!AT$3,List!$F$2:$CB$2,0)),""),"")</f>
        <v/>
      </c>
      <c r="AU118" s="13" t="str">
        <f>IFERROR(IF(AU$4="Yes",INDEX(List!$F$2:$CB$208,MATCH('Selection Pane Data'!$C118,List!$F$2:$F$208,0),MATCH('Selection Pane Data'!AU$3,List!$F$2:$CB$2,0)),""),"")</f>
        <v/>
      </c>
      <c r="AV118" s="13" t="str">
        <f>IFERROR(IF(AV$4="Yes",INDEX(List!$F$2:$CB$208,MATCH('Selection Pane Data'!$C118,List!$F$2:$F$208,0),MATCH('Selection Pane Data'!AV$3,List!$F$2:$CB$2,0)),""),"")</f>
        <v/>
      </c>
      <c r="AW118" s="13" t="str">
        <f>IFERROR(IF(AW$4="Yes",INDEX(List!$F$2:$CB$208,MATCH('Selection Pane Data'!$C118,List!$F$2:$F$208,0),MATCH('Selection Pane Data'!AW$3,List!$F$2:$CB$2,0)),""),"")</f>
        <v/>
      </c>
      <c r="AX118" s="13" t="str">
        <f>IFERROR(IF(AX$4="Yes",INDEX(List!$F$2:$CB$208,MATCH('Selection Pane Data'!$C118,List!$F$2:$F$208,0),MATCH('Selection Pane Data'!AX$3,List!$F$2:$CB$2,0)),""),"")</f>
        <v/>
      </c>
      <c r="AY118" s="13" t="str">
        <f>IFERROR(IF(AY$4="Yes",INDEX(List!$F$2:$CB$208,MATCH('Selection Pane Data'!$C118,List!$F$2:$F$208,0),MATCH('Selection Pane Data'!AY$3,List!$F$2:$CB$2,0)),""),"")</f>
        <v/>
      </c>
      <c r="AZ118" s="13" t="str">
        <f>IFERROR(IF(AZ$4="Yes",INDEX(List!$F$2:$CB$208,MATCH('Selection Pane Data'!$C118,List!$F$2:$F$208,0),MATCH('Selection Pane Data'!AZ$3,List!$F$2:$CB$2,0)),""),"")</f>
        <v/>
      </c>
      <c r="BA118" s="13" t="str">
        <f>IFERROR(IF(BA$4="Yes",INDEX(List!$F$2:$CB$208,MATCH('Selection Pane Data'!$C118,List!$F$2:$F$208,0),MATCH('Selection Pane Data'!BA$3,List!$F$2:$CB$2,0)),""),"")</f>
        <v/>
      </c>
      <c r="BB118" s="13" t="str">
        <f>IFERROR(IF(BB$4="Yes",INDEX(List!$F$2:$CB$208,MATCH('Selection Pane Data'!$C118,List!$F$2:$F$208,0),MATCH('Selection Pane Data'!BB$3,List!$F$2:$CB$2,0)),""),"")</f>
        <v/>
      </c>
      <c r="BC118" s="13" t="str">
        <f>IFERROR(IF(BC$4="Yes",INDEX(List!$F$2:$CB$208,MATCH('Selection Pane Data'!$C118,List!$F$2:$F$208,0),MATCH('Selection Pane Data'!BC$3,List!$F$2:$CB$2,0)),""),"")</f>
        <v/>
      </c>
      <c r="BD118" s="13" t="str">
        <f>IFERROR(IF(BD$4="Yes",INDEX(List!$F$2:$CB$208,MATCH('Selection Pane Data'!$C118,List!$F$2:$F$208,0),MATCH('Selection Pane Data'!BD$3,List!$F$2:$CB$2,0)),""),"")</f>
        <v/>
      </c>
      <c r="BE118" s="13" t="str">
        <f>IFERROR(IF(BE$4="Yes",INDEX(List!$F$2:$CB$208,MATCH('Selection Pane Data'!$C118,List!$F$2:$F$208,0),MATCH('Selection Pane Data'!BE$3,List!$F$2:$CB$2,0)),""),"")</f>
        <v/>
      </c>
      <c r="BF118" s="13" t="str">
        <f>IFERROR(IF(BF$4="Yes",INDEX(List!$F$2:$CB$208,MATCH('Selection Pane Data'!$C118,List!$F$2:$F$208,0),MATCH('Selection Pane Data'!BF$3,List!$F$2:$CB$2,0)),""),"")</f>
        <v/>
      </c>
      <c r="BG118" s="13" t="str">
        <f>IFERROR(IF(BG$4="Yes",INDEX(List!$F$2:$CB$208,MATCH('Selection Pane Data'!$C118,List!$F$2:$F$208,0),MATCH('Selection Pane Data'!BG$3,List!$F$2:$CB$2,0)),""),"")</f>
        <v/>
      </c>
      <c r="BH118" s="13" t="str">
        <f>IFERROR(IF(BH$4="Yes",INDEX(List!$F$2:$CB$208,MATCH('Selection Pane Data'!$C118,List!$F$2:$F$208,0),MATCH('Selection Pane Data'!BH$3,List!$F$2:$CB$2,0)),""),"")</f>
        <v/>
      </c>
      <c r="BI118" s="13" t="str">
        <f>IFERROR(IF(BI$4="Yes",INDEX(List!$F$2:$CB$208,MATCH('Selection Pane Data'!$C118,List!$F$2:$F$208,0),MATCH('Selection Pane Data'!BI$3,List!$F$2:$CB$2,0)),""),"")</f>
        <v/>
      </c>
      <c r="BJ118" s="13" t="str">
        <f>IFERROR(IF(BJ$4="Yes",INDEX(List!$F$2:$CB$208,MATCH('Selection Pane Data'!$C118,List!$F$2:$F$208,0),MATCH('Selection Pane Data'!BJ$3,List!$F$2:$CB$2,0)),""),"")</f>
        <v/>
      </c>
      <c r="BK118" s="13" t="str">
        <f>IFERROR(IF(BK$4="Yes",INDEX(List!$F$2:$CB$208,MATCH('Selection Pane Data'!$C118,List!$F$2:$F$208,0),MATCH('Selection Pane Data'!BK$3,List!$F$2:$CB$2,0)),""),"")</f>
        <v/>
      </c>
      <c r="BL118" s="13" t="str">
        <f>IFERROR(IF(BL$4="Yes",INDEX(List!$F$2:$CB$208,MATCH('Selection Pane Data'!$C118,List!$F$2:$F$208,0),MATCH('Selection Pane Data'!BL$3,List!$F$2:$CB$2,0)),""),"")</f>
        <v/>
      </c>
      <c r="BM118" s="13" t="str">
        <f>IFERROR(IF(BM$4="Yes",INDEX(List!$F$2:$CB$208,MATCH('Selection Pane Data'!$C118,List!$F$2:$F$208,0),MATCH('Selection Pane Data'!BM$3,List!$F$2:$CB$2,0)),""),"")</f>
        <v/>
      </c>
      <c r="BN118" s="13" t="str">
        <f>IFERROR(IF(BN$4="Yes",INDEX(List!$F$2:$CB$208,MATCH('Selection Pane Data'!$C118,List!$F$2:$F$208,0),MATCH('Selection Pane Data'!BN$3,List!$F$2:$CB$2,0)),""),"")</f>
        <v/>
      </c>
      <c r="BO118" s="13" t="str">
        <f>IFERROR(IF(BO$4="Yes",INDEX(List!$F$2:$CB$208,MATCH('Selection Pane Data'!$C118,List!$F$2:$F$208,0),MATCH('Selection Pane Data'!BO$3,List!$F$2:$CB$2,0)),""),"")</f>
        <v/>
      </c>
      <c r="BP118" s="13" t="str">
        <f>IFERROR(IF(BP$4="Yes",INDEX(List!$F$2:$CB$208,MATCH('Selection Pane Data'!$C118,List!$F$2:$F$208,0),MATCH('Selection Pane Data'!BP$3,List!$F$2:$CB$2,0)),""),"")</f>
        <v/>
      </c>
      <c r="BQ118" s="13" t="str">
        <f>IFERROR(IF(BQ$4="Yes",INDEX(List!$F$2:$CB$208,MATCH('Selection Pane Data'!$C118,List!$F$2:$F$208,0),MATCH('Selection Pane Data'!BQ$3,List!$F$2:$CB$2,0)),""),"")</f>
        <v/>
      </c>
      <c r="BR118" s="13" t="str">
        <f>IFERROR(IF(BR$4="Yes",INDEX(List!$F$2:$CB$208,MATCH('Selection Pane Data'!$C118,List!$F$2:$F$208,0),MATCH('Selection Pane Data'!BR$3,List!$F$2:$CB$2,0)),""),"")</f>
        <v/>
      </c>
      <c r="BS118" s="13" t="str">
        <f>IFERROR(IF(BS$4="Yes",INDEX(List!$F$2:$CB$208,MATCH('Selection Pane Data'!$C118,List!$F$2:$F$208,0),MATCH('Selection Pane Data'!BS$3,List!$F$2:$CB$2,0)),""),"")</f>
        <v/>
      </c>
      <c r="BT118" s="13" t="str">
        <f>IFERROR(IF(BT$4="Yes",INDEX(List!$F$2:$CB$208,MATCH('Selection Pane Data'!$C118,List!$F$2:$F$208,0),MATCH('Selection Pane Data'!BT$3,List!$F$2:$CB$2,0)),""),"")</f>
        <v/>
      </c>
      <c r="BU118" s="13" t="str">
        <f>IFERROR(IF(BU$4="Yes",INDEX(List!$F$2:$CB$208,MATCH('Selection Pane Data'!$C118,List!$F$2:$F$208,0),MATCH('Selection Pane Data'!BU$3,List!$F$2:$CB$2,0)),""),"")</f>
        <v/>
      </c>
      <c r="BV118" s="13" t="str">
        <f>IFERROR(IF(BV$4="Yes",INDEX(List!$F$2:$CB$208,MATCH('Selection Pane Data'!$C118,List!$F$2:$F$208,0),MATCH('Selection Pane Data'!BV$3,List!$F$2:$CB$2,0)),""),"")</f>
        <v/>
      </c>
      <c r="BW118" s="13" t="str">
        <f>IFERROR(IF(BW$4="Yes",INDEX(List!$F$2:$CB$208,MATCH('Selection Pane Data'!$C118,List!$F$2:$F$208,0),MATCH('Selection Pane Data'!BW$3,List!$F$2:$CB$2,0)),""),"")</f>
        <v/>
      </c>
      <c r="BX118" s="13" t="str">
        <f>IFERROR(IF(BX$4="Yes",INDEX(List!$F$2:$CB$208,MATCH('Selection Pane Data'!$C118,List!$F$2:$F$208,0),MATCH('Selection Pane Data'!BX$3,List!$F$2:$CB$2,0)),""),"")</f>
        <v/>
      </c>
      <c r="BY118" s="13" t="str">
        <f>IFERROR(IF(BY$4="Yes",INDEX(List!$F$2:$CB$208,MATCH('Selection Pane Data'!$C118,List!$F$2:$F$208,0),MATCH('Selection Pane Data'!BY$3,List!$F$2:$CB$2,0)),""),"")</f>
        <v/>
      </c>
      <c r="BZ118" s="13" t="str">
        <f>IFERROR(IF(BZ$4="Yes",INDEX(List!$F$2:$CB$208,MATCH('Selection Pane Data'!$C118,List!$F$2:$F$208,0),MATCH('Selection Pane Data'!BZ$3,List!$F$2:$CB$2,0)),""),"")</f>
        <v/>
      </c>
      <c r="CA118" s="13" t="str">
        <f>IFERROR(IF(CA$4="Yes",INDEX(List!$F$2:$CB$208,MATCH('Selection Pane Data'!$C118,List!$F$2:$F$208,0),MATCH('Selection Pane Data'!CA$3,List!$F$2:$CB$2,0)),""),"")</f>
        <v/>
      </c>
      <c r="CC118" s="29">
        <f t="shared" si="4"/>
        <v>0</v>
      </c>
      <c r="CD118" s="29">
        <f t="shared" si="5"/>
        <v>0</v>
      </c>
      <c r="CE118" s="29"/>
      <c r="CF118" s="29">
        <f>COUNTIF(List!I116:CB116,'Selection Pane Data'!CF$3)</f>
        <v>0</v>
      </c>
      <c r="CG118" s="29">
        <f>COUNTIF(List!J116:CC116,'Selection Pane Data'!CG$3)</f>
        <v>0</v>
      </c>
      <c r="CH118" s="29"/>
      <c r="CI118" s="29" t="str">
        <f t="shared" si="6"/>
        <v>Good</v>
      </c>
      <c r="CJ118" s="29" t="str">
        <f t="shared" si="7"/>
        <v>Good</v>
      </c>
    </row>
    <row r="119" spans="2:88" x14ac:dyDescent="0.45">
      <c r="B119" s="21" t="s">
        <v>391</v>
      </c>
      <c r="C119" s="120" t="s">
        <v>296</v>
      </c>
      <c r="D119" s="31" t="str">
        <f>List!G117</f>
        <v>Customer Responsibility</v>
      </c>
      <c r="E119" s="31" t="str">
        <f>List!H117</f>
        <v>Shared Coverage</v>
      </c>
      <c r="F119" t="str">
        <f>INDEX('CMMC Levels'!$A$1:$F$188,MATCH('Selection Pane Data'!$C119,'CMMC Levels'!$A$1:$A$188,0),MATCH(Placemat!$F$4,'CMMC Levels'!$A$1:$F$1,0))</f>
        <v>N/A</v>
      </c>
      <c r="G119" s="75" t="str">
        <f>IF(F119="X",IF(COUNTIF(List!I117:CB117,"P")+COUNTIF(List!I117:CB117,"S")=0,"U",IF(COUNTIF('Selection Pane Data'!H119:CA119,"P")&gt;0,"P",IF(COUNTIF('Selection Pane Data'!H119:CA119,"S")&gt;0,"S","N"))),"NA")</f>
        <v>NA</v>
      </c>
      <c r="H119" s="13" t="str">
        <f>IFERROR(IF(H$4="Yes",INDEX(List!$F$2:$CB$208,MATCH('Selection Pane Data'!$C119,List!$F$2:$F$208,0),MATCH('Selection Pane Data'!H$3,List!$F$2:$CB$2,0)),""),"")</f>
        <v/>
      </c>
      <c r="I119" s="13" t="str">
        <f>IFERROR(IF(I$4="Yes",INDEX(List!$F$2:$CB$208,MATCH('Selection Pane Data'!$C119,List!$F$2:$F$208,0),MATCH('Selection Pane Data'!I$3,List!$F$2:$CB$2,0)),""),"")</f>
        <v/>
      </c>
      <c r="J119" s="13">
        <f>IFERROR(IF(J$4="Yes",INDEX(List!$F$2:$CB$208,MATCH('Selection Pane Data'!$C119,List!$F$2:$F$208,0),MATCH('Selection Pane Data'!J$3,List!$F$2:$CB$2,0)),""),"")</f>
        <v>0</v>
      </c>
      <c r="K119" s="13" t="str">
        <f>IFERROR(IF(K$4="Yes",INDEX(List!$F$2:$CB$208,MATCH('Selection Pane Data'!$C119,List!$F$2:$F$208,0),MATCH('Selection Pane Data'!K$3,List!$F$2:$CB$2,0)),""),"")</f>
        <v/>
      </c>
      <c r="L119" s="13" t="str">
        <f>IFERROR(IF(L$4="Yes",INDEX(List!$F$2:$CB$208,MATCH('Selection Pane Data'!$C119,List!$F$2:$F$208,0),MATCH('Selection Pane Data'!L$3,List!$F$2:$CB$2,0)),""),"")</f>
        <v/>
      </c>
      <c r="M119" s="13" t="str">
        <f>IFERROR(IF(M$4="Yes",INDEX(List!$F$2:$CB$208,MATCH('Selection Pane Data'!$C119,List!$F$2:$F$208,0),MATCH('Selection Pane Data'!M$3,List!$F$2:$CB$2,0)),""),"")</f>
        <v/>
      </c>
      <c r="N119" s="13" t="str">
        <f>IFERROR(IF(N$4="Yes",INDEX(List!$F$2:$CB$208,MATCH('Selection Pane Data'!$C119,List!$F$2:$F$208,0),MATCH('Selection Pane Data'!N$3,List!$F$2:$CB$2,0)),""),"")</f>
        <v/>
      </c>
      <c r="O119" s="13" t="str">
        <f>IFERROR(IF(O$4="Yes",INDEX(List!$F$2:$CB$208,MATCH('Selection Pane Data'!$C119,List!$F$2:$F$208,0),MATCH('Selection Pane Data'!O$3,List!$F$2:$CB$2,0)),""),"")</f>
        <v/>
      </c>
      <c r="P119" s="13" t="str">
        <f>IFERROR(IF(P$4="Yes",INDEX(List!$F$2:$CB$208,MATCH('Selection Pane Data'!$C119,List!$F$2:$F$208,0),MATCH('Selection Pane Data'!P$3,List!$F$2:$CB$2,0)),""),"")</f>
        <v/>
      </c>
      <c r="Q119" s="13" t="str">
        <f>IFERROR(IF(Q$4="Yes",INDEX(List!$F$2:$CB$208,MATCH('Selection Pane Data'!$C119,List!$F$2:$F$208,0),MATCH('Selection Pane Data'!Q$3,List!$F$2:$CB$2,0)),""),"")</f>
        <v/>
      </c>
      <c r="R119" s="13" t="str">
        <f>IFERROR(IF(R$4="Yes",INDEX(List!$F$2:$CB$208,MATCH('Selection Pane Data'!$C119,List!$F$2:$F$208,0),MATCH('Selection Pane Data'!R$3,List!$F$2:$CB$2,0)),""),"")</f>
        <v/>
      </c>
      <c r="S119" s="13" t="str">
        <f>IFERROR(IF(S$4="Yes",INDEX(List!$F$2:$CB$208,MATCH('Selection Pane Data'!$C119,List!$F$2:$F$208,0),MATCH('Selection Pane Data'!S$3,List!$F$2:$CB$2,0)),""),"")</f>
        <v/>
      </c>
      <c r="T119" s="13" t="str">
        <f>IFERROR(IF(T$4="Yes",INDEX(List!$F$2:$CB$208,MATCH('Selection Pane Data'!$C119,List!$F$2:$F$208,0),MATCH('Selection Pane Data'!T$3,List!$F$2:$CB$2,0)),""),"")</f>
        <v/>
      </c>
      <c r="U119" s="13" t="str">
        <f>IFERROR(IF(U$4="Yes",INDEX(List!$F$2:$CB$208,MATCH('Selection Pane Data'!$C119,List!$F$2:$F$208,0),MATCH('Selection Pane Data'!U$3,List!$F$2:$CB$2,0)),""),"")</f>
        <v/>
      </c>
      <c r="V119" s="13" t="str">
        <f>IFERROR(IF(V$4="Yes",INDEX(List!$F$2:$CB$208,MATCH('Selection Pane Data'!$C119,List!$F$2:$F$208,0),MATCH('Selection Pane Data'!V$3,List!$F$2:$CB$2,0)),""),"")</f>
        <v/>
      </c>
      <c r="W119" s="13" t="str">
        <f>IFERROR(IF(W$4="Yes",INDEX(List!$F$2:$CB$208,MATCH('Selection Pane Data'!$C119,List!$F$2:$F$208,0),MATCH('Selection Pane Data'!W$3,List!$F$2:$CB$2,0)),""),"")</f>
        <v/>
      </c>
      <c r="X119" s="13" t="str">
        <f>IFERROR(IF(X$4="Yes",INDEX(List!$F$2:$CB$208,MATCH('Selection Pane Data'!$C119,List!$F$2:$F$208,0),MATCH('Selection Pane Data'!X$3,List!$F$2:$CB$2,0)),""),"")</f>
        <v/>
      </c>
      <c r="Y119" s="13" t="str">
        <f>IFERROR(IF(Y$4="Yes",INDEX(List!$F$2:$CB$208,MATCH('Selection Pane Data'!$C119,List!$F$2:$F$208,0),MATCH('Selection Pane Data'!Y$3,List!$F$2:$CB$2,0)),""),"")</f>
        <v/>
      </c>
      <c r="Z119" s="13" t="str">
        <f>IFERROR(IF(Z$4="Yes",INDEX(List!$F$2:$CB$208,MATCH('Selection Pane Data'!$C119,List!$F$2:$F$208,0),MATCH('Selection Pane Data'!Z$3,List!$F$2:$CB$2,0)),""),"")</f>
        <v/>
      </c>
      <c r="AA119" s="13" t="str">
        <f>IFERROR(IF(AA$4="Yes",INDEX(List!$F$2:$CB$208,MATCH('Selection Pane Data'!$C119,List!$F$2:$F$208,0),MATCH('Selection Pane Data'!AA$3,List!$F$2:$CB$2,0)),""),"")</f>
        <v/>
      </c>
      <c r="AB119" s="13">
        <f>IFERROR(IF(AB$4="Yes",INDEX(List!$F$2:$CB$208,MATCH('Selection Pane Data'!$C119,List!$F$2:$F$208,0),MATCH('Selection Pane Data'!AB$3,List!$F$2:$CB$2,0)),""),"")</f>
        <v>0</v>
      </c>
      <c r="AC119" s="13" t="str">
        <f>IFERROR(IF(AC$4="Yes",INDEX(List!$F$2:$CB$208,MATCH('Selection Pane Data'!$C119,List!$F$2:$F$208,0),MATCH('Selection Pane Data'!AC$3,List!$F$2:$CB$2,0)),""),"")</f>
        <v/>
      </c>
      <c r="AD119" s="13" t="str">
        <f>IFERROR(IF(AD$4="Yes",INDEX(List!$F$2:$CB$208,MATCH('Selection Pane Data'!$C119,List!$F$2:$F$208,0),MATCH('Selection Pane Data'!AD$3,List!$F$2:$CB$2,0)),""),"")</f>
        <v/>
      </c>
      <c r="AE119" s="13" t="str">
        <f>IFERROR(IF(AE$4="Yes",INDEX(List!$F$2:$CB$208,MATCH('Selection Pane Data'!$C119,List!$F$2:$F$208,0),MATCH('Selection Pane Data'!AE$3,List!$F$2:$CB$2,0)),""),"")</f>
        <v/>
      </c>
      <c r="AF119" s="13" t="str">
        <f>IFERROR(IF(AF$4="Yes",INDEX(List!$F$2:$CB$208,MATCH('Selection Pane Data'!$C119,List!$F$2:$F$208,0),MATCH('Selection Pane Data'!AF$3,List!$F$2:$CB$2,0)),""),"")</f>
        <v/>
      </c>
      <c r="AG119" s="13" t="str">
        <f>IFERROR(IF(AG$4="Yes",INDEX(List!$F$2:$CB$208,MATCH('Selection Pane Data'!$C119,List!$F$2:$F$208,0),MATCH('Selection Pane Data'!AG$3,List!$F$2:$CB$2,0)),""),"")</f>
        <v/>
      </c>
      <c r="AH119" s="13" t="str">
        <f>IFERROR(IF(AH$4="Yes",INDEX(List!$F$2:$CB$208,MATCH('Selection Pane Data'!$C119,List!$F$2:$F$208,0),MATCH('Selection Pane Data'!AH$3,List!$F$2:$CB$2,0)),""),"")</f>
        <v/>
      </c>
      <c r="AI119" s="13" t="str">
        <f>IFERROR(IF(AI$4="Yes",INDEX(List!$F$2:$CB$208,MATCH('Selection Pane Data'!$C119,List!$F$2:$F$208,0),MATCH('Selection Pane Data'!AI$3,List!$F$2:$CB$2,0)),""),"")</f>
        <v/>
      </c>
      <c r="AJ119" s="13" t="str">
        <f>IFERROR(IF(AJ$4="Yes",INDEX(List!$F$2:$CB$208,MATCH('Selection Pane Data'!$C119,List!$F$2:$F$208,0),MATCH('Selection Pane Data'!AJ$3,List!$F$2:$CB$2,0)),""),"")</f>
        <v/>
      </c>
      <c r="AK119" s="13" t="str">
        <f>IFERROR(IF(AK$4="Yes",INDEX(List!$F$2:$CB$208,MATCH('Selection Pane Data'!$C119,List!$F$2:$F$208,0),MATCH('Selection Pane Data'!AK$3,List!$F$2:$CB$2,0)),""),"")</f>
        <v/>
      </c>
      <c r="AL119" s="13" t="str">
        <f>IFERROR(IF(AL$4="Yes",INDEX(List!$F$2:$CB$208,MATCH('Selection Pane Data'!$C119,List!$F$2:$F$208,0),MATCH('Selection Pane Data'!AL$3,List!$F$2:$CB$2,0)),""),"")</f>
        <v/>
      </c>
      <c r="AM119" s="13" t="str">
        <f>IFERROR(IF(AM$4="Yes",INDEX(List!$F$2:$CB$208,MATCH('Selection Pane Data'!$C119,List!$F$2:$F$208,0),MATCH('Selection Pane Data'!AM$3,List!$F$2:$CB$2,0)),""),"")</f>
        <v/>
      </c>
      <c r="AN119" s="13" t="str">
        <f>IFERROR(IF(AN$4="Yes",INDEX(List!$F$2:$CB$208,MATCH('Selection Pane Data'!$C119,List!$F$2:$F$208,0),MATCH('Selection Pane Data'!AN$3,List!$F$2:$CB$2,0)),""),"")</f>
        <v/>
      </c>
      <c r="AO119" s="13" t="str">
        <f>IFERROR(IF(AO$4="Yes",INDEX(List!$F$2:$CB$208,MATCH('Selection Pane Data'!$C119,List!$F$2:$F$208,0),MATCH('Selection Pane Data'!AO$3,List!$F$2:$CB$2,0)),""),"")</f>
        <v/>
      </c>
      <c r="AP119" s="13" t="str">
        <f>IFERROR(IF(AP$4="Yes",INDEX(List!$F$2:$CB$208,MATCH('Selection Pane Data'!$C119,List!$F$2:$F$208,0),MATCH('Selection Pane Data'!AP$3,List!$F$2:$CB$2,0)),""),"")</f>
        <v/>
      </c>
      <c r="AQ119" s="13" t="str">
        <f>IFERROR(IF(AQ$4="Yes",INDEX(List!$F$2:$CB$208,MATCH('Selection Pane Data'!$C119,List!$F$2:$F$208,0),MATCH('Selection Pane Data'!AQ$3,List!$F$2:$CB$2,0)),""),"")</f>
        <v/>
      </c>
      <c r="AR119" s="13" t="str">
        <f>IFERROR(IF(AR$4="Yes",INDEX(List!$F$2:$CB$208,MATCH('Selection Pane Data'!$C119,List!$F$2:$F$208,0),MATCH('Selection Pane Data'!AR$3,List!$F$2:$CB$2,0)),""),"")</f>
        <v/>
      </c>
      <c r="AS119" s="13" t="str">
        <f>IFERROR(IF(AS$4="Yes",INDEX(List!$F$2:$CB$208,MATCH('Selection Pane Data'!$C119,List!$F$2:$F$208,0),MATCH('Selection Pane Data'!AS$3,List!$F$2:$CB$2,0)),""),"")</f>
        <v/>
      </c>
      <c r="AT119" s="13" t="str">
        <f>IFERROR(IF(AT$4="Yes",INDEX(List!$F$2:$CB$208,MATCH('Selection Pane Data'!$C119,List!$F$2:$F$208,0),MATCH('Selection Pane Data'!AT$3,List!$F$2:$CB$2,0)),""),"")</f>
        <v/>
      </c>
      <c r="AU119" s="13" t="str">
        <f>IFERROR(IF(AU$4="Yes",INDEX(List!$F$2:$CB$208,MATCH('Selection Pane Data'!$C119,List!$F$2:$F$208,0),MATCH('Selection Pane Data'!AU$3,List!$F$2:$CB$2,0)),""),"")</f>
        <v/>
      </c>
      <c r="AV119" s="13" t="str">
        <f>IFERROR(IF(AV$4="Yes",INDEX(List!$F$2:$CB$208,MATCH('Selection Pane Data'!$C119,List!$F$2:$F$208,0),MATCH('Selection Pane Data'!AV$3,List!$F$2:$CB$2,0)),""),"")</f>
        <v/>
      </c>
      <c r="AW119" s="13" t="str">
        <f>IFERROR(IF(AW$4="Yes",INDEX(List!$F$2:$CB$208,MATCH('Selection Pane Data'!$C119,List!$F$2:$F$208,0),MATCH('Selection Pane Data'!AW$3,List!$F$2:$CB$2,0)),""),"")</f>
        <v/>
      </c>
      <c r="AX119" s="13" t="str">
        <f>IFERROR(IF(AX$4="Yes",INDEX(List!$F$2:$CB$208,MATCH('Selection Pane Data'!$C119,List!$F$2:$F$208,0),MATCH('Selection Pane Data'!AX$3,List!$F$2:$CB$2,0)),""),"")</f>
        <v/>
      </c>
      <c r="AY119" s="13" t="str">
        <f>IFERROR(IF(AY$4="Yes",INDEX(List!$F$2:$CB$208,MATCH('Selection Pane Data'!$C119,List!$F$2:$F$208,0),MATCH('Selection Pane Data'!AY$3,List!$F$2:$CB$2,0)),""),"")</f>
        <v/>
      </c>
      <c r="AZ119" s="13" t="str">
        <f>IFERROR(IF(AZ$4="Yes",INDEX(List!$F$2:$CB$208,MATCH('Selection Pane Data'!$C119,List!$F$2:$F$208,0),MATCH('Selection Pane Data'!AZ$3,List!$F$2:$CB$2,0)),""),"")</f>
        <v/>
      </c>
      <c r="BA119" s="13" t="str">
        <f>IFERROR(IF(BA$4="Yes",INDEX(List!$F$2:$CB$208,MATCH('Selection Pane Data'!$C119,List!$F$2:$F$208,0),MATCH('Selection Pane Data'!BA$3,List!$F$2:$CB$2,0)),""),"")</f>
        <v/>
      </c>
      <c r="BB119" s="13" t="str">
        <f>IFERROR(IF(BB$4="Yes",INDEX(List!$F$2:$CB$208,MATCH('Selection Pane Data'!$C119,List!$F$2:$F$208,0),MATCH('Selection Pane Data'!BB$3,List!$F$2:$CB$2,0)),""),"")</f>
        <v/>
      </c>
      <c r="BC119" s="13" t="str">
        <f>IFERROR(IF(BC$4="Yes",INDEX(List!$F$2:$CB$208,MATCH('Selection Pane Data'!$C119,List!$F$2:$F$208,0),MATCH('Selection Pane Data'!BC$3,List!$F$2:$CB$2,0)),""),"")</f>
        <v/>
      </c>
      <c r="BD119" s="13" t="str">
        <f>IFERROR(IF(BD$4="Yes",INDEX(List!$F$2:$CB$208,MATCH('Selection Pane Data'!$C119,List!$F$2:$F$208,0),MATCH('Selection Pane Data'!BD$3,List!$F$2:$CB$2,0)),""),"")</f>
        <v/>
      </c>
      <c r="BE119" s="13" t="str">
        <f>IFERROR(IF(BE$4="Yes",INDEX(List!$F$2:$CB$208,MATCH('Selection Pane Data'!$C119,List!$F$2:$F$208,0),MATCH('Selection Pane Data'!BE$3,List!$F$2:$CB$2,0)),""),"")</f>
        <v/>
      </c>
      <c r="BF119" s="13" t="str">
        <f>IFERROR(IF(BF$4="Yes",INDEX(List!$F$2:$CB$208,MATCH('Selection Pane Data'!$C119,List!$F$2:$F$208,0),MATCH('Selection Pane Data'!BF$3,List!$F$2:$CB$2,0)),""),"")</f>
        <v/>
      </c>
      <c r="BG119" s="13" t="str">
        <f>IFERROR(IF(BG$4="Yes",INDEX(List!$F$2:$CB$208,MATCH('Selection Pane Data'!$C119,List!$F$2:$F$208,0),MATCH('Selection Pane Data'!BG$3,List!$F$2:$CB$2,0)),""),"")</f>
        <v/>
      </c>
      <c r="BH119" s="13" t="str">
        <f>IFERROR(IF(BH$4="Yes",INDEX(List!$F$2:$CB$208,MATCH('Selection Pane Data'!$C119,List!$F$2:$F$208,0),MATCH('Selection Pane Data'!BH$3,List!$F$2:$CB$2,0)),""),"")</f>
        <v/>
      </c>
      <c r="BI119" s="13" t="str">
        <f>IFERROR(IF(BI$4="Yes",INDEX(List!$F$2:$CB$208,MATCH('Selection Pane Data'!$C119,List!$F$2:$F$208,0),MATCH('Selection Pane Data'!BI$3,List!$F$2:$CB$2,0)),""),"")</f>
        <v/>
      </c>
      <c r="BJ119" s="13" t="str">
        <f>IFERROR(IF(BJ$4="Yes",INDEX(List!$F$2:$CB$208,MATCH('Selection Pane Data'!$C119,List!$F$2:$F$208,0),MATCH('Selection Pane Data'!BJ$3,List!$F$2:$CB$2,0)),""),"")</f>
        <v/>
      </c>
      <c r="BK119" s="13" t="str">
        <f>IFERROR(IF(BK$4="Yes",INDEX(List!$F$2:$CB$208,MATCH('Selection Pane Data'!$C119,List!$F$2:$F$208,0),MATCH('Selection Pane Data'!BK$3,List!$F$2:$CB$2,0)),""),"")</f>
        <v/>
      </c>
      <c r="BL119" s="13" t="str">
        <f>IFERROR(IF(BL$4="Yes",INDEX(List!$F$2:$CB$208,MATCH('Selection Pane Data'!$C119,List!$F$2:$F$208,0),MATCH('Selection Pane Data'!BL$3,List!$F$2:$CB$2,0)),""),"")</f>
        <v/>
      </c>
      <c r="BM119" s="13" t="str">
        <f>IFERROR(IF(BM$4="Yes",INDEX(List!$F$2:$CB$208,MATCH('Selection Pane Data'!$C119,List!$F$2:$F$208,0),MATCH('Selection Pane Data'!BM$3,List!$F$2:$CB$2,0)),""),"")</f>
        <v/>
      </c>
      <c r="BN119" s="13" t="str">
        <f>IFERROR(IF(BN$4="Yes",INDEX(List!$F$2:$CB$208,MATCH('Selection Pane Data'!$C119,List!$F$2:$F$208,0),MATCH('Selection Pane Data'!BN$3,List!$F$2:$CB$2,0)),""),"")</f>
        <v/>
      </c>
      <c r="BO119" s="13" t="str">
        <f>IFERROR(IF(BO$4="Yes",INDEX(List!$F$2:$CB$208,MATCH('Selection Pane Data'!$C119,List!$F$2:$F$208,0),MATCH('Selection Pane Data'!BO$3,List!$F$2:$CB$2,0)),""),"")</f>
        <v/>
      </c>
      <c r="BP119" s="13" t="str">
        <f>IFERROR(IF(BP$4="Yes",INDEX(List!$F$2:$CB$208,MATCH('Selection Pane Data'!$C119,List!$F$2:$F$208,0),MATCH('Selection Pane Data'!BP$3,List!$F$2:$CB$2,0)),""),"")</f>
        <v/>
      </c>
      <c r="BQ119" s="13" t="str">
        <f>IFERROR(IF(BQ$4="Yes",INDEX(List!$F$2:$CB$208,MATCH('Selection Pane Data'!$C119,List!$F$2:$F$208,0),MATCH('Selection Pane Data'!BQ$3,List!$F$2:$CB$2,0)),""),"")</f>
        <v/>
      </c>
      <c r="BR119" s="13" t="str">
        <f>IFERROR(IF(BR$4="Yes",INDEX(List!$F$2:$CB$208,MATCH('Selection Pane Data'!$C119,List!$F$2:$F$208,0),MATCH('Selection Pane Data'!BR$3,List!$F$2:$CB$2,0)),""),"")</f>
        <v/>
      </c>
      <c r="BS119" s="13" t="str">
        <f>IFERROR(IF(BS$4="Yes",INDEX(List!$F$2:$CB$208,MATCH('Selection Pane Data'!$C119,List!$F$2:$F$208,0),MATCH('Selection Pane Data'!BS$3,List!$F$2:$CB$2,0)),""),"")</f>
        <v/>
      </c>
      <c r="BT119" s="13" t="str">
        <f>IFERROR(IF(BT$4="Yes",INDEX(List!$F$2:$CB$208,MATCH('Selection Pane Data'!$C119,List!$F$2:$F$208,0),MATCH('Selection Pane Data'!BT$3,List!$F$2:$CB$2,0)),""),"")</f>
        <v/>
      </c>
      <c r="BU119" s="13" t="str">
        <f>IFERROR(IF(BU$4="Yes",INDEX(List!$F$2:$CB$208,MATCH('Selection Pane Data'!$C119,List!$F$2:$F$208,0),MATCH('Selection Pane Data'!BU$3,List!$F$2:$CB$2,0)),""),"")</f>
        <v/>
      </c>
      <c r="BV119" s="13" t="str">
        <f>IFERROR(IF(BV$4="Yes",INDEX(List!$F$2:$CB$208,MATCH('Selection Pane Data'!$C119,List!$F$2:$F$208,0),MATCH('Selection Pane Data'!BV$3,List!$F$2:$CB$2,0)),""),"")</f>
        <v/>
      </c>
      <c r="BW119" s="13" t="str">
        <f>IFERROR(IF(BW$4="Yes",INDEX(List!$F$2:$CB$208,MATCH('Selection Pane Data'!$C119,List!$F$2:$F$208,0),MATCH('Selection Pane Data'!BW$3,List!$F$2:$CB$2,0)),""),"")</f>
        <v/>
      </c>
      <c r="BX119" s="13" t="str">
        <f>IFERROR(IF(BX$4="Yes",INDEX(List!$F$2:$CB$208,MATCH('Selection Pane Data'!$C119,List!$F$2:$F$208,0),MATCH('Selection Pane Data'!BX$3,List!$F$2:$CB$2,0)),""),"")</f>
        <v/>
      </c>
      <c r="BY119" s="13" t="str">
        <f>IFERROR(IF(BY$4="Yes",INDEX(List!$F$2:$CB$208,MATCH('Selection Pane Data'!$C119,List!$F$2:$F$208,0),MATCH('Selection Pane Data'!BY$3,List!$F$2:$CB$2,0)),""),"")</f>
        <v/>
      </c>
      <c r="BZ119" s="13" t="str">
        <f>IFERROR(IF(BZ$4="Yes",INDEX(List!$F$2:$CB$208,MATCH('Selection Pane Data'!$C119,List!$F$2:$F$208,0),MATCH('Selection Pane Data'!BZ$3,List!$F$2:$CB$2,0)),""),"")</f>
        <v/>
      </c>
      <c r="CA119" s="13" t="str">
        <f>IFERROR(IF(CA$4="Yes",INDEX(List!$F$2:$CB$208,MATCH('Selection Pane Data'!$C119,List!$F$2:$F$208,0),MATCH('Selection Pane Data'!CA$3,List!$F$2:$CB$2,0)),""),"")</f>
        <v/>
      </c>
      <c r="CC119" s="29">
        <f t="shared" si="4"/>
        <v>0</v>
      </c>
      <c r="CD119" s="29">
        <f t="shared" si="5"/>
        <v>0</v>
      </c>
      <c r="CE119" s="29"/>
      <c r="CF119" s="29">
        <f>COUNTIF(List!I117:CB117,'Selection Pane Data'!CF$3)</f>
        <v>0</v>
      </c>
      <c r="CG119" s="29">
        <f>COUNTIF(List!J117:CC117,'Selection Pane Data'!CG$3)</f>
        <v>0</v>
      </c>
      <c r="CH119" s="29"/>
      <c r="CI119" s="29" t="str">
        <f t="shared" si="6"/>
        <v>Good</v>
      </c>
      <c r="CJ119" s="29" t="str">
        <f t="shared" si="7"/>
        <v>Good</v>
      </c>
    </row>
    <row r="120" spans="2:88" x14ac:dyDescent="0.45">
      <c r="B120" s="21" t="s">
        <v>392</v>
      </c>
      <c r="C120" s="120" t="s">
        <v>296</v>
      </c>
      <c r="D120" s="31" t="str">
        <f>List!G118</f>
        <v>Shared Coverage</v>
      </c>
      <c r="E120" s="31" t="str">
        <f>List!H118</f>
        <v>Shared Coverage</v>
      </c>
      <c r="F120" t="str">
        <f>INDEX('CMMC Levels'!$A$1:$F$188,MATCH('Selection Pane Data'!$C120,'CMMC Levels'!$A$1:$A$188,0),MATCH(Placemat!$F$4,'CMMC Levels'!$A$1:$F$1,0))</f>
        <v>N/A</v>
      </c>
      <c r="G120" s="75" t="str">
        <f>IF(F120="X",IF(COUNTIF(List!I118:CB118,"P")+COUNTIF(List!I118:CB118,"S")=0,"U",IF(COUNTIF('Selection Pane Data'!H120:CA120,"P")&gt;0,"P",IF(COUNTIF('Selection Pane Data'!H120:CA120,"S")&gt;0,"S","N"))),"NA")</f>
        <v>NA</v>
      </c>
      <c r="H120" s="13" t="str">
        <f>IFERROR(IF(H$4="Yes",INDEX(List!$F$2:$CB$208,MATCH('Selection Pane Data'!$C120,List!$F$2:$F$208,0),MATCH('Selection Pane Data'!H$3,List!$F$2:$CB$2,0)),""),"")</f>
        <v/>
      </c>
      <c r="I120" s="13" t="str">
        <f>IFERROR(IF(I$4="Yes",INDEX(List!$F$2:$CB$208,MATCH('Selection Pane Data'!$C120,List!$F$2:$F$208,0),MATCH('Selection Pane Data'!I$3,List!$F$2:$CB$2,0)),""),"")</f>
        <v/>
      </c>
      <c r="J120" s="13">
        <f>IFERROR(IF(J$4="Yes",INDEX(List!$F$2:$CB$208,MATCH('Selection Pane Data'!$C120,List!$F$2:$F$208,0),MATCH('Selection Pane Data'!J$3,List!$F$2:$CB$2,0)),""),"")</f>
        <v>0</v>
      </c>
      <c r="K120" s="13" t="str">
        <f>IFERROR(IF(K$4="Yes",INDEX(List!$F$2:$CB$208,MATCH('Selection Pane Data'!$C120,List!$F$2:$F$208,0),MATCH('Selection Pane Data'!K$3,List!$F$2:$CB$2,0)),""),"")</f>
        <v/>
      </c>
      <c r="L120" s="13" t="str">
        <f>IFERROR(IF(L$4="Yes",INDEX(List!$F$2:$CB$208,MATCH('Selection Pane Data'!$C120,List!$F$2:$F$208,0),MATCH('Selection Pane Data'!L$3,List!$F$2:$CB$2,0)),""),"")</f>
        <v/>
      </c>
      <c r="M120" s="13" t="str">
        <f>IFERROR(IF(M$4="Yes",INDEX(List!$F$2:$CB$208,MATCH('Selection Pane Data'!$C120,List!$F$2:$F$208,0),MATCH('Selection Pane Data'!M$3,List!$F$2:$CB$2,0)),""),"")</f>
        <v/>
      </c>
      <c r="N120" s="13" t="str">
        <f>IFERROR(IF(N$4="Yes",INDEX(List!$F$2:$CB$208,MATCH('Selection Pane Data'!$C120,List!$F$2:$F$208,0),MATCH('Selection Pane Data'!N$3,List!$F$2:$CB$2,0)),""),"")</f>
        <v/>
      </c>
      <c r="O120" s="13" t="str">
        <f>IFERROR(IF(O$4="Yes",INDEX(List!$F$2:$CB$208,MATCH('Selection Pane Data'!$C120,List!$F$2:$F$208,0),MATCH('Selection Pane Data'!O$3,List!$F$2:$CB$2,0)),""),"")</f>
        <v/>
      </c>
      <c r="P120" s="13" t="str">
        <f>IFERROR(IF(P$4="Yes",INDEX(List!$F$2:$CB$208,MATCH('Selection Pane Data'!$C120,List!$F$2:$F$208,0),MATCH('Selection Pane Data'!P$3,List!$F$2:$CB$2,0)),""),"")</f>
        <v/>
      </c>
      <c r="Q120" s="13" t="str">
        <f>IFERROR(IF(Q$4="Yes",INDEX(List!$F$2:$CB$208,MATCH('Selection Pane Data'!$C120,List!$F$2:$F$208,0),MATCH('Selection Pane Data'!Q$3,List!$F$2:$CB$2,0)),""),"")</f>
        <v/>
      </c>
      <c r="R120" s="13" t="str">
        <f>IFERROR(IF(R$4="Yes",INDEX(List!$F$2:$CB$208,MATCH('Selection Pane Data'!$C120,List!$F$2:$F$208,0),MATCH('Selection Pane Data'!R$3,List!$F$2:$CB$2,0)),""),"")</f>
        <v/>
      </c>
      <c r="S120" s="13" t="str">
        <f>IFERROR(IF(S$4="Yes",INDEX(List!$F$2:$CB$208,MATCH('Selection Pane Data'!$C120,List!$F$2:$F$208,0),MATCH('Selection Pane Data'!S$3,List!$F$2:$CB$2,0)),""),"")</f>
        <v/>
      </c>
      <c r="T120" s="13" t="str">
        <f>IFERROR(IF(T$4="Yes",INDEX(List!$F$2:$CB$208,MATCH('Selection Pane Data'!$C120,List!$F$2:$F$208,0),MATCH('Selection Pane Data'!T$3,List!$F$2:$CB$2,0)),""),"")</f>
        <v/>
      </c>
      <c r="U120" s="13" t="str">
        <f>IFERROR(IF(U$4="Yes",INDEX(List!$F$2:$CB$208,MATCH('Selection Pane Data'!$C120,List!$F$2:$F$208,0),MATCH('Selection Pane Data'!U$3,List!$F$2:$CB$2,0)),""),"")</f>
        <v/>
      </c>
      <c r="V120" s="13" t="str">
        <f>IFERROR(IF(V$4="Yes",INDEX(List!$F$2:$CB$208,MATCH('Selection Pane Data'!$C120,List!$F$2:$F$208,0),MATCH('Selection Pane Data'!V$3,List!$F$2:$CB$2,0)),""),"")</f>
        <v/>
      </c>
      <c r="W120" s="13" t="str">
        <f>IFERROR(IF(W$4="Yes",INDEX(List!$F$2:$CB$208,MATCH('Selection Pane Data'!$C120,List!$F$2:$F$208,0),MATCH('Selection Pane Data'!W$3,List!$F$2:$CB$2,0)),""),"")</f>
        <v/>
      </c>
      <c r="X120" s="13" t="str">
        <f>IFERROR(IF(X$4="Yes",INDEX(List!$F$2:$CB$208,MATCH('Selection Pane Data'!$C120,List!$F$2:$F$208,0),MATCH('Selection Pane Data'!X$3,List!$F$2:$CB$2,0)),""),"")</f>
        <v/>
      </c>
      <c r="Y120" s="13" t="str">
        <f>IFERROR(IF(Y$4="Yes",INDEX(List!$F$2:$CB$208,MATCH('Selection Pane Data'!$C120,List!$F$2:$F$208,0),MATCH('Selection Pane Data'!Y$3,List!$F$2:$CB$2,0)),""),"")</f>
        <v/>
      </c>
      <c r="Z120" s="13" t="str">
        <f>IFERROR(IF(Z$4="Yes",INDEX(List!$F$2:$CB$208,MATCH('Selection Pane Data'!$C120,List!$F$2:$F$208,0),MATCH('Selection Pane Data'!Z$3,List!$F$2:$CB$2,0)),""),"")</f>
        <v/>
      </c>
      <c r="AA120" s="13" t="str">
        <f>IFERROR(IF(AA$4="Yes",INDEX(List!$F$2:$CB$208,MATCH('Selection Pane Data'!$C120,List!$F$2:$F$208,0),MATCH('Selection Pane Data'!AA$3,List!$F$2:$CB$2,0)),""),"")</f>
        <v/>
      </c>
      <c r="AB120" s="13">
        <f>IFERROR(IF(AB$4="Yes",INDEX(List!$F$2:$CB$208,MATCH('Selection Pane Data'!$C120,List!$F$2:$F$208,0),MATCH('Selection Pane Data'!AB$3,List!$F$2:$CB$2,0)),""),"")</f>
        <v>0</v>
      </c>
      <c r="AC120" s="13" t="str">
        <f>IFERROR(IF(AC$4="Yes",INDEX(List!$F$2:$CB$208,MATCH('Selection Pane Data'!$C120,List!$F$2:$F$208,0),MATCH('Selection Pane Data'!AC$3,List!$F$2:$CB$2,0)),""),"")</f>
        <v/>
      </c>
      <c r="AD120" s="13" t="str">
        <f>IFERROR(IF(AD$4="Yes",INDEX(List!$F$2:$CB$208,MATCH('Selection Pane Data'!$C120,List!$F$2:$F$208,0),MATCH('Selection Pane Data'!AD$3,List!$F$2:$CB$2,0)),""),"")</f>
        <v/>
      </c>
      <c r="AE120" s="13" t="str">
        <f>IFERROR(IF(AE$4="Yes",INDEX(List!$F$2:$CB$208,MATCH('Selection Pane Data'!$C120,List!$F$2:$F$208,0),MATCH('Selection Pane Data'!AE$3,List!$F$2:$CB$2,0)),""),"")</f>
        <v/>
      </c>
      <c r="AF120" s="13" t="str">
        <f>IFERROR(IF(AF$4="Yes",INDEX(List!$F$2:$CB$208,MATCH('Selection Pane Data'!$C120,List!$F$2:$F$208,0),MATCH('Selection Pane Data'!AF$3,List!$F$2:$CB$2,0)),""),"")</f>
        <v/>
      </c>
      <c r="AG120" s="13" t="str">
        <f>IFERROR(IF(AG$4="Yes",INDEX(List!$F$2:$CB$208,MATCH('Selection Pane Data'!$C120,List!$F$2:$F$208,0),MATCH('Selection Pane Data'!AG$3,List!$F$2:$CB$2,0)),""),"")</f>
        <v/>
      </c>
      <c r="AH120" s="13" t="str">
        <f>IFERROR(IF(AH$4="Yes",INDEX(List!$F$2:$CB$208,MATCH('Selection Pane Data'!$C120,List!$F$2:$F$208,0),MATCH('Selection Pane Data'!AH$3,List!$F$2:$CB$2,0)),""),"")</f>
        <v/>
      </c>
      <c r="AI120" s="13" t="str">
        <f>IFERROR(IF(AI$4="Yes",INDEX(List!$F$2:$CB$208,MATCH('Selection Pane Data'!$C120,List!$F$2:$F$208,0),MATCH('Selection Pane Data'!AI$3,List!$F$2:$CB$2,0)),""),"")</f>
        <v/>
      </c>
      <c r="AJ120" s="13" t="str">
        <f>IFERROR(IF(AJ$4="Yes",INDEX(List!$F$2:$CB$208,MATCH('Selection Pane Data'!$C120,List!$F$2:$F$208,0),MATCH('Selection Pane Data'!AJ$3,List!$F$2:$CB$2,0)),""),"")</f>
        <v/>
      </c>
      <c r="AK120" s="13" t="str">
        <f>IFERROR(IF(AK$4="Yes",INDEX(List!$F$2:$CB$208,MATCH('Selection Pane Data'!$C120,List!$F$2:$F$208,0),MATCH('Selection Pane Data'!AK$3,List!$F$2:$CB$2,0)),""),"")</f>
        <v/>
      </c>
      <c r="AL120" s="13" t="str">
        <f>IFERROR(IF(AL$4="Yes",INDEX(List!$F$2:$CB$208,MATCH('Selection Pane Data'!$C120,List!$F$2:$F$208,0),MATCH('Selection Pane Data'!AL$3,List!$F$2:$CB$2,0)),""),"")</f>
        <v/>
      </c>
      <c r="AM120" s="13" t="str">
        <f>IFERROR(IF(AM$4="Yes",INDEX(List!$F$2:$CB$208,MATCH('Selection Pane Data'!$C120,List!$F$2:$F$208,0),MATCH('Selection Pane Data'!AM$3,List!$F$2:$CB$2,0)),""),"")</f>
        <v/>
      </c>
      <c r="AN120" s="13" t="str">
        <f>IFERROR(IF(AN$4="Yes",INDEX(List!$F$2:$CB$208,MATCH('Selection Pane Data'!$C120,List!$F$2:$F$208,0),MATCH('Selection Pane Data'!AN$3,List!$F$2:$CB$2,0)),""),"")</f>
        <v/>
      </c>
      <c r="AO120" s="13" t="str">
        <f>IFERROR(IF(AO$4="Yes",INDEX(List!$F$2:$CB$208,MATCH('Selection Pane Data'!$C120,List!$F$2:$F$208,0),MATCH('Selection Pane Data'!AO$3,List!$F$2:$CB$2,0)),""),"")</f>
        <v/>
      </c>
      <c r="AP120" s="13" t="str">
        <f>IFERROR(IF(AP$4="Yes",INDEX(List!$F$2:$CB$208,MATCH('Selection Pane Data'!$C120,List!$F$2:$F$208,0),MATCH('Selection Pane Data'!AP$3,List!$F$2:$CB$2,0)),""),"")</f>
        <v/>
      </c>
      <c r="AQ120" s="13" t="str">
        <f>IFERROR(IF(AQ$4="Yes",INDEX(List!$F$2:$CB$208,MATCH('Selection Pane Data'!$C120,List!$F$2:$F$208,0),MATCH('Selection Pane Data'!AQ$3,List!$F$2:$CB$2,0)),""),"")</f>
        <v/>
      </c>
      <c r="AR120" s="13" t="str">
        <f>IFERROR(IF(AR$4="Yes",INDEX(List!$F$2:$CB$208,MATCH('Selection Pane Data'!$C120,List!$F$2:$F$208,0),MATCH('Selection Pane Data'!AR$3,List!$F$2:$CB$2,0)),""),"")</f>
        <v/>
      </c>
      <c r="AS120" s="13" t="str">
        <f>IFERROR(IF(AS$4="Yes",INDEX(List!$F$2:$CB$208,MATCH('Selection Pane Data'!$C120,List!$F$2:$F$208,0),MATCH('Selection Pane Data'!AS$3,List!$F$2:$CB$2,0)),""),"")</f>
        <v/>
      </c>
      <c r="AT120" s="13" t="str">
        <f>IFERROR(IF(AT$4="Yes",INDEX(List!$F$2:$CB$208,MATCH('Selection Pane Data'!$C120,List!$F$2:$F$208,0),MATCH('Selection Pane Data'!AT$3,List!$F$2:$CB$2,0)),""),"")</f>
        <v/>
      </c>
      <c r="AU120" s="13" t="str">
        <f>IFERROR(IF(AU$4="Yes",INDEX(List!$F$2:$CB$208,MATCH('Selection Pane Data'!$C120,List!$F$2:$F$208,0),MATCH('Selection Pane Data'!AU$3,List!$F$2:$CB$2,0)),""),"")</f>
        <v/>
      </c>
      <c r="AV120" s="13" t="str">
        <f>IFERROR(IF(AV$4="Yes",INDEX(List!$F$2:$CB$208,MATCH('Selection Pane Data'!$C120,List!$F$2:$F$208,0),MATCH('Selection Pane Data'!AV$3,List!$F$2:$CB$2,0)),""),"")</f>
        <v/>
      </c>
      <c r="AW120" s="13" t="str">
        <f>IFERROR(IF(AW$4="Yes",INDEX(List!$F$2:$CB$208,MATCH('Selection Pane Data'!$C120,List!$F$2:$F$208,0),MATCH('Selection Pane Data'!AW$3,List!$F$2:$CB$2,0)),""),"")</f>
        <v/>
      </c>
      <c r="AX120" s="13" t="str">
        <f>IFERROR(IF(AX$4="Yes",INDEX(List!$F$2:$CB$208,MATCH('Selection Pane Data'!$C120,List!$F$2:$F$208,0),MATCH('Selection Pane Data'!AX$3,List!$F$2:$CB$2,0)),""),"")</f>
        <v/>
      </c>
      <c r="AY120" s="13" t="str">
        <f>IFERROR(IF(AY$4="Yes",INDEX(List!$F$2:$CB$208,MATCH('Selection Pane Data'!$C120,List!$F$2:$F$208,0),MATCH('Selection Pane Data'!AY$3,List!$F$2:$CB$2,0)),""),"")</f>
        <v/>
      </c>
      <c r="AZ120" s="13" t="str">
        <f>IFERROR(IF(AZ$4="Yes",INDEX(List!$F$2:$CB$208,MATCH('Selection Pane Data'!$C120,List!$F$2:$F$208,0),MATCH('Selection Pane Data'!AZ$3,List!$F$2:$CB$2,0)),""),"")</f>
        <v/>
      </c>
      <c r="BA120" s="13" t="str">
        <f>IFERROR(IF(BA$4="Yes",INDEX(List!$F$2:$CB$208,MATCH('Selection Pane Data'!$C120,List!$F$2:$F$208,0),MATCH('Selection Pane Data'!BA$3,List!$F$2:$CB$2,0)),""),"")</f>
        <v/>
      </c>
      <c r="BB120" s="13" t="str">
        <f>IFERROR(IF(BB$4="Yes",INDEX(List!$F$2:$CB$208,MATCH('Selection Pane Data'!$C120,List!$F$2:$F$208,0),MATCH('Selection Pane Data'!BB$3,List!$F$2:$CB$2,0)),""),"")</f>
        <v/>
      </c>
      <c r="BC120" s="13" t="str">
        <f>IFERROR(IF(BC$4="Yes",INDEX(List!$F$2:$CB$208,MATCH('Selection Pane Data'!$C120,List!$F$2:$F$208,0),MATCH('Selection Pane Data'!BC$3,List!$F$2:$CB$2,0)),""),"")</f>
        <v/>
      </c>
      <c r="BD120" s="13" t="str">
        <f>IFERROR(IF(BD$4="Yes",INDEX(List!$F$2:$CB$208,MATCH('Selection Pane Data'!$C120,List!$F$2:$F$208,0),MATCH('Selection Pane Data'!BD$3,List!$F$2:$CB$2,0)),""),"")</f>
        <v/>
      </c>
      <c r="BE120" s="13" t="str">
        <f>IFERROR(IF(BE$4="Yes",INDEX(List!$F$2:$CB$208,MATCH('Selection Pane Data'!$C120,List!$F$2:$F$208,0),MATCH('Selection Pane Data'!BE$3,List!$F$2:$CB$2,0)),""),"")</f>
        <v/>
      </c>
      <c r="BF120" s="13" t="str">
        <f>IFERROR(IF(BF$4="Yes",INDEX(List!$F$2:$CB$208,MATCH('Selection Pane Data'!$C120,List!$F$2:$F$208,0),MATCH('Selection Pane Data'!BF$3,List!$F$2:$CB$2,0)),""),"")</f>
        <v/>
      </c>
      <c r="BG120" s="13" t="str">
        <f>IFERROR(IF(BG$4="Yes",INDEX(List!$F$2:$CB$208,MATCH('Selection Pane Data'!$C120,List!$F$2:$F$208,0),MATCH('Selection Pane Data'!BG$3,List!$F$2:$CB$2,0)),""),"")</f>
        <v/>
      </c>
      <c r="BH120" s="13" t="str">
        <f>IFERROR(IF(BH$4="Yes",INDEX(List!$F$2:$CB$208,MATCH('Selection Pane Data'!$C120,List!$F$2:$F$208,0),MATCH('Selection Pane Data'!BH$3,List!$F$2:$CB$2,0)),""),"")</f>
        <v/>
      </c>
      <c r="BI120" s="13" t="str">
        <f>IFERROR(IF(BI$4="Yes",INDEX(List!$F$2:$CB$208,MATCH('Selection Pane Data'!$C120,List!$F$2:$F$208,0),MATCH('Selection Pane Data'!BI$3,List!$F$2:$CB$2,0)),""),"")</f>
        <v/>
      </c>
      <c r="BJ120" s="13" t="str">
        <f>IFERROR(IF(BJ$4="Yes",INDEX(List!$F$2:$CB$208,MATCH('Selection Pane Data'!$C120,List!$F$2:$F$208,0),MATCH('Selection Pane Data'!BJ$3,List!$F$2:$CB$2,0)),""),"")</f>
        <v/>
      </c>
      <c r="BK120" s="13" t="str">
        <f>IFERROR(IF(BK$4="Yes",INDEX(List!$F$2:$CB$208,MATCH('Selection Pane Data'!$C120,List!$F$2:$F$208,0),MATCH('Selection Pane Data'!BK$3,List!$F$2:$CB$2,0)),""),"")</f>
        <v/>
      </c>
      <c r="BL120" s="13" t="str">
        <f>IFERROR(IF(BL$4="Yes",INDEX(List!$F$2:$CB$208,MATCH('Selection Pane Data'!$C120,List!$F$2:$F$208,0),MATCH('Selection Pane Data'!BL$3,List!$F$2:$CB$2,0)),""),"")</f>
        <v/>
      </c>
      <c r="BM120" s="13" t="str">
        <f>IFERROR(IF(BM$4="Yes",INDEX(List!$F$2:$CB$208,MATCH('Selection Pane Data'!$C120,List!$F$2:$F$208,0),MATCH('Selection Pane Data'!BM$3,List!$F$2:$CB$2,0)),""),"")</f>
        <v/>
      </c>
      <c r="BN120" s="13" t="str">
        <f>IFERROR(IF(BN$4="Yes",INDEX(List!$F$2:$CB$208,MATCH('Selection Pane Data'!$C120,List!$F$2:$F$208,0),MATCH('Selection Pane Data'!BN$3,List!$F$2:$CB$2,0)),""),"")</f>
        <v/>
      </c>
      <c r="BO120" s="13" t="str">
        <f>IFERROR(IF(BO$4="Yes",INDEX(List!$F$2:$CB$208,MATCH('Selection Pane Data'!$C120,List!$F$2:$F$208,0),MATCH('Selection Pane Data'!BO$3,List!$F$2:$CB$2,0)),""),"")</f>
        <v/>
      </c>
      <c r="BP120" s="13" t="str">
        <f>IFERROR(IF(BP$4="Yes",INDEX(List!$F$2:$CB$208,MATCH('Selection Pane Data'!$C120,List!$F$2:$F$208,0),MATCH('Selection Pane Data'!BP$3,List!$F$2:$CB$2,0)),""),"")</f>
        <v/>
      </c>
      <c r="BQ120" s="13" t="str">
        <f>IFERROR(IF(BQ$4="Yes",INDEX(List!$F$2:$CB$208,MATCH('Selection Pane Data'!$C120,List!$F$2:$F$208,0),MATCH('Selection Pane Data'!BQ$3,List!$F$2:$CB$2,0)),""),"")</f>
        <v/>
      </c>
      <c r="BR120" s="13" t="str">
        <f>IFERROR(IF(BR$4="Yes",INDEX(List!$F$2:$CB$208,MATCH('Selection Pane Data'!$C120,List!$F$2:$F$208,0),MATCH('Selection Pane Data'!BR$3,List!$F$2:$CB$2,0)),""),"")</f>
        <v/>
      </c>
      <c r="BS120" s="13" t="str">
        <f>IFERROR(IF(BS$4="Yes",INDEX(List!$F$2:$CB$208,MATCH('Selection Pane Data'!$C120,List!$F$2:$F$208,0),MATCH('Selection Pane Data'!BS$3,List!$F$2:$CB$2,0)),""),"")</f>
        <v/>
      </c>
      <c r="BT120" s="13" t="str">
        <f>IFERROR(IF(BT$4="Yes",INDEX(List!$F$2:$CB$208,MATCH('Selection Pane Data'!$C120,List!$F$2:$F$208,0),MATCH('Selection Pane Data'!BT$3,List!$F$2:$CB$2,0)),""),"")</f>
        <v/>
      </c>
      <c r="BU120" s="13" t="str">
        <f>IFERROR(IF(BU$4="Yes",INDEX(List!$F$2:$CB$208,MATCH('Selection Pane Data'!$C120,List!$F$2:$F$208,0),MATCH('Selection Pane Data'!BU$3,List!$F$2:$CB$2,0)),""),"")</f>
        <v/>
      </c>
      <c r="BV120" s="13" t="str">
        <f>IFERROR(IF(BV$4="Yes",INDEX(List!$F$2:$CB$208,MATCH('Selection Pane Data'!$C120,List!$F$2:$F$208,0),MATCH('Selection Pane Data'!BV$3,List!$F$2:$CB$2,0)),""),"")</f>
        <v/>
      </c>
      <c r="BW120" s="13" t="str">
        <f>IFERROR(IF(BW$4="Yes",INDEX(List!$F$2:$CB$208,MATCH('Selection Pane Data'!$C120,List!$F$2:$F$208,0),MATCH('Selection Pane Data'!BW$3,List!$F$2:$CB$2,0)),""),"")</f>
        <v/>
      </c>
      <c r="BX120" s="13" t="str">
        <f>IFERROR(IF(BX$4="Yes",INDEX(List!$F$2:$CB$208,MATCH('Selection Pane Data'!$C120,List!$F$2:$F$208,0),MATCH('Selection Pane Data'!BX$3,List!$F$2:$CB$2,0)),""),"")</f>
        <v/>
      </c>
      <c r="BY120" s="13" t="str">
        <f>IFERROR(IF(BY$4="Yes",INDEX(List!$F$2:$CB$208,MATCH('Selection Pane Data'!$C120,List!$F$2:$F$208,0),MATCH('Selection Pane Data'!BY$3,List!$F$2:$CB$2,0)),""),"")</f>
        <v/>
      </c>
      <c r="BZ120" s="13" t="str">
        <f>IFERROR(IF(BZ$4="Yes",INDEX(List!$F$2:$CB$208,MATCH('Selection Pane Data'!$C120,List!$F$2:$F$208,0),MATCH('Selection Pane Data'!BZ$3,List!$F$2:$CB$2,0)),""),"")</f>
        <v/>
      </c>
      <c r="CA120" s="13" t="str">
        <f>IFERROR(IF(CA$4="Yes",INDEX(List!$F$2:$CB$208,MATCH('Selection Pane Data'!$C120,List!$F$2:$F$208,0),MATCH('Selection Pane Data'!CA$3,List!$F$2:$CB$2,0)),""),"")</f>
        <v/>
      </c>
      <c r="CC120" s="29">
        <f t="shared" si="4"/>
        <v>0</v>
      </c>
      <c r="CD120" s="29">
        <f t="shared" si="5"/>
        <v>0</v>
      </c>
      <c r="CE120" s="29"/>
      <c r="CF120" s="29">
        <f>COUNTIF(List!I118:CB118,'Selection Pane Data'!CF$3)</f>
        <v>0</v>
      </c>
      <c r="CG120" s="29">
        <f>COUNTIF(List!J118:CC118,'Selection Pane Data'!CG$3)</f>
        <v>0</v>
      </c>
      <c r="CH120" s="29"/>
      <c r="CI120" s="29" t="str">
        <f t="shared" si="6"/>
        <v>Good</v>
      </c>
      <c r="CJ120" s="29" t="str">
        <f t="shared" si="7"/>
        <v>Good</v>
      </c>
    </row>
    <row r="121" spans="2:88" x14ac:dyDescent="0.45">
      <c r="B121" s="21" t="s">
        <v>395</v>
      </c>
      <c r="C121" s="120" t="s">
        <v>296</v>
      </c>
      <c r="D121" s="31" t="str">
        <f>List!G119</f>
        <v>Not Applicable</v>
      </c>
      <c r="E121" s="31" t="str">
        <f>List!H119</f>
        <v>Not Applicable</v>
      </c>
      <c r="F121" t="str">
        <f>INDEX('CMMC Levels'!$A$1:$F$188,MATCH('Selection Pane Data'!$C121,'CMMC Levels'!$A$1:$A$188,0),MATCH(Placemat!$F$4,'CMMC Levels'!$A$1:$F$1,0))</f>
        <v>N/A</v>
      </c>
      <c r="G121" s="75" t="str">
        <f>IF(F121="X",IF(COUNTIF(List!I119:CB119,"P")+COUNTIF(List!I119:CB119,"S")=0,"U",IF(COUNTIF('Selection Pane Data'!H121:CA121,"P")&gt;0,"P",IF(COUNTIF('Selection Pane Data'!H121:CA121,"S")&gt;0,"S","N"))),"NA")</f>
        <v>NA</v>
      </c>
      <c r="H121" s="13" t="str">
        <f>IFERROR(IF(H$4="Yes",INDEX(List!$F$2:$CB$208,MATCH('Selection Pane Data'!$C121,List!$F$2:$F$208,0),MATCH('Selection Pane Data'!H$3,List!$F$2:$CB$2,0)),""),"")</f>
        <v/>
      </c>
      <c r="I121" s="13" t="str">
        <f>IFERROR(IF(I$4="Yes",INDEX(List!$F$2:$CB$208,MATCH('Selection Pane Data'!$C121,List!$F$2:$F$208,0),MATCH('Selection Pane Data'!I$3,List!$F$2:$CB$2,0)),""),"")</f>
        <v/>
      </c>
      <c r="J121" s="13">
        <f>IFERROR(IF(J$4="Yes",INDEX(List!$F$2:$CB$208,MATCH('Selection Pane Data'!$C121,List!$F$2:$F$208,0),MATCH('Selection Pane Data'!J$3,List!$F$2:$CB$2,0)),""),"")</f>
        <v>0</v>
      </c>
      <c r="K121" s="13" t="str">
        <f>IFERROR(IF(K$4="Yes",INDEX(List!$F$2:$CB$208,MATCH('Selection Pane Data'!$C121,List!$F$2:$F$208,0),MATCH('Selection Pane Data'!K$3,List!$F$2:$CB$2,0)),""),"")</f>
        <v/>
      </c>
      <c r="L121" s="13" t="str">
        <f>IFERROR(IF(L$4="Yes",INDEX(List!$F$2:$CB$208,MATCH('Selection Pane Data'!$C121,List!$F$2:$F$208,0),MATCH('Selection Pane Data'!L$3,List!$F$2:$CB$2,0)),""),"")</f>
        <v/>
      </c>
      <c r="M121" s="13" t="str">
        <f>IFERROR(IF(M$4="Yes",INDEX(List!$F$2:$CB$208,MATCH('Selection Pane Data'!$C121,List!$F$2:$F$208,0),MATCH('Selection Pane Data'!M$3,List!$F$2:$CB$2,0)),""),"")</f>
        <v/>
      </c>
      <c r="N121" s="13" t="str">
        <f>IFERROR(IF(N$4="Yes",INDEX(List!$F$2:$CB$208,MATCH('Selection Pane Data'!$C121,List!$F$2:$F$208,0),MATCH('Selection Pane Data'!N$3,List!$F$2:$CB$2,0)),""),"")</f>
        <v/>
      </c>
      <c r="O121" s="13" t="str">
        <f>IFERROR(IF(O$4="Yes",INDEX(List!$F$2:$CB$208,MATCH('Selection Pane Data'!$C121,List!$F$2:$F$208,0),MATCH('Selection Pane Data'!O$3,List!$F$2:$CB$2,0)),""),"")</f>
        <v/>
      </c>
      <c r="P121" s="13" t="str">
        <f>IFERROR(IF(P$4="Yes",INDEX(List!$F$2:$CB$208,MATCH('Selection Pane Data'!$C121,List!$F$2:$F$208,0),MATCH('Selection Pane Data'!P$3,List!$F$2:$CB$2,0)),""),"")</f>
        <v/>
      </c>
      <c r="Q121" s="13" t="str">
        <f>IFERROR(IF(Q$4="Yes",INDEX(List!$F$2:$CB$208,MATCH('Selection Pane Data'!$C121,List!$F$2:$F$208,0),MATCH('Selection Pane Data'!Q$3,List!$F$2:$CB$2,0)),""),"")</f>
        <v/>
      </c>
      <c r="R121" s="13" t="str">
        <f>IFERROR(IF(R$4="Yes",INDEX(List!$F$2:$CB$208,MATCH('Selection Pane Data'!$C121,List!$F$2:$F$208,0),MATCH('Selection Pane Data'!R$3,List!$F$2:$CB$2,0)),""),"")</f>
        <v/>
      </c>
      <c r="S121" s="13" t="str">
        <f>IFERROR(IF(S$4="Yes",INDEX(List!$F$2:$CB$208,MATCH('Selection Pane Data'!$C121,List!$F$2:$F$208,0),MATCH('Selection Pane Data'!S$3,List!$F$2:$CB$2,0)),""),"")</f>
        <v/>
      </c>
      <c r="T121" s="13" t="str">
        <f>IFERROR(IF(T$4="Yes",INDEX(List!$F$2:$CB$208,MATCH('Selection Pane Data'!$C121,List!$F$2:$F$208,0),MATCH('Selection Pane Data'!T$3,List!$F$2:$CB$2,0)),""),"")</f>
        <v/>
      </c>
      <c r="U121" s="13" t="str">
        <f>IFERROR(IF(U$4="Yes",INDEX(List!$F$2:$CB$208,MATCH('Selection Pane Data'!$C121,List!$F$2:$F$208,0),MATCH('Selection Pane Data'!U$3,List!$F$2:$CB$2,0)),""),"")</f>
        <v/>
      </c>
      <c r="V121" s="13" t="str">
        <f>IFERROR(IF(V$4="Yes",INDEX(List!$F$2:$CB$208,MATCH('Selection Pane Data'!$C121,List!$F$2:$F$208,0),MATCH('Selection Pane Data'!V$3,List!$F$2:$CB$2,0)),""),"")</f>
        <v/>
      </c>
      <c r="W121" s="13" t="str">
        <f>IFERROR(IF(W$4="Yes",INDEX(List!$F$2:$CB$208,MATCH('Selection Pane Data'!$C121,List!$F$2:$F$208,0),MATCH('Selection Pane Data'!W$3,List!$F$2:$CB$2,0)),""),"")</f>
        <v/>
      </c>
      <c r="X121" s="13" t="str">
        <f>IFERROR(IF(X$4="Yes",INDEX(List!$F$2:$CB$208,MATCH('Selection Pane Data'!$C121,List!$F$2:$F$208,0),MATCH('Selection Pane Data'!X$3,List!$F$2:$CB$2,0)),""),"")</f>
        <v/>
      </c>
      <c r="Y121" s="13" t="str">
        <f>IFERROR(IF(Y$4="Yes",INDEX(List!$F$2:$CB$208,MATCH('Selection Pane Data'!$C121,List!$F$2:$F$208,0),MATCH('Selection Pane Data'!Y$3,List!$F$2:$CB$2,0)),""),"")</f>
        <v/>
      </c>
      <c r="Z121" s="13" t="str">
        <f>IFERROR(IF(Z$4="Yes",INDEX(List!$F$2:$CB$208,MATCH('Selection Pane Data'!$C121,List!$F$2:$F$208,0),MATCH('Selection Pane Data'!Z$3,List!$F$2:$CB$2,0)),""),"")</f>
        <v/>
      </c>
      <c r="AA121" s="13" t="str">
        <f>IFERROR(IF(AA$4="Yes",INDEX(List!$F$2:$CB$208,MATCH('Selection Pane Data'!$C121,List!$F$2:$F$208,0),MATCH('Selection Pane Data'!AA$3,List!$F$2:$CB$2,0)),""),"")</f>
        <v/>
      </c>
      <c r="AB121" s="13">
        <f>IFERROR(IF(AB$4="Yes",INDEX(List!$F$2:$CB$208,MATCH('Selection Pane Data'!$C121,List!$F$2:$F$208,0),MATCH('Selection Pane Data'!AB$3,List!$F$2:$CB$2,0)),""),"")</f>
        <v>0</v>
      </c>
      <c r="AC121" s="13" t="str">
        <f>IFERROR(IF(AC$4="Yes",INDEX(List!$F$2:$CB$208,MATCH('Selection Pane Data'!$C121,List!$F$2:$F$208,0),MATCH('Selection Pane Data'!AC$3,List!$F$2:$CB$2,0)),""),"")</f>
        <v/>
      </c>
      <c r="AD121" s="13" t="str">
        <f>IFERROR(IF(AD$4="Yes",INDEX(List!$F$2:$CB$208,MATCH('Selection Pane Data'!$C121,List!$F$2:$F$208,0),MATCH('Selection Pane Data'!AD$3,List!$F$2:$CB$2,0)),""),"")</f>
        <v/>
      </c>
      <c r="AE121" s="13" t="str">
        <f>IFERROR(IF(AE$4="Yes",INDEX(List!$F$2:$CB$208,MATCH('Selection Pane Data'!$C121,List!$F$2:$F$208,0),MATCH('Selection Pane Data'!AE$3,List!$F$2:$CB$2,0)),""),"")</f>
        <v/>
      </c>
      <c r="AF121" s="13" t="str">
        <f>IFERROR(IF(AF$4="Yes",INDEX(List!$F$2:$CB$208,MATCH('Selection Pane Data'!$C121,List!$F$2:$F$208,0),MATCH('Selection Pane Data'!AF$3,List!$F$2:$CB$2,0)),""),"")</f>
        <v/>
      </c>
      <c r="AG121" s="13" t="str">
        <f>IFERROR(IF(AG$4="Yes",INDEX(List!$F$2:$CB$208,MATCH('Selection Pane Data'!$C121,List!$F$2:$F$208,0),MATCH('Selection Pane Data'!AG$3,List!$F$2:$CB$2,0)),""),"")</f>
        <v/>
      </c>
      <c r="AH121" s="13" t="str">
        <f>IFERROR(IF(AH$4="Yes",INDEX(List!$F$2:$CB$208,MATCH('Selection Pane Data'!$C121,List!$F$2:$F$208,0),MATCH('Selection Pane Data'!AH$3,List!$F$2:$CB$2,0)),""),"")</f>
        <v/>
      </c>
      <c r="AI121" s="13" t="str">
        <f>IFERROR(IF(AI$4="Yes",INDEX(List!$F$2:$CB$208,MATCH('Selection Pane Data'!$C121,List!$F$2:$F$208,0),MATCH('Selection Pane Data'!AI$3,List!$F$2:$CB$2,0)),""),"")</f>
        <v/>
      </c>
      <c r="AJ121" s="13" t="str">
        <f>IFERROR(IF(AJ$4="Yes",INDEX(List!$F$2:$CB$208,MATCH('Selection Pane Data'!$C121,List!$F$2:$F$208,0),MATCH('Selection Pane Data'!AJ$3,List!$F$2:$CB$2,0)),""),"")</f>
        <v/>
      </c>
      <c r="AK121" s="13" t="str">
        <f>IFERROR(IF(AK$4="Yes",INDEX(List!$F$2:$CB$208,MATCH('Selection Pane Data'!$C121,List!$F$2:$F$208,0),MATCH('Selection Pane Data'!AK$3,List!$F$2:$CB$2,0)),""),"")</f>
        <v/>
      </c>
      <c r="AL121" s="13" t="str">
        <f>IFERROR(IF(AL$4="Yes",INDEX(List!$F$2:$CB$208,MATCH('Selection Pane Data'!$C121,List!$F$2:$F$208,0),MATCH('Selection Pane Data'!AL$3,List!$F$2:$CB$2,0)),""),"")</f>
        <v/>
      </c>
      <c r="AM121" s="13" t="str">
        <f>IFERROR(IF(AM$4="Yes",INDEX(List!$F$2:$CB$208,MATCH('Selection Pane Data'!$C121,List!$F$2:$F$208,0),MATCH('Selection Pane Data'!AM$3,List!$F$2:$CB$2,0)),""),"")</f>
        <v/>
      </c>
      <c r="AN121" s="13" t="str">
        <f>IFERROR(IF(AN$4="Yes",INDEX(List!$F$2:$CB$208,MATCH('Selection Pane Data'!$C121,List!$F$2:$F$208,0),MATCH('Selection Pane Data'!AN$3,List!$F$2:$CB$2,0)),""),"")</f>
        <v/>
      </c>
      <c r="AO121" s="13" t="str">
        <f>IFERROR(IF(AO$4="Yes",INDEX(List!$F$2:$CB$208,MATCH('Selection Pane Data'!$C121,List!$F$2:$F$208,0),MATCH('Selection Pane Data'!AO$3,List!$F$2:$CB$2,0)),""),"")</f>
        <v/>
      </c>
      <c r="AP121" s="13" t="str">
        <f>IFERROR(IF(AP$4="Yes",INDEX(List!$F$2:$CB$208,MATCH('Selection Pane Data'!$C121,List!$F$2:$F$208,0),MATCH('Selection Pane Data'!AP$3,List!$F$2:$CB$2,0)),""),"")</f>
        <v/>
      </c>
      <c r="AQ121" s="13" t="str">
        <f>IFERROR(IF(AQ$4="Yes",INDEX(List!$F$2:$CB$208,MATCH('Selection Pane Data'!$C121,List!$F$2:$F$208,0),MATCH('Selection Pane Data'!AQ$3,List!$F$2:$CB$2,0)),""),"")</f>
        <v/>
      </c>
      <c r="AR121" s="13" t="str">
        <f>IFERROR(IF(AR$4="Yes",INDEX(List!$F$2:$CB$208,MATCH('Selection Pane Data'!$C121,List!$F$2:$F$208,0),MATCH('Selection Pane Data'!AR$3,List!$F$2:$CB$2,0)),""),"")</f>
        <v/>
      </c>
      <c r="AS121" s="13" t="str">
        <f>IFERROR(IF(AS$4="Yes",INDEX(List!$F$2:$CB$208,MATCH('Selection Pane Data'!$C121,List!$F$2:$F$208,0),MATCH('Selection Pane Data'!AS$3,List!$F$2:$CB$2,0)),""),"")</f>
        <v/>
      </c>
      <c r="AT121" s="13" t="str">
        <f>IFERROR(IF(AT$4="Yes",INDEX(List!$F$2:$CB$208,MATCH('Selection Pane Data'!$C121,List!$F$2:$F$208,0),MATCH('Selection Pane Data'!AT$3,List!$F$2:$CB$2,0)),""),"")</f>
        <v/>
      </c>
      <c r="AU121" s="13" t="str">
        <f>IFERROR(IF(AU$4="Yes",INDEX(List!$F$2:$CB$208,MATCH('Selection Pane Data'!$C121,List!$F$2:$F$208,0),MATCH('Selection Pane Data'!AU$3,List!$F$2:$CB$2,0)),""),"")</f>
        <v/>
      </c>
      <c r="AV121" s="13" t="str">
        <f>IFERROR(IF(AV$4="Yes",INDEX(List!$F$2:$CB$208,MATCH('Selection Pane Data'!$C121,List!$F$2:$F$208,0),MATCH('Selection Pane Data'!AV$3,List!$F$2:$CB$2,0)),""),"")</f>
        <v/>
      </c>
      <c r="AW121" s="13" t="str">
        <f>IFERROR(IF(AW$4="Yes",INDEX(List!$F$2:$CB$208,MATCH('Selection Pane Data'!$C121,List!$F$2:$F$208,0),MATCH('Selection Pane Data'!AW$3,List!$F$2:$CB$2,0)),""),"")</f>
        <v/>
      </c>
      <c r="AX121" s="13" t="str">
        <f>IFERROR(IF(AX$4="Yes",INDEX(List!$F$2:$CB$208,MATCH('Selection Pane Data'!$C121,List!$F$2:$F$208,0),MATCH('Selection Pane Data'!AX$3,List!$F$2:$CB$2,0)),""),"")</f>
        <v/>
      </c>
      <c r="AY121" s="13" t="str">
        <f>IFERROR(IF(AY$4="Yes",INDEX(List!$F$2:$CB$208,MATCH('Selection Pane Data'!$C121,List!$F$2:$F$208,0),MATCH('Selection Pane Data'!AY$3,List!$F$2:$CB$2,0)),""),"")</f>
        <v/>
      </c>
      <c r="AZ121" s="13" t="str">
        <f>IFERROR(IF(AZ$4="Yes",INDEX(List!$F$2:$CB$208,MATCH('Selection Pane Data'!$C121,List!$F$2:$F$208,0),MATCH('Selection Pane Data'!AZ$3,List!$F$2:$CB$2,0)),""),"")</f>
        <v/>
      </c>
      <c r="BA121" s="13" t="str">
        <f>IFERROR(IF(BA$4="Yes",INDEX(List!$F$2:$CB$208,MATCH('Selection Pane Data'!$C121,List!$F$2:$F$208,0),MATCH('Selection Pane Data'!BA$3,List!$F$2:$CB$2,0)),""),"")</f>
        <v/>
      </c>
      <c r="BB121" s="13" t="str">
        <f>IFERROR(IF(BB$4="Yes",INDEX(List!$F$2:$CB$208,MATCH('Selection Pane Data'!$C121,List!$F$2:$F$208,0),MATCH('Selection Pane Data'!BB$3,List!$F$2:$CB$2,0)),""),"")</f>
        <v/>
      </c>
      <c r="BC121" s="13" t="str">
        <f>IFERROR(IF(BC$4="Yes",INDEX(List!$F$2:$CB$208,MATCH('Selection Pane Data'!$C121,List!$F$2:$F$208,0),MATCH('Selection Pane Data'!BC$3,List!$F$2:$CB$2,0)),""),"")</f>
        <v/>
      </c>
      <c r="BD121" s="13" t="str">
        <f>IFERROR(IF(BD$4="Yes",INDEX(List!$F$2:$CB$208,MATCH('Selection Pane Data'!$C121,List!$F$2:$F$208,0),MATCH('Selection Pane Data'!BD$3,List!$F$2:$CB$2,0)),""),"")</f>
        <v/>
      </c>
      <c r="BE121" s="13" t="str">
        <f>IFERROR(IF(BE$4="Yes",INDEX(List!$F$2:$CB$208,MATCH('Selection Pane Data'!$C121,List!$F$2:$F$208,0),MATCH('Selection Pane Data'!BE$3,List!$F$2:$CB$2,0)),""),"")</f>
        <v/>
      </c>
      <c r="BF121" s="13" t="str">
        <f>IFERROR(IF(BF$4="Yes",INDEX(List!$F$2:$CB$208,MATCH('Selection Pane Data'!$C121,List!$F$2:$F$208,0),MATCH('Selection Pane Data'!BF$3,List!$F$2:$CB$2,0)),""),"")</f>
        <v/>
      </c>
      <c r="BG121" s="13" t="str">
        <f>IFERROR(IF(BG$4="Yes",INDEX(List!$F$2:$CB$208,MATCH('Selection Pane Data'!$C121,List!$F$2:$F$208,0),MATCH('Selection Pane Data'!BG$3,List!$F$2:$CB$2,0)),""),"")</f>
        <v/>
      </c>
      <c r="BH121" s="13" t="str">
        <f>IFERROR(IF(BH$4="Yes",INDEX(List!$F$2:$CB$208,MATCH('Selection Pane Data'!$C121,List!$F$2:$F$208,0),MATCH('Selection Pane Data'!BH$3,List!$F$2:$CB$2,0)),""),"")</f>
        <v/>
      </c>
      <c r="BI121" s="13" t="str">
        <f>IFERROR(IF(BI$4="Yes",INDEX(List!$F$2:$CB$208,MATCH('Selection Pane Data'!$C121,List!$F$2:$F$208,0),MATCH('Selection Pane Data'!BI$3,List!$F$2:$CB$2,0)),""),"")</f>
        <v/>
      </c>
      <c r="BJ121" s="13" t="str">
        <f>IFERROR(IF(BJ$4="Yes",INDEX(List!$F$2:$CB$208,MATCH('Selection Pane Data'!$C121,List!$F$2:$F$208,0),MATCH('Selection Pane Data'!BJ$3,List!$F$2:$CB$2,0)),""),"")</f>
        <v/>
      </c>
      <c r="BK121" s="13" t="str">
        <f>IFERROR(IF(BK$4="Yes",INDEX(List!$F$2:$CB$208,MATCH('Selection Pane Data'!$C121,List!$F$2:$F$208,0),MATCH('Selection Pane Data'!BK$3,List!$F$2:$CB$2,0)),""),"")</f>
        <v/>
      </c>
      <c r="BL121" s="13" t="str">
        <f>IFERROR(IF(BL$4="Yes",INDEX(List!$F$2:$CB$208,MATCH('Selection Pane Data'!$C121,List!$F$2:$F$208,0),MATCH('Selection Pane Data'!BL$3,List!$F$2:$CB$2,0)),""),"")</f>
        <v/>
      </c>
      <c r="BM121" s="13" t="str">
        <f>IFERROR(IF(BM$4="Yes",INDEX(List!$F$2:$CB$208,MATCH('Selection Pane Data'!$C121,List!$F$2:$F$208,0),MATCH('Selection Pane Data'!BM$3,List!$F$2:$CB$2,0)),""),"")</f>
        <v/>
      </c>
      <c r="BN121" s="13" t="str">
        <f>IFERROR(IF(BN$4="Yes",INDEX(List!$F$2:$CB$208,MATCH('Selection Pane Data'!$C121,List!$F$2:$F$208,0),MATCH('Selection Pane Data'!BN$3,List!$F$2:$CB$2,0)),""),"")</f>
        <v/>
      </c>
      <c r="BO121" s="13" t="str">
        <f>IFERROR(IF(BO$4="Yes",INDEX(List!$F$2:$CB$208,MATCH('Selection Pane Data'!$C121,List!$F$2:$F$208,0),MATCH('Selection Pane Data'!BO$3,List!$F$2:$CB$2,0)),""),"")</f>
        <v/>
      </c>
      <c r="BP121" s="13" t="str">
        <f>IFERROR(IF(BP$4="Yes",INDEX(List!$F$2:$CB$208,MATCH('Selection Pane Data'!$C121,List!$F$2:$F$208,0),MATCH('Selection Pane Data'!BP$3,List!$F$2:$CB$2,0)),""),"")</f>
        <v/>
      </c>
      <c r="BQ121" s="13" t="str">
        <f>IFERROR(IF(BQ$4="Yes",INDEX(List!$F$2:$CB$208,MATCH('Selection Pane Data'!$C121,List!$F$2:$F$208,0),MATCH('Selection Pane Data'!BQ$3,List!$F$2:$CB$2,0)),""),"")</f>
        <v/>
      </c>
      <c r="BR121" s="13" t="str">
        <f>IFERROR(IF(BR$4="Yes",INDEX(List!$F$2:$CB$208,MATCH('Selection Pane Data'!$C121,List!$F$2:$F$208,0),MATCH('Selection Pane Data'!BR$3,List!$F$2:$CB$2,0)),""),"")</f>
        <v/>
      </c>
      <c r="BS121" s="13" t="str">
        <f>IFERROR(IF(BS$4="Yes",INDEX(List!$F$2:$CB$208,MATCH('Selection Pane Data'!$C121,List!$F$2:$F$208,0),MATCH('Selection Pane Data'!BS$3,List!$F$2:$CB$2,0)),""),"")</f>
        <v/>
      </c>
      <c r="BT121" s="13" t="str">
        <f>IFERROR(IF(BT$4="Yes",INDEX(List!$F$2:$CB$208,MATCH('Selection Pane Data'!$C121,List!$F$2:$F$208,0),MATCH('Selection Pane Data'!BT$3,List!$F$2:$CB$2,0)),""),"")</f>
        <v/>
      </c>
      <c r="BU121" s="13" t="str">
        <f>IFERROR(IF(BU$4="Yes",INDEX(List!$F$2:$CB$208,MATCH('Selection Pane Data'!$C121,List!$F$2:$F$208,0),MATCH('Selection Pane Data'!BU$3,List!$F$2:$CB$2,0)),""),"")</f>
        <v/>
      </c>
      <c r="BV121" s="13" t="str">
        <f>IFERROR(IF(BV$4="Yes",INDEX(List!$F$2:$CB$208,MATCH('Selection Pane Data'!$C121,List!$F$2:$F$208,0),MATCH('Selection Pane Data'!BV$3,List!$F$2:$CB$2,0)),""),"")</f>
        <v/>
      </c>
      <c r="BW121" s="13" t="str">
        <f>IFERROR(IF(BW$4="Yes",INDEX(List!$F$2:$CB$208,MATCH('Selection Pane Data'!$C121,List!$F$2:$F$208,0),MATCH('Selection Pane Data'!BW$3,List!$F$2:$CB$2,0)),""),"")</f>
        <v/>
      </c>
      <c r="BX121" s="13" t="str">
        <f>IFERROR(IF(BX$4="Yes",INDEX(List!$F$2:$CB$208,MATCH('Selection Pane Data'!$C121,List!$F$2:$F$208,0),MATCH('Selection Pane Data'!BX$3,List!$F$2:$CB$2,0)),""),"")</f>
        <v/>
      </c>
      <c r="BY121" s="13" t="str">
        <f>IFERROR(IF(BY$4="Yes",INDEX(List!$F$2:$CB$208,MATCH('Selection Pane Data'!$C121,List!$F$2:$F$208,0),MATCH('Selection Pane Data'!BY$3,List!$F$2:$CB$2,0)),""),"")</f>
        <v/>
      </c>
      <c r="BZ121" s="13" t="str">
        <f>IFERROR(IF(BZ$4="Yes",INDEX(List!$F$2:$CB$208,MATCH('Selection Pane Data'!$C121,List!$F$2:$F$208,0),MATCH('Selection Pane Data'!BZ$3,List!$F$2:$CB$2,0)),""),"")</f>
        <v/>
      </c>
      <c r="CA121" s="13" t="str">
        <f>IFERROR(IF(CA$4="Yes",INDEX(List!$F$2:$CB$208,MATCH('Selection Pane Data'!$C121,List!$F$2:$F$208,0),MATCH('Selection Pane Data'!CA$3,List!$F$2:$CB$2,0)),""),"")</f>
        <v/>
      </c>
      <c r="CC121" s="29">
        <f t="shared" si="4"/>
        <v>0</v>
      </c>
      <c r="CD121" s="29">
        <f t="shared" si="5"/>
        <v>0</v>
      </c>
      <c r="CE121" s="29"/>
      <c r="CF121" s="29">
        <f>COUNTIF(List!I119:CB119,'Selection Pane Data'!CF$3)</f>
        <v>0</v>
      </c>
      <c r="CG121" s="29">
        <f>COUNTIF(List!J119:CC119,'Selection Pane Data'!CG$3)</f>
        <v>0</v>
      </c>
      <c r="CH121" s="29"/>
      <c r="CI121" s="29" t="str">
        <f t="shared" si="6"/>
        <v>Good</v>
      </c>
      <c r="CJ121" s="29" t="str">
        <f t="shared" si="7"/>
        <v>Good</v>
      </c>
    </row>
    <row r="122" spans="2:88" x14ac:dyDescent="0.45">
      <c r="B122" s="21" t="s">
        <v>397</v>
      </c>
      <c r="C122" s="120" t="s">
        <v>296</v>
      </c>
      <c r="D122" s="31" t="str">
        <f>List!G120</f>
        <v>Not Applicable</v>
      </c>
      <c r="E122" s="31" t="str">
        <f>List!H120</f>
        <v>Not Applicable</v>
      </c>
      <c r="F122" t="str">
        <f>INDEX('CMMC Levels'!$A$1:$F$188,MATCH('Selection Pane Data'!$C122,'CMMC Levels'!$A$1:$A$188,0),MATCH(Placemat!$F$4,'CMMC Levels'!$A$1:$F$1,0))</f>
        <v>N/A</v>
      </c>
      <c r="G122" s="75" t="str">
        <f>IF(F122="X",IF(COUNTIF(List!I120:CB120,"P")+COUNTIF(List!I120:CB120,"S")=0,"U",IF(COUNTIF('Selection Pane Data'!H122:CA122,"P")&gt;0,"P",IF(COUNTIF('Selection Pane Data'!H122:CA122,"S")&gt;0,"S","N"))),"NA")</f>
        <v>NA</v>
      </c>
      <c r="H122" s="13" t="str">
        <f>IFERROR(IF(H$4="Yes",INDEX(List!$F$2:$CB$208,MATCH('Selection Pane Data'!$C122,List!$F$2:$F$208,0),MATCH('Selection Pane Data'!H$3,List!$F$2:$CB$2,0)),""),"")</f>
        <v/>
      </c>
      <c r="I122" s="13" t="str">
        <f>IFERROR(IF(I$4="Yes",INDEX(List!$F$2:$CB$208,MATCH('Selection Pane Data'!$C122,List!$F$2:$F$208,0),MATCH('Selection Pane Data'!I$3,List!$F$2:$CB$2,0)),""),"")</f>
        <v/>
      </c>
      <c r="J122" s="13">
        <f>IFERROR(IF(J$4="Yes",INDEX(List!$F$2:$CB$208,MATCH('Selection Pane Data'!$C122,List!$F$2:$F$208,0),MATCH('Selection Pane Data'!J$3,List!$F$2:$CB$2,0)),""),"")</f>
        <v>0</v>
      </c>
      <c r="K122" s="13" t="str">
        <f>IFERROR(IF(K$4="Yes",INDEX(List!$F$2:$CB$208,MATCH('Selection Pane Data'!$C122,List!$F$2:$F$208,0),MATCH('Selection Pane Data'!K$3,List!$F$2:$CB$2,0)),""),"")</f>
        <v/>
      </c>
      <c r="L122" s="13" t="str">
        <f>IFERROR(IF(L$4="Yes",INDEX(List!$F$2:$CB$208,MATCH('Selection Pane Data'!$C122,List!$F$2:$F$208,0),MATCH('Selection Pane Data'!L$3,List!$F$2:$CB$2,0)),""),"")</f>
        <v/>
      </c>
      <c r="M122" s="13" t="str">
        <f>IFERROR(IF(M$4="Yes",INDEX(List!$F$2:$CB$208,MATCH('Selection Pane Data'!$C122,List!$F$2:$F$208,0),MATCH('Selection Pane Data'!M$3,List!$F$2:$CB$2,0)),""),"")</f>
        <v/>
      </c>
      <c r="N122" s="13" t="str">
        <f>IFERROR(IF(N$4="Yes",INDEX(List!$F$2:$CB$208,MATCH('Selection Pane Data'!$C122,List!$F$2:$F$208,0),MATCH('Selection Pane Data'!N$3,List!$F$2:$CB$2,0)),""),"")</f>
        <v/>
      </c>
      <c r="O122" s="13" t="str">
        <f>IFERROR(IF(O$4="Yes",INDEX(List!$F$2:$CB$208,MATCH('Selection Pane Data'!$C122,List!$F$2:$F$208,0),MATCH('Selection Pane Data'!O$3,List!$F$2:$CB$2,0)),""),"")</f>
        <v/>
      </c>
      <c r="P122" s="13" t="str">
        <f>IFERROR(IF(P$4="Yes",INDEX(List!$F$2:$CB$208,MATCH('Selection Pane Data'!$C122,List!$F$2:$F$208,0),MATCH('Selection Pane Data'!P$3,List!$F$2:$CB$2,0)),""),"")</f>
        <v/>
      </c>
      <c r="Q122" s="13" t="str">
        <f>IFERROR(IF(Q$4="Yes",INDEX(List!$F$2:$CB$208,MATCH('Selection Pane Data'!$C122,List!$F$2:$F$208,0),MATCH('Selection Pane Data'!Q$3,List!$F$2:$CB$2,0)),""),"")</f>
        <v/>
      </c>
      <c r="R122" s="13" t="str">
        <f>IFERROR(IF(R$4="Yes",INDEX(List!$F$2:$CB$208,MATCH('Selection Pane Data'!$C122,List!$F$2:$F$208,0),MATCH('Selection Pane Data'!R$3,List!$F$2:$CB$2,0)),""),"")</f>
        <v/>
      </c>
      <c r="S122" s="13" t="str">
        <f>IFERROR(IF(S$4="Yes",INDEX(List!$F$2:$CB$208,MATCH('Selection Pane Data'!$C122,List!$F$2:$F$208,0),MATCH('Selection Pane Data'!S$3,List!$F$2:$CB$2,0)),""),"")</f>
        <v/>
      </c>
      <c r="T122" s="13" t="str">
        <f>IFERROR(IF(T$4="Yes",INDEX(List!$F$2:$CB$208,MATCH('Selection Pane Data'!$C122,List!$F$2:$F$208,0),MATCH('Selection Pane Data'!T$3,List!$F$2:$CB$2,0)),""),"")</f>
        <v/>
      </c>
      <c r="U122" s="13" t="str">
        <f>IFERROR(IF(U$4="Yes",INDEX(List!$F$2:$CB$208,MATCH('Selection Pane Data'!$C122,List!$F$2:$F$208,0),MATCH('Selection Pane Data'!U$3,List!$F$2:$CB$2,0)),""),"")</f>
        <v/>
      </c>
      <c r="V122" s="13" t="str">
        <f>IFERROR(IF(V$4="Yes",INDEX(List!$F$2:$CB$208,MATCH('Selection Pane Data'!$C122,List!$F$2:$F$208,0),MATCH('Selection Pane Data'!V$3,List!$F$2:$CB$2,0)),""),"")</f>
        <v/>
      </c>
      <c r="W122" s="13" t="str">
        <f>IFERROR(IF(W$4="Yes",INDEX(List!$F$2:$CB$208,MATCH('Selection Pane Data'!$C122,List!$F$2:$F$208,0),MATCH('Selection Pane Data'!W$3,List!$F$2:$CB$2,0)),""),"")</f>
        <v/>
      </c>
      <c r="X122" s="13" t="str">
        <f>IFERROR(IF(X$4="Yes",INDEX(List!$F$2:$CB$208,MATCH('Selection Pane Data'!$C122,List!$F$2:$F$208,0),MATCH('Selection Pane Data'!X$3,List!$F$2:$CB$2,0)),""),"")</f>
        <v/>
      </c>
      <c r="Y122" s="13" t="str">
        <f>IFERROR(IF(Y$4="Yes",INDEX(List!$F$2:$CB$208,MATCH('Selection Pane Data'!$C122,List!$F$2:$F$208,0),MATCH('Selection Pane Data'!Y$3,List!$F$2:$CB$2,0)),""),"")</f>
        <v/>
      </c>
      <c r="Z122" s="13" t="str">
        <f>IFERROR(IF(Z$4="Yes",INDEX(List!$F$2:$CB$208,MATCH('Selection Pane Data'!$C122,List!$F$2:$F$208,0),MATCH('Selection Pane Data'!Z$3,List!$F$2:$CB$2,0)),""),"")</f>
        <v/>
      </c>
      <c r="AA122" s="13" t="str">
        <f>IFERROR(IF(AA$4="Yes",INDEX(List!$F$2:$CB$208,MATCH('Selection Pane Data'!$C122,List!$F$2:$F$208,0),MATCH('Selection Pane Data'!AA$3,List!$F$2:$CB$2,0)),""),"")</f>
        <v/>
      </c>
      <c r="AB122" s="13">
        <f>IFERROR(IF(AB$4="Yes",INDEX(List!$F$2:$CB$208,MATCH('Selection Pane Data'!$C122,List!$F$2:$F$208,0),MATCH('Selection Pane Data'!AB$3,List!$F$2:$CB$2,0)),""),"")</f>
        <v>0</v>
      </c>
      <c r="AC122" s="13" t="str">
        <f>IFERROR(IF(AC$4="Yes",INDEX(List!$F$2:$CB$208,MATCH('Selection Pane Data'!$C122,List!$F$2:$F$208,0),MATCH('Selection Pane Data'!AC$3,List!$F$2:$CB$2,0)),""),"")</f>
        <v/>
      </c>
      <c r="AD122" s="13" t="str">
        <f>IFERROR(IF(AD$4="Yes",INDEX(List!$F$2:$CB$208,MATCH('Selection Pane Data'!$C122,List!$F$2:$F$208,0),MATCH('Selection Pane Data'!AD$3,List!$F$2:$CB$2,0)),""),"")</f>
        <v/>
      </c>
      <c r="AE122" s="13" t="str">
        <f>IFERROR(IF(AE$4="Yes",INDEX(List!$F$2:$CB$208,MATCH('Selection Pane Data'!$C122,List!$F$2:$F$208,0),MATCH('Selection Pane Data'!AE$3,List!$F$2:$CB$2,0)),""),"")</f>
        <v/>
      </c>
      <c r="AF122" s="13" t="str">
        <f>IFERROR(IF(AF$4="Yes",INDEX(List!$F$2:$CB$208,MATCH('Selection Pane Data'!$C122,List!$F$2:$F$208,0),MATCH('Selection Pane Data'!AF$3,List!$F$2:$CB$2,0)),""),"")</f>
        <v/>
      </c>
      <c r="AG122" s="13" t="str">
        <f>IFERROR(IF(AG$4="Yes",INDEX(List!$F$2:$CB$208,MATCH('Selection Pane Data'!$C122,List!$F$2:$F$208,0),MATCH('Selection Pane Data'!AG$3,List!$F$2:$CB$2,0)),""),"")</f>
        <v/>
      </c>
      <c r="AH122" s="13" t="str">
        <f>IFERROR(IF(AH$4="Yes",INDEX(List!$F$2:$CB$208,MATCH('Selection Pane Data'!$C122,List!$F$2:$F$208,0),MATCH('Selection Pane Data'!AH$3,List!$F$2:$CB$2,0)),""),"")</f>
        <v/>
      </c>
      <c r="AI122" s="13" t="str">
        <f>IFERROR(IF(AI$4="Yes",INDEX(List!$F$2:$CB$208,MATCH('Selection Pane Data'!$C122,List!$F$2:$F$208,0),MATCH('Selection Pane Data'!AI$3,List!$F$2:$CB$2,0)),""),"")</f>
        <v/>
      </c>
      <c r="AJ122" s="13" t="str">
        <f>IFERROR(IF(AJ$4="Yes",INDEX(List!$F$2:$CB$208,MATCH('Selection Pane Data'!$C122,List!$F$2:$F$208,0),MATCH('Selection Pane Data'!AJ$3,List!$F$2:$CB$2,0)),""),"")</f>
        <v/>
      </c>
      <c r="AK122" s="13" t="str">
        <f>IFERROR(IF(AK$4="Yes",INDEX(List!$F$2:$CB$208,MATCH('Selection Pane Data'!$C122,List!$F$2:$F$208,0),MATCH('Selection Pane Data'!AK$3,List!$F$2:$CB$2,0)),""),"")</f>
        <v/>
      </c>
      <c r="AL122" s="13" t="str">
        <f>IFERROR(IF(AL$4="Yes",INDEX(List!$F$2:$CB$208,MATCH('Selection Pane Data'!$C122,List!$F$2:$F$208,0),MATCH('Selection Pane Data'!AL$3,List!$F$2:$CB$2,0)),""),"")</f>
        <v/>
      </c>
      <c r="AM122" s="13" t="str">
        <f>IFERROR(IF(AM$4="Yes",INDEX(List!$F$2:$CB$208,MATCH('Selection Pane Data'!$C122,List!$F$2:$F$208,0),MATCH('Selection Pane Data'!AM$3,List!$F$2:$CB$2,0)),""),"")</f>
        <v/>
      </c>
      <c r="AN122" s="13" t="str">
        <f>IFERROR(IF(AN$4="Yes",INDEX(List!$F$2:$CB$208,MATCH('Selection Pane Data'!$C122,List!$F$2:$F$208,0),MATCH('Selection Pane Data'!AN$3,List!$F$2:$CB$2,0)),""),"")</f>
        <v/>
      </c>
      <c r="AO122" s="13" t="str">
        <f>IFERROR(IF(AO$4="Yes",INDEX(List!$F$2:$CB$208,MATCH('Selection Pane Data'!$C122,List!$F$2:$F$208,0),MATCH('Selection Pane Data'!AO$3,List!$F$2:$CB$2,0)),""),"")</f>
        <v/>
      </c>
      <c r="AP122" s="13" t="str">
        <f>IFERROR(IF(AP$4="Yes",INDEX(List!$F$2:$CB$208,MATCH('Selection Pane Data'!$C122,List!$F$2:$F$208,0),MATCH('Selection Pane Data'!AP$3,List!$F$2:$CB$2,0)),""),"")</f>
        <v/>
      </c>
      <c r="AQ122" s="13" t="str">
        <f>IFERROR(IF(AQ$4="Yes",INDEX(List!$F$2:$CB$208,MATCH('Selection Pane Data'!$C122,List!$F$2:$F$208,0),MATCH('Selection Pane Data'!AQ$3,List!$F$2:$CB$2,0)),""),"")</f>
        <v/>
      </c>
      <c r="AR122" s="13" t="str">
        <f>IFERROR(IF(AR$4="Yes",INDEX(List!$F$2:$CB$208,MATCH('Selection Pane Data'!$C122,List!$F$2:$F$208,0),MATCH('Selection Pane Data'!AR$3,List!$F$2:$CB$2,0)),""),"")</f>
        <v/>
      </c>
      <c r="AS122" s="13" t="str">
        <f>IFERROR(IF(AS$4="Yes",INDEX(List!$F$2:$CB$208,MATCH('Selection Pane Data'!$C122,List!$F$2:$F$208,0),MATCH('Selection Pane Data'!AS$3,List!$F$2:$CB$2,0)),""),"")</f>
        <v/>
      </c>
      <c r="AT122" s="13" t="str">
        <f>IFERROR(IF(AT$4="Yes",INDEX(List!$F$2:$CB$208,MATCH('Selection Pane Data'!$C122,List!$F$2:$F$208,0),MATCH('Selection Pane Data'!AT$3,List!$F$2:$CB$2,0)),""),"")</f>
        <v/>
      </c>
      <c r="AU122" s="13" t="str">
        <f>IFERROR(IF(AU$4="Yes",INDEX(List!$F$2:$CB$208,MATCH('Selection Pane Data'!$C122,List!$F$2:$F$208,0),MATCH('Selection Pane Data'!AU$3,List!$F$2:$CB$2,0)),""),"")</f>
        <v/>
      </c>
      <c r="AV122" s="13" t="str">
        <f>IFERROR(IF(AV$4="Yes",INDEX(List!$F$2:$CB$208,MATCH('Selection Pane Data'!$C122,List!$F$2:$F$208,0),MATCH('Selection Pane Data'!AV$3,List!$F$2:$CB$2,0)),""),"")</f>
        <v/>
      </c>
      <c r="AW122" s="13" t="str">
        <f>IFERROR(IF(AW$4="Yes",INDEX(List!$F$2:$CB$208,MATCH('Selection Pane Data'!$C122,List!$F$2:$F$208,0),MATCH('Selection Pane Data'!AW$3,List!$F$2:$CB$2,0)),""),"")</f>
        <v/>
      </c>
      <c r="AX122" s="13" t="str">
        <f>IFERROR(IF(AX$4="Yes",INDEX(List!$F$2:$CB$208,MATCH('Selection Pane Data'!$C122,List!$F$2:$F$208,0),MATCH('Selection Pane Data'!AX$3,List!$F$2:$CB$2,0)),""),"")</f>
        <v/>
      </c>
      <c r="AY122" s="13" t="str">
        <f>IFERROR(IF(AY$4="Yes",INDEX(List!$F$2:$CB$208,MATCH('Selection Pane Data'!$C122,List!$F$2:$F$208,0),MATCH('Selection Pane Data'!AY$3,List!$F$2:$CB$2,0)),""),"")</f>
        <v/>
      </c>
      <c r="AZ122" s="13" t="str">
        <f>IFERROR(IF(AZ$4="Yes",INDEX(List!$F$2:$CB$208,MATCH('Selection Pane Data'!$C122,List!$F$2:$F$208,0),MATCH('Selection Pane Data'!AZ$3,List!$F$2:$CB$2,0)),""),"")</f>
        <v/>
      </c>
      <c r="BA122" s="13" t="str">
        <f>IFERROR(IF(BA$4="Yes",INDEX(List!$F$2:$CB$208,MATCH('Selection Pane Data'!$C122,List!$F$2:$F$208,0),MATCH('Selection Pane Data'!BA$3,List!$F$2:$CB$2,0)),""),"")</f>
        <v/>
      </c>
      <c r="BB122" s="13" t="str">
        <f>IFERROR(IF(BB$4="Yes",INDEX(List!$F$2:$CB$208,MATCH('Selection Pane Data'!$C122,List!$F$2:$F$208,0),MATCH('Selection Pane Data'!BB$3,List!$F$2:$CB$2,0)),""),"")</f>
        <v/>
      </c>
      <c r="BC122" s="13" t="str">
        <f>IFERROR(IF(BC$4="Yes",INDEX(List!$F$2:$CB$208,MATCH('Selection Pane Data'!$C122,List!$F$2:$F$208,0),MATCH('Selection Pane Data'!BC$3,List!$F$2:$CB$2,0)),""),"")</f>
        <v/>
      </c>
      <c r="BD122" s="13" t="str">
        <f>IFERROR(IF(BD$4="Yes",INDEX(List!$F$2:$CB$208,MATCH('Selection Pane Data'!$C122,List!$F$2:$F$208,0),MATCH('Selection Pane Data'!BD$3,List!$F$2:$CB$2,0)),""),"")</f>
        <v/>
      </c>
      <c r="BE122" s="13" t="str">
        <f>IFERROR(IF(BE$4="Yes",INDEX(List!$F$2:$CB$208,MATCH('Selection Pane Data'!$C122,List!$F$2:$F$208,0),MATCH('Selection Pane Data'!BE$3,List!$F$2:$CB$2,0)),""),"")</f>
        <v/>
      </c>
      <c r="BF122" s="13" t="str">
        <f>IFERROR(IF(BF$4="Yes",INDEX(List!$F$2:$CB$208,MATCH('Selection Pane Data'!$C122,List!$F$2:$F$208,0),MATCH('Selection Pane Data'!BF$3,List!$F$2:$CB$2,0)),""),"")</f>
        <v/>
      </c>
      <c r="BG122" s="13" t="str">
        <f>IFERROR(IF(BG$4="Yes",INDEX(List!$F$2:$CB$208,MATCH('Selection Pane Data'!$C122,List!$F$2:$F$208,0),MATCH('Selection Pane Data'!BG$3,List!$F$2:$CB$2,0)),""),"")</f>
        <v/>
      </c>
      <c r="BH122" s="13" t="str">
        <f>IFERROR(IF(BH$4="Yes",INDEX(List!$F$2:$CB$208,MATCH('Selection Pane Data'!$C122,List!$F$2:$F$208,0),MATCH('Selection Pane Data'!BH$3,List!$F$2:$CB$2,0)),""),"")</f>
        <v/>
      </c>
      <c r="BI122" s="13" t="str">
        <f>IFERROR(IF(BI$4="Yes",INDEX(List!$F$2:$CB$208,MATCH('Selection Pane Data'!$C122,List!$F$2:$F$208,0),MATCH('Selection Pane Data'!BI$3,List!$F$2:$CB$2,0)),""),"")</f>
        <v/>
      </c>
      <c r="BJ122" s="13" t="str">
        <f>IFERROR(IF(BJ$4="Yes",INDEX(List!$F$2:$CB$208,MATCH('Selection Pane Data'!$C122,List!$F$2:$F$208,0),MATCH('Selection Pane Data'!BJ$3,List!$F$2:$CB$2,0)),""),"")</f>
        <v/>
      </c>
      <c r="BK122" s="13" t="str">
        <f>IFERROR(IF(BK$4="Yes",INDEX(List!$F$2:$CB$208,MATCH('Selection Pane Data'!$C122,List!$F$2:$F$208,0),MATCH('Selection Pane Data'!BK$3,List!$F$2:$CB$2,0)),""),"")</f>
        <v/>
      </c>
      <c r="BL122" s="13" t="str">
        <f>IFERROR(IF(BL$4="Yes",INDEX(List!$F$2:$CB$208,MATCH('Selection Pane Data'!$C122,List!$F$2:$F$208,0),MATCH('Selection Pane Data'!BL$3,List!$F$2:$CB$2,0)),""),"")</f>
        <v/>
      </c>
      <c r="BM122" s="13" t="str">
        <f>IFERROR(IF(BM$4="Yes",INDEX(List!$F$2:$CB$208,MATCH('Selection Pane Data'!$C122,List!$F$2:$F$208,0),MATCH('Selection Pane Data'!BM$3,List!$F$2:$CB$2,0)),""),"")</f>
        <v/>
      </c>
      <c r="BN122" s="13" t="str">
        <f>IFERROR(IF(BN$4="Yes",INDEX(List!$F$2:$CB$208,MATCH('Selection Pane Data'!$C122,List!$F$2:$F$208,0),MATCH('Selection Pane Data'!BN$3,List!$F$2:$CB$2,0)),""),"")</f>
        <v/>
      </c>
      <c r="BO122" s="13" t="str">
        <f>IFERROR(IF(BO$4="Yes",INDEX(List!$F$2:$CB$208,MATCH('Selection Pane Data'!$C122,List!$F$2:$F$208,0),MATCH('Selection Pane Data'!BO$3,List!$F$2:$CB$2,0)),""),"")</f>
        <v/>
      </c>
      <c r="BP122" s="13" t="str">
        <f>IFERROR(IF(BP$4="Yes",INDEX(List!$F$2:$CB$208,MATCH('Selection Pane Data'!$C122,List!$F$2:$F$208,0),MATCH('Selection Pane Data'!BP$3,List!$F$2:$CB$2,0)),""),"")</f>
        <v/>
      </c>
      <c r="BQ122" s="13" t="str">
        <f>IFERROR(IF(BQ$4="Yes",INDEX(List!$F$2:$CB$208,MATCH('Selection Pane Data'!$C122,List!$F$2:$F$208,0),MATCH('Selection Pane Data'!BQ$3,List!$F$2:$CB$2,0)),""),"")</f>
        <v/>
      </c>
      <c r="BR122" s="13" t="str">
        <f>IFERROR(IF(BR$4="Yes",INDEX(List!$F$2:$CB$208,MATCH('Selection Pane Data'!$C122,List!$F$2:$F$208,0),MATCH('Selection Pane Data'!BR$3,List!$F$2:$CB$2,0)),""),"")</f>
        <v/>
      </c>
      <c r="BS122" s="13" t="str">
        <f>IFERROR(IF(BS$4="Yes",INDEX(List!$F$2:$CB$208,MATCH('Selection Pane Data'!$C122,List!$F$2:$F$208,0),MATCH('Selection Pane Data'!BS$3,List!$F$2:$CB$2,0)),""),"")</f>
        <v/>
      </c>
      <c r="BT122" s="13" t="str">
        <f>IFERROR(IF(BT$4="Yes",INDEX(List!$F$2:$CB$208,MATCH('Selection Pane Data'!$C122,List!$F$2:$F$208,0),MATCH('Selection Pane Data'!BT$3,List!$F$2:$CB$2,0)),""),"")</f>
        <v/>
      </c>
      <c r="BU122" s="13" t="str">
        <f>IFERROR(IF(BU$4="Yes",INDEX(List!$F$2:$CB$208,MATCH('Selection Pane Data'!$C122,List!$F$2:$F$208,0),MATCH('Selection Pane Data'!BU$3,List!$F$2:$CB$2,0)),""),"")</f>
        <v/>
      </c>
      <c r="BV122" s="13" t="str">
        <f>IFERROR(IF(BV$4="Yes",INDEX(List!$F$2:$CB$208,MATCH('Selection Pane Data'!$C122,List!$F$2:$F$208,0),MATCH('Selection Pane Data'!BV$3,List!$F$2:$CB$2,0)),""),"")</f>
        <v/>
      </c>
      <c r="BW122" s="13" t="str">
        <f>IFERROR(IF(BW$4="Yes",INDEX(List!$F$2:$CB$208,MATCH('Selection Pane Data'!$C122,List!$F$2:$F$208,0),MATCH('Selection Pane Data'!BW$3,List!$F$2:$CB$2,0)),""),"")</f>
        <v/>
      </c>
      <c r="BX122" s="13" t="str">
        <f>IFERROR(IF(BX$4="Yes",INDEX(List!$F$2:$CB$208,MATCH('Selection Pane Data'!$C122,List!$F$2:$F$208,0),MATCH('Selection Pane Data'!BX$3,List!$F$2:$CB$2,0)),""),"")</f>
        <v/>
      </c>
      <c r="BY122" s="13" t="str">
        <f>IFERROR(IF(BY$4="Yes",INDEX(List!$F$2:$CB$208,MATCH('Selection Pane Data'!$C122,List!$F$2:$F$208,0),MATCH('Selection Pane Data'!BY$3,List!$F$2:$CB$2,0)),""),"")</f>
        <v/>
      </c>
      <c r="BZ122" s="13" t="str">
        <f>IFERROR(IF(BZ$4="Yes",INDEX(List!$F$2:$CB$208,MATCH('Selection Pane Data'!$C122,List!$F$2:$F$208,0),MATCH('Selection Pane Data'!BZ$3,List!$F$2:$CB$2,0)),""),"")</f>
        <v/>
      </c>
      <c r="CA122" s="13" t="str">
        <f>IFERROR(IF(CA$4="Yes",INDEX(List!$F$2:$CB$208,MATCH('Selection Pane Data'!$C122,List!$F$2:$F$208,0),MATCH('Selection Pane Data'!CA$3,List!$F$2:$CB$2,0)),""),"")</f>
        <v/>
      </c>
      <c r="CC122" s="29">
        <f t="shared" si="4"/>
        <v>0</v>
      </c>
      <c r="CD122" s="29">
        <f t="shared" si="5"/>
        <v>0</v>
      </c>
      <c r="CE122" s="29"/>
      <c r="CF122" s="29">
        <f>COUNTIF(List!I120:CB120,'Selection Pane Data'!CF$3)</f>
        <v>0</v>
      </c>
      <c r="CG122" s="29">
        <f>COUNTIF(List!J120:CC120,'Selection Pane Data'!CG$3)</f>
        <v>0</v>
      </c>
      <c r="CH122" s="29"/>
      <c r="CI122" s="29" t="str">
        <f t="shared" si="6"/>
        <v>Good</v>
      </c>
      <c r="CJ122" s="29" t="str">
        <f t="shared" si="7"/>
        <v>Good</v>
      </c>
    </row>
    <row r="123" spans="2:88" x14ac:dyDescent="0.45">
      <c r="B123" s="21" t="s">
        <v>398</v>
      </c>
      <c r="C123" s="120" t="s">
        <v>296</v>
      </c>
      <c r="D123" s="31" t="str">
        <f>List!G121</f>
        <v>Not Applicable</v>
      </c>
      <c r="E123" s="31" t="str">
        <f>List!H121</f>
        <v>Not Applicable</v>
      </c>
      <c r="F123" t="str">
        <f>INDEX('CMMC Levels'!$A$1:$F$188,MATCH('Selection Pane Data'!$C123,'CMMC Levels'!$A$1:$A$188,0),MATCH(Placemat!$F$4,'CMMC Levels'!$A$1:$F$1,0))</f>
        <v>N/A</v>
      </c>
      <c r="G123" s="75" t="str">
        <f>IF(F123="X",IF(COUNTIF(List!I121:CB121,"P")+COUNTIF(List!I121:CB121,"S")=0,"U",IF(COUNTIF('Selection Pane Data'!H123:CA123,"P")&gt;0,"P",IF(COUNTIF('Selection Pane Data'!H123:CA123,"S")&gt;0,"S","N"))),"NA")</f>
        <v>NA</v>
      </c>
      <c r="H123" s="13" t="str">
        <f>IFERROR(IF(H$4="Yes",INDEX(List!$F$2:$CB$208,MATCH('Selection Pane Data'!$C123,List!$F$2:$F$208,0),MATCH('Selection Pane Data'!H$3,List!$F$2:$CB$2,0)),""),"")</f>
        <v/>
      </c>
      <c r="I123" s="13" t="str">
        <f>IFERROR(IF(I$4="Yes",INDEX(List!$F$2:$CB$208,MATCH('Selection Pane Data'!$C123,List!$F$2:$F$208,0),MATCH('Selection Pane Data'!I$3,List!$F$2:$CB$2,0)),""),"")</f>
        <v/>
      </c>
      <c r="J123" s="13">
        <f>IFERROR(IF(J$4="Yes",INDEX(List!$F$2:$CB$208,MATCH('Selection Pane Data'!$C123,List!$F$2:$F$208,0),MATCH('Selection Pane Data'!J$3,List!$F$2:$CB$2,0)),""),"")</f>
        <v>0</v>
      </c>
      <c r="K123" s="13" t="str">
        <f>IFERROR(IF(K$4="Yes",INDEX(List!$F$2:$CB$208,MATCH('Selection Pane Data'!$C123,List!$F$2:$F$208,0),MATCH('Selection Pane Data'!K$3,List!$F$2:$CB$2,0)),""),"")</f>
        <v/>
      </c>
      <c r="L123" s="13" t="str">
        <f>IFERROR(IF(L$4="Yes",INDEX(List!$F$2:$CB$208,MATCH('Selection Pane Data'!$C123,List!$F$2:$F$208,0),MATCH('Selection Pane Data'!L$3,List!$F$2:$CB$2,0)),""),"")</f>
        <v/>
      </c>
      <c r="M123" s="13" t="str">
        <f>IFERROR(IF(M$4="Yes",INDEX(List!$F$2:$CB$208,MATCH('Selection Pane Data'!$C123,List!$F$2:$F$208,0),MATCH('Selection Pane Data'!M$3,List!$F$2:$CB$2,0)),""),"")</f>
        <v/>
      </c>
      <c r="N123" s="13" t="str">
        <f>IFERROR(IF(N$4="Yes",INDEX(List!$F$2:$CB$208,MATCH('Selection Pane Data'!$C123,List!$F$2:$F$208,0),MATCH('Selection Pane Data'!N$3,List!$F$2:$CB$2,0)),""),"")</f>
        <v/>
      </c>
      <c r="O123" s="13" t="str">
        <f>IFERROR(IF(O$4="Yes",INDEX(List!$F$2:$CB$208,MATCH('Selection Pane Data'!$C123,List!$F$2:$F$208,0),MATCH('Selection Pane Data'!O$3,List!$F$2:$CB$2,0)),""),"")</f>
        <v/>
      </c>
      <c r="P123" s="13" t="str">
        <f>IFERROR(IF(P$4="Yes",INDEX(List!$F$2:$CB$208,MATCH('Selection Pane Data'!$C123,List!$F$2:$F$208,0),MATCH('Selection Pane Data'!P$3,List!$F$2:$CB$2,0)),""),"")</f>
        <v/>
      </c>
      <c r="Q123" s="13" t="str">
        <f>IFERROR(IF(Q$4="Yes",INDEX(List!$F$2:$CB$208,MATCH('Selection Pane Data'!$C123,List!$F$2:$F$208,0),MATCH('Selection Pane Data'!Q$3,List!$F$2:$CB$2,0)),""),"")</f>
        <v/>
      </c>
      <c r="R123" s="13" t="str">
        <f>IFERROR(IF(R$4="Yes",INDEX(List!$F$2:$CB$208,MATCH('Selection Pane Data'!$C123,List!$F$2:$F$208,0),MATCH('Selection Pane Data'!R$3,List!$F$2:$CB$2,0)),""),"")</f>
        <v/>
      </c>
      <c r="S123" s="13" t="str">
        <f>IFERROR(IF(S$4="Yes",INDEX(List!$F$2:$CB$208,MATCH('Selection Pane Data'!$C123,List!$F$2:$F$208,0),MATCH('Selection Pane Data'!S$3,List!$F$2:$CB$2,0)),""),"")</f>
        <v/>
      </c>
      <c r="T123" s="13" t="str">
        <f>IFERROR(IF(T$4="Yes",INDEX(List!$F$2:$CB$208,MATCH('Selection Pane Data'!$C123,List!$F$2:$F$208,0),MATCH('Selection Pane Data'!T$3,List!$F$2:$CB$2,0)),""),"")</f>
        <v/>
      </c>
      <c r="U123" s="13" t="str">
        <f>IFERROR(IF(U$4="Yes",INDEX(List!$F$2:$CB$208,MATCH('Selection Pane Data'!$C123,List!$F$2:$F$208,0),MATCH('Selection Pane Data'!U$3,List!$F$2:$CB$2,0)),""),"")</f>
        <v/>
      </c>
      <c r="V123" s="13" t="str">
        <f>IFERROR(IF(V$4="Yes",INDEX(List!$F$2:$CB$208,MATCH('Selection Pane Data'!$C123,List!$F$2:$F$208,0),MATCH('Selection Pane Data'!V$3,List!$F$2:$CB$2,0)),""),"")</f>
        <v/>
      </c>
      <c r="W123" s="13" t="str">
        <f>IFERROR(IF(W$4="Yes",INDEX(List!$F$2:$CB$208,MATCH('Selection Pane Data'!$C123,List!$F$2:$F$208,0),MATCH('Selection Pane Data'!W$3,List!$F$2:$CB$2,0)),""),"")</f>
        <v/>
      </c>
      <c r="X123" s="13" t="str">
        <f>IFERROR(IF(X$4="Yes",INDEX(List!$F$2:$CB$208,MATCH('Selection Pane Data'!$C123,List!$F$2:$F$208,0),MATCH('Selection Pane Data'!X$3,List!$F$2:$CB$2,0)),""),"")</f>
        <v/>
      </c>
      <c r="Y123" s="13" t="str">
        <f>IFERROR(IF(Y$4="Yes",INDEX(List!$F$2:$CB$208,MATCH('Selection Pane Data'!$C123,List!$F$2:$F$208,0),MATCH('Selection Pane Data'!Y$3,List!$F$2:$CB$2,0)),""),"")</f>
        <v/>
      </c>
      <c r="Z123" s="13" t="str">
        <f>IFERROR(IF(Z$4="Yes",INDEX(List!$F$2:$CB$208,MATCH('Selection Pane Data'!$C123,List!$F$2:$F$208,0),MATCH('Selection Pane Data'!Z$3,List!$F$2:$CB$2,0)),""),"")</f>
        <v/>
      </c>
      <c r="AA123" s="13" t="str">
        <f>IFERROR(IF(AA$4="Yes",INDEX(List!$F$2:$CB$208,MATCH('Selection Pane Data'!$C123,List!$F$2:$F$208,0),MATCH('Selection Pane Data'!AA$3,List!$F$2:$CB$2,0)),""),"")</f>
        <v/>
      </c>
      <c r="AB123" s="13">
        <f>IFERROR(IF(AB$4="Yes",INDEX(List!$F$2:$CB$208,MATCH('Selection Pane Data'!$C123,List!$F$2:$F$208,0),MATCH('Selection Pane Data'!AB$3,List!$F$2:$CB$2,0)),""),"")</f>
        <v>0</v>
      </c>
      <c r="AC123" s="13" t="str">
        <f>IFERROR(IF(AC$4="Yes",INDEX(List!$F$2:$CB$208,MATCH('Selection Pane Data'!$C123,List!$F$2:$F$208,0),MATCH('Selection Pane Data'!AC$3,List!$F$2:$CB$2,0)),""),"")</f>
        <v/>
      </c>
      <c r="AD123" s="13" t="str">
        <f>IFERROR(IF(AD$4="Yes",INDEX(List!$F$2:$CB$208,MATCH('Selection Pane Data'!$C123,List!$F$2:$F$208,0),MATCH('Selection Pane Data'!AD$3,List!$F$2:$CB$2,0)),""),"")</f>
        <v/>
      </c>
      <c r="AE123" s="13" t="str">
        <f>IFERROR(IF(AE$4="Yes",INDEX(List!$F$2:$CB$208,MATCH('Selection Pane Data'!$C123,List!$F$2:$F$208,0),MATCH('Selection Pane Data'!AE$3,List!$F$2:$CB$2,0)),""),"")</f>
        <v/>
      </c>
      <c r="AF123" s="13" t="str">
        <f>IFERROR(IF(AF$4="Yes",INDEX(List!$F$2:$CB$208,MATCH('Selection Pane Data'!$C123,List!$F$2:$F$208,0),MATCH('Selection Pane Data'!AF$3,List!$F$2:$CB$2,0)),""),"")</f>
        <v/>
      </c>
      <c r="AG123" s="13" t="str">
        <f>IFERROR(IF(AG$4="Yes",INDEX(List!$F$2:$CB$208,MATCH('Selection Pane Data'!$C123,List!$F$2:$F$208,0),MATCH('Selection Pane Data'!AG$3,List!$F$2:$CB$2,0)),""),"")</f>
        <v/>
      </c>
      <c r="AH123" s="13" t="str">
        <f>IFERROR(IF(AH$4="Yes",INDEX(List!$F$2:$CB$208,MATCH('Selection Pane Data'!$C123,List!$F$2:$F$208,0),MATCH('Selection Pane Data'!AH$3,List!$F$2:$CB$2,0)),""),"")</f>
        <v/>
      </c>
      <c r="AI123" s="13" t="str">
        <f>IFERROR(IF(AI$4="Yes",INDEX(List!$F$2:$CB$208,MATCH('Selection Pane Data'!$C123,List!$F$2:$F$208,0),MATCH('Selection Pane Data'!AI$3,List!$F$2:$CB$2,0)),""),"")</f>
        <v/>
      </c>
      <c r="AJ123" s="13" t="str">
        <f>IFERROR(IF(AJ$4="Yes",INDEX(List!$F$2:$CB$208,MATCH('Selection Pane Data'!$C123,List!$F$2:$F$208,0),MATCH('Selection Pane Data'!AJ$3,List!$F$2:$CB$2,0)),""),"")</f>
        <v/>
      </c>
      <c r="AK123" s="13" t="str">
        <f>IFERROR(IF(AK$4="Yes",INDEX(List!$F$2:$CB$208,MATCH('Selection Pane Data'!$C123,List!$F$2:$F$208,0),MATCH('Selection Pane Data'!AK$3,List!$F$2:$CB$2,0)),""),"")</f>
        <v/>
      </c>
      <c r="AL123" s="13" t="str">
        <f>IFERROR(IF(AL$4="Yes",INDEX(List!$F$2:$CB$208,MATCH('Selection Pane Data'!$C123,List!$F$2:$F$208,0),MATCH('Selection Pane Data'!AL$3,List!$F$2:$CB$2,0)),""),"")</f>
        <v/>
      </c>
      <c r="AM123" s="13" t="str">
        <f>IFERROR(IF(AM$4="Yes",INDEX(List!$F$2:$CB$208,MATCH('Selection Pane Data'!$C123,List!$F$2:$F$208,0),MATCH('Selection Pane Data'!AM$3,List!$F$2:$CB$2,0)),""),"")</f>
        <v/>
      </c>
      <c r="AN123" s="13" t="str">
        <f>IFERROR(IF(AN$4="Yes",INDEX(List!$F$2:$CB$208,MATCH('Selection Pane Data'!$C123,List!$F$2:$F$208,0),MATCH('Selection Pane Data'!AN$3,List!$F$2:$CB$2,0)),""),"")</f>
        <v/>
      </c>
      <c r="AO123" s="13" t="str">
        <f>IFERROR(IF(AO$4="Yes",INDEX(List!$F$2:$CB$208,MATCH('Selection Pane Data'!$C123,List!$F$2:$F$208,0),MATCH('Selection Pane Data'!AO$3,List!$F$2:$CB$2,0)),""),"")</f>
        <v/>
      </c>
      <c r="AP123" s="13" t="str">
        <f>IFERROR(IF(AP$4="Yes",INDEX(List!$F$2:$CB$208,MATCH('Selection Pane Data'!$C123,List!$F$2:$F$208,0),MATCH('Selection Pane Data'!AP$3,List!$F$2:$CB$2,0)),""),"")</f>
        <v/>
      </c>
      <c r="AQ123" s="13" t="str">
        <f>IFERROR(IF(AQ$4="Yes",INDEX(List!$F$2:$CB$208,MATCH('Selection Pane Data'!$C123,List!$F$2:$F$208,0),MATCH('Selection Pane Data'!AQ$3,List!$F$2:$CB$2,0)),""),"")</f>
        <v/>
      </c>
      <c r="AR123" s="13" t="str">
        <f>IFERROR(IF(AR$4="Yes",INDEX(List!$F$2:$CB$208,MATCH('Selection Pane Data'!$C123,List!$F$2:$F$208,0),MATCH('Selection Pane Data'!AR$3,List!$F$2:$CB$2,0)),""),"")</f>
        <v/>
      </c>
      <c r="AS123" s="13" t="str">
        <f>IFERROR(IF(AS$4="Yes",INDEX(List!$F$2:$CB$208,MATCH('Selection Pane Data'!$C123,List!$F$2:$F$208,0),MATCH('Selection Pane Data'!AS$3,List!$F$2:$CB$2,0)),""),"")</f>
        <v/>
      </c>
      <c r="AT123" s="13" t="str">
        <f>IFERROR(IF(AT$4="Yes",INDEX(List!$F$2:$CB$208,MATCH('Selection Pane Data'!$C123,List!$F$2:$F$208,0),MATCH('Selection Pane Data'!AT$3,List!$F$2:$CB$2,0)),""),"")</f>
        <v/>
      </c>
      <c r="AU123" s="13" t="str">
        <f>IFERROR(IF(AU$4="Yes",INDEX(List!$F$2:$CB$208,MATCH('Selection Pane Data'!$C123,List!$F$2:$F$208,0),MATCH('Selection Pane Data'!AU$3,List!$F$2:$CB$2,0)),""),"")</f>
        <v/>
      </c>
      <c r="AV123" s="13" t="str">
        <f>IFERROR(IF(AV$4="Yes",INDEX(List!$F$2:$CB$208,MATCH('Selection Pane Data'!$C123,List!$F$2:$F$208,0),MATCH('Selection Pane Data'!AV$3,List!$F$2:$CB$2,0)),""),"")</f>
        <v/>
      </c>
      <c r="AW123" s="13" t="str">
        <f>IFERROR(IF(AW$4="Yes",INDEX(List!$F$2:$CB$208,MATCH('Selection Pane Data'!$C123,List!$F$2:$F$208,0),MATCH('Selection Pane Data'!AW$3,List!$F$2:$CB$2,0)),""),"")</f>
        <v/>
      </c>
      <c r="AX123" s="13" t="str">
        <f>IFERROR(IF(AX$4="Yes",INDEX(List!$F$2:$CB$208,MATCH('Selection Pane Data'!$C123,List!$F$2:$F$208,0),MATCH('Selection Pane Data'!AX$3,List!$F$2:$CB$2,0)),""),"")</f>
        <v/>
      </c>
      <c r="AY123" s="13" t="str">
        <f>IFERROR(IF(AY$4="Yes",INDEX(List!$F$2:$CB$208,MATCH('Selection Pane Data'!$C123,List!$F$2:$F$208,0),MATCH('Selection Pane Data'!AY$3,List!$F$2:$CB$2,0)),""),"")</f>
        <v/>
      </c>
      <c r="AZ123" s="13" t="str">
        <f>IFERROR(IF(AZ$4="Yes",INDEX(List!$F$2:$CB$208,MATCH('Selection Pane Data'!$C123,List!$F$2:$F$208,0),MATCH('Selection Pane Data'!AZ$3,List!$F$2:$CB$2,0)),""),"")</f>
        <v/>
      </c>
      <c r="BA123" s="13" t="str">
        <f>IFERROR(IF(BA$4="Yes",INDEX(List!$F$2:$CB$208,MATCH('Selection Pane Data'!$C123,List!$F$2:$F$208,0),MATCH('Selection Pane Data'!BA$3,List!$F$2:$CB$2,0)),""),"")</f>
        <v/>
      </c>
      <c r="BB123" s="13" t="str">
        <f>IFERROR(IF(BB$4="Yes",INDEX(List!$F$2:$CB$208,MATCH('Selection Pane Data'!$C123,List!$F$2:$F$208,0),MATCH('Selection Pane Data'!BB$3,List!$F$2:$CB$2,0)),""),"")</f>
        <v/>
      </c>
      <c r="BC123" s="13" t="str">
        <f>IFERROR(IF(BC$4="Yes",INDEX(List!$F$2:$CB$208,MATCH('Selection Pane Data'!$C123,List!$F$2:$F$208,0),MATCH('Selection Pane Data'!BC$3,List!$F$2:$CB$2,0)),""),"")</f>
        <v/>
      </c>
      <c r="BD123" s="13" t="str">
        <f>IFERROR(IF(BD$4="Yes",INDEX(List!$F$2:$CB$208,MATCH('Selection Pane Data'!$C123,List!$F$2:$F$208,0),MATCH('Selection Pane Data'!BD$3,List!$F$2:$CB$2,0)),""),"")</f>
        <v/>
      </c>
      <c r="BE123" s="13" t="str">
        <f>IFERROR(IF(BE$4="Yes",INDEX(List!$F$2:$CB$208,MATCH('Selection Pane Data'!$C123,List!$F$2:$F$208,0),MATCH('Selection Pane Data'!BE$3,List!$F$2:$CB$2,0)),""),"")</f>
        <v/>
      </c>
      <c r="BF123" s="13" t="str">
        <f>IFERROR(IF(BF$4="Yes",INDEX(List!$F$2:$CB$208,MATCH('Selection Pane Data'!$C123,List!$F$2:$F$208,0),MATCH('Selection Pane Data'!BF$3,List!$F$2:$CB$2,0)),""),"")</f>
        <v/>
      </c>
      <c r="BG123" s="13" t="str">
        <f>IFERROR(IF(BG$4="Yes",INDEX(List!$F$2:$CB$208,MATCH('Selection Pane Data'!$C123,List!$F$2:$F$208,0),MATCH('Selection Pane Data'!BG$3,List!$F$2:$CB$2,0)),""),"")</f>
        <v/>
      </c>
      <c r="BH123" s="13" t="str">
        <f>IFERROR(IF(BH$4="Yes",INDEX(List!$F$2:$CB$208,MATCH('Selection Pane Data'!$C123,List!$F$2:$F$208,0),MATCH('Selection Pane Data'!BH$3,List!$F$2:$CB$2,0)),""),"")</f>
        <v/>
      </c>
      <c r="BI123" s="13" t="str">
        <f>IFERROR(IF(BI$4="Yes",INDEX(List!$F$2:$CB$208,MATCH('Selection Pane Data'!$C123,List!$F$2:$F$208,0),MATCH('Selection Pane Data'!BI$3,List!$F$2:$CB$2,0)),""),"")</f>
        <v/>
      </c>
      <c r="BJ123" s="13" t="str">
        <f>IFERROR(IF(BJ$4="Yes",INDEX(List!$F$2:$CB$208,MATCH('Selection Pane Data'!$C123,List!$F$2:$F$208,0),MATCH('Selection Pane Data'!BJ$3,List!$F$2:$CB$2,0)),""),"")</f>
        <v/>
      </c>
      <c r="BK123" s="13" t="str">
        <f>IFERROR(IF(BK$4="Yes",INDEX(List!$F$2:$CB$208,MATCH('Selection Pane Data'!$C123,List!$F$2:$F$208,0),MATCH('Selection Pane Data'!BK$3,List!$F$2:$CB$2,0)),""),"")</f>
        <v/>
      </c>
      <c r="BL123" s="13" t="str">
        <f>IFERROR(IF(BL$4="Yes",INDEX(List!$F$2:$CB$208,MATCH('Selection Pane Data'!$C123,List!$F$2:$F$208,0),MATCH('Selection Pane Data'!BL$3,List!$F$2:$CB$2,0)),""),"")</f>
        <v/>
      </c>
      <c r="BM123" s="13" t="str">
        <f>IFERROR(IF(BM$4="Yes",INDEX(List!$F$2:$CB$208,MATCH('Selection Pane Data'!$C123,List!$F$2:$F$208,0),MATCH('Selection Pane Data'!BM$3,List!$F$2:$CB$2,0)),""),"")</f>
        <v/>
      </c>
      <c r="BN123" s="13" t="str">
        <f>IFERROR(IF(BN$4="Yes",INDEX(List!$F$2:$CB$208,MATCH('Selection Pane Data'!$C123,List!$F$2:$F$208,0),MATCH('Selection Pane Data'!BN$3,List!$F$2:$CB$2,0)),""),"")</f>
        <v/>
      </c>
      <c r="BO123" s="13" t="str">
        <f>IFERROR(IF(BO$4="Yes",INDEX(List!$F$2:$CB$208,MATCH('Selection Pane Data'!$C123,List!$F$2:$F$208,0),MATCH('Selection Pane Data'!BO$3,List!$F$2:$CB$2,0)),""),"")</f>
        <v/>
      </c>
      <c r="BP123" s="13" t="str">
        <f>IFERROR(IF(BP$4="Yes",INDEX(List!$F$2:$CB$208,MATCH('Selection Pane Data'!$C123,List!$F$2:$F$208,0),MATCH('Selection Pane Data'!BP$3,List!$F$2:$CB$2,0)),""),"")</f>
        <v/>
      </c>
      <c r="BQ123" s="13" t="str">
        <f>IFERROR(IF(BQ$4="Yes",INDEX(List!$F$2:$CB$208,MATCH('Selection Pane Data'!$C123,List!$F$2:$F$208,0),MATCH('Selection Pane Data'!BQ$3,List!$F$2:$CB$2,0)),""),"")</f>
        <v/>
      </c>
      <c r="BR123" s="13" t="str">
        <f>IFERROR(IF(BR$4="Yes",INDEX(List!$F$2:$CB$208,MATCH('Selection Pane Data'!$C123,List!$F$2:$F$208,0),MATCH('Selection Pane Data'!BR$3,List!$F$2:$CB$2,0)),""),"")</f>
        <v/>
      </c>
      <c r="BS123" s="13" t="str">
        <f>IFERROR(IF(BS$4="Yes",INDEX(List!$F$2:$CB$208,MATCH('Selection Pane Data'!$C123,List!$F$2:$F$208,0),MATCH('Selection Pane Data'!BS$3,List!$F$2:$CB$2,0)),""),"")</f>
        <v/>
      </c>
      <c r="BT123" s="13" t="str">
        <f>IFERROR(IF(BT$4="Yes",INDEX(List!$F$2:$CB$208,MATCH('Selection Pane Data'!$C123,List!$F$2:$F$208,0),MATCH('Selection Pane Data'!BT$3,List!$F$2:$CB$2,0)),""),"")</f>
        <v/>
      </c>
      <c r="BU123" s="13" t="str">
        <f>IFERROR(IF(BU$4="Yes",INDEX(List!$F$2:$CB$208,MATCH('Selection Pane Data'!$C123,List!$F$2:$F$208,0),MATCH('Selection Pane Data'!BU$3,List!$F$2:$CB$2,0)),""),"")</f>
        <v/>
      </c>
      <c r="BV123" s="13" t="str">
        <f>IFERROR(IF(BV$4="Yes",INDEX(List!$F$2:$CB$208,MATCH('Selection Pane Data'!$C123,List!$F$2:$F$208,0),MATCH('Selection Pane Data'!BV$3,List!$F$2:$CB$2,0)),""),"")</f>
        <v/>
      </c>
      <c r="BW123" s="13" t="str">
        <f>IFERROR(IF(BW$4="Yes",INDEX(List!$F$2:$CB$208,MATCH('Selection Pane Data'!$C123,List!$F$2:$F$208,0),MATCH('Selection Pane Data'!BW$3,List!$F$2:$CB$2,0)),""),"")</f>
        <v/>
      </c>
      <c r="BX123" s="13" t="str">
        <f>IFERROR(IF(BX$4="Yes",INDEX(List!$F$2:$CB$208,MATCH('Selection Pane Data'!$C123,List!$F$2:$F$208,0),MATCH('Selection Pane Data'!BX$3,List!$F$2:$CB$2,0)),""),"")</f>
        <v/>
      </c>
      <c r="BY123" s="13" t="str">
        <f>IFERROR(IF(BY$4="Yes",INDEX(List!$F$2:$CB$208,MATCH('Selection Pane Data'!$C123,List!$F$2:$F$208,0),MATCH('Selection Pane Data'!BY$3,List!$F$2:$CB$2,0)),""),"")</f>
        <v/>
      </c>
      <c r="BZ123" s="13" t="str">
        <f>IFERROR(IF(BZ$4="Yes",INDEX(List!$F$2:$CB$208,MATCH('Selection Pane Data'!$C123,List!$F$2:$F$208,0),MATCH('Selection Pane Data'!BZ$3,List!$F$2:$CB$2,0)),""),"")</f>
        <v/>
      </c>
      <c r="CA123" s="13" t="str">
        <f>IFERROR(IF(CA$4="Yes",INDEX(List!$F$2:$CB$208,MATCH('Selection Pane Data'!$C123,List!$F$2:$F$208,0),MATCH('Selection Pane Data'!CA$3,List!$F$2:$CB$2,0)),""),"")</f>
        <v/>
      </c>
      <c r="CC123" s="29">
        <f t="shared" si="4"/>
        <v>0</v>
      </c>
      <c r="CD123" s="29">
        <f t="shared" si="5"/>
        <v>0</v>
      </c>
      <c r="CE123" s="29"/>
      <c r="CF123" s="29">
        <f>COUNTIF(List!I121:CB121,'Selection Pane Data'!CF$3)</f>
        <v>0</v>
      </c>
      <c r="CG123" s="29">
        <f>COUNTIF(List!J121:CC121,'Selection Pane Data'!CG$3)</f>
        <v>0</v>
      </c>
      <c r="CH123" s="29"/>
      <c r="CI123" s="29" t="str">
        <f t="shared" si="6"/>
        <v>Good</v>
      </c>
      <c r="CJ123" s="29" t="str">
        <f t="shared" si="7"/>
        <v>Good</v>
      </c>
    </row>
    <row r="124" spans="2:88" x14ac:dyDescent="0.45">
      <c r="B124" s="21" t="s">
        <v>423</v>
      </c>
      <c r="C124" s="120" t="s">
        <v>296</v>
      </c>
      <c r="D124" s="31" t="str">
        <f>List!G122</f>
        <v>Shared Coverage</v>
      </c>
      <c r="E124" s="31" t="str">
        <f>List!H122</f>
        <v>Shared Coverage</v>
      </c>
      <c r="F124" t="str">
        <f>INDEX('CMMC Levels'!$A$1:$F$188,MATCH('Selection Pane Data'!$C124,'CMMC Levels'!$A$1:$A$188,0),MATCH(Placemat!$F$4,'CMMC Levels'!$A$1:$F$1,0))</f>
        <v>N/A</v>
      </c>
      <c r="G124" s="75" t="str">
        <f>IF(F124="X",IF(COUNTIF(List!I122:CB122,"P")+COUNTIF(List!I122:CB122,"S")=0,"U",IF(COUNTIF('Selection Pane Data'!H124:CA124,"P")&gt;0,"P",IF(COUNTIF('Selection Pane Data'!H124:CA124,"S")&gt;0,"S","N"))),"NA")</f>
        <v>NA</v>
      </c>
      <c r="H124" s="13" t="str">
        <f>IFERROR(IF(H$4="Yes",INDEX(List!$F$2:$CB$208,MATCH('Selection Pane Data'!$C124,List!$F$2:$F$208,0),MATCH('Selection Pane Data'!H$3,List!$F$2:$CB$2,0)),""),"")</f>
        <v/>
      </c>
      <c r="I124" s="13" t="str">
        <f>IFERROR(IF(I$4="Yes",INDEX(List!$F$2:$CB$208,MATCH('Selection Pane Data'!$C124,List!$F$2:$F$208,0),MATCH('Selection Pane Data'!I$3,List!$F$2:$CB$2,0)),""),"")</f>
        <v/>
      </c>
      <c r="J124" s="13">
        <f>IFERROR(IF(J$4="Yes",INDEX(List!$F$2:$CB$208,MATCH('Selection Pane Data'!$C124,List!$F$2:$F$208,0),MATCH('Selection Pane Data'!J$3,List!$F$2:$CB$2,0)),""),"")</f>
        <v>0</v>
      </c>
      <c r="K124" s="13" t="str">
        <f>IFERROR(IF(K$4="Yes",INDEX(List!$F$2:$CB$208,MATCH('Selection Pane Data'!$C124,List!$F$2:$F$208,0),MATCH('Selection Pane Data'!K$3,List!$F$2:$CB$2,0)),""),"")</f>
        <v/>
      </c>
      <c r="L124" s="13" t="str">
        <f>IFERROR(IF(L$4="Yes",INDEX(List!$F$2:$CB$208,MATCH('Selection Pane Data'!$C124,List!$F$2:$F$208,0),MATCH('Selection Pane Data'!L$3,List!$F$2:$CB$2,0)),""),"")</f>
        <v/>
      </c>
      <c r="M124" s="13" t="str">
        <f>IFERROR(IF(M$4="Yes",INDEX(List!$F$2:$CB$208,MATCH('Selection Pane Data'!$C124,List!$F$2:$F$208,0),MATCH('Selection Pane Data'!M$3,List!$F$2:$CB$2,0)),""),"")</f>
        <v/>
      </c>
      <c r="N124" s="13" t="str">
        <f>IFERROR(IF(N$4="Yes",INDEX(List!$F$2:$CB$208,MATCH('Selection Pane Data'!$C124,List!$F$2:$F$208,0),MATCH('Selection Pane Data'!N$3,List!$F$2:$CB$2,0)),""),"")</f>
        <v/>
      </c>
      <c r="O124" s="13" t="str">
        <f>IFERROR(IF(O$4="Yes",INDEX(List!$F$2:$CB$208,MATCH('Selection Pane Data'!$C124,List!$F$2:$F$208,0),MATCH('Selection Pane Data'!O$3,List!$F$2:$CB$2,0)),""),"")</f>
        <v/>
      </c>
      <c r="P124" s="13" t="str">
        <f>IFERROR(IF(P$4="Yes",INDEX(List!$F$2:$CB$208,MATCH('Selection Pane Data'!$C124,List!$F$2:$F$208,0),MATCH('Selection Pane Data'!P$3,List!$F$2:$CB$2,0)),""),"")</f>
        <v/>
      </c>
      <c r="Q124" s="13" t="str">
        <f>IFERROR(IF(Q$4="Yes",INDEX(List!$F$2:$CB$208,MATCH('Selection Pane Data'!$C124,List!$F$2:$F$208,0),MATCH('Selection Pane Data'!Q$3,List!$F$2:$CB$2,0)),""),"")</f>
        <v/>
      </c>
      <c r="R124" s="13" t="str">
        <f>IFERROR(IF(R$4="Yes",INDEX(List!$F$2:$CB$208,MATCH('Selection Pane Data'!$C124,List!$F$2:$F$208,0),MATCH('Selection Pane Data'!R$3,List!$F$2:$CB$2,0)),""),"")</f>
        <v/>
      </c>
      <c r="S124" s="13" t="str">
        <f>IFERROR(IF(S$4="Yes",INDEX(List!$F$2:$CB$208,MATCH('Selection Pane Data'!$C124,List!$F$2:$F$208,0),MATCH('Selection Pane Data'!S$3,List!$F$2:$CB$2,0)),""),"")</f>
        <v/>
      </c>
      <c r="T124" s="13" t="str">
        <f>IFERROR(IF(T$4="Yes",INDEX(List!$F$2:$CB$208,MATCH('Selection Pane Data'!$C124,List!$F$2:$F$208,0),MATCH('Selection Pane Data'!T$3,List!$F$2:$CB$2,0)),""),"")</f>
        <v/>
      </c>
      <c r="U124" s="13" t="str">
        <f>IFERROR(IF(U$4="Yes",INDEX(List!$F$2:$CB$208,MATCH('Selection Pane Data'!$C124,List!$F$2:$F$208,0),MATCH('Selection Pane Data'!U$3,List!$F$2:$CB$2,0)),""),"")</f>
        <v/>
      </c>
      <c r="V124" s="13" t="str">
        <f>IFERROR(IF(V$4="Yes",INDEX(List!$F$2:$CB$208,MATCH('Selection Pane Data'!$C124,List!$F$2:$F$208,0),MATCH('Selection Pane Data'!V$3,List!$F$2:$CB$2,0)),""),"")</f>
        <v/>
      </c>
      <c r="W124" s="13" t="str">
        <f>IFERROR(IF(W$4="Yes",INDEX(List!$F$2:$CB$208,MATCH('Selection Pane Data'!$C124,List!$F$2:$F$208,0),MATCH('Selection Pane Data'!W$3,List!$F$2:$CB$2,0)),""),"")</f>
        <v/>
      </c>
      <c r="X124" s="13" t="str">
        <f>IFERROR(IF(X$4="Yes",INDEX(List!$F$2:$CB$208,MATCH('Selection Pane Data'!$C124,List!$F$2:$F$208,0),MATCH('Selection Pane Data'!X$3,List!$F$2:$CB$2,0)),""),"")</f>
        <v/>
      </c>
      <c r="Y124" s="13" t="str">
        <f>IFERROR(IF(Y$4="Yes",INDEX(List!$F$2:$CB$208,MATCH('Selection Pane Data'!$C124,List!$F$2:$F$208,0),MATCH('Selection Pane Data'!Y$3,List!$F$2:$CB$2,0)),""),"")</f>
        <v/>
      </c>
      <c r="Z124" s="13" t="str">
        <f>IFERROR(IF(Z$4="Yes",INDEX(List!$F$2:$CB$208,MATCH('Selection Pane Data'!$C124,List!$F$2:$F$208,0),MATCH('Selection Pane Data'!Z$3,List!$F$2:$CB$2,0)),""),"")</f>
        <v/>
      </c>
      <c r="AA124" s="13" t="str">
        <f>IFERROR(IF(AA$4="Yes",INDEX(List!$F$2:$CB$208,MATCH('Selection Pane Data'!$C124,List!$F$2:$F$208,0),MATCH('Selection Pane Data'!AA$3,List!$F$2:$CB$2,0)),""),"")</f>
        <v/>
      </c>
      <c r="AB124" s="13">
        <f>IFERROR(IF(AB$4="Yes",INDEX(List!$F$2:$CB$208,MATCH('Selection Pane Data'!$C124,List!$F$2:$F$208,0),MATCH('Selection Pane Data'!AB$3,List!$F$2:$CB$2,0)),""),"")</f>
        <v>0</v>
      </c>
      <c r="AC124" s="13" t="str">
        <f>IFERROR(IF(AC$4="Yes",INDEX(List!$F$2:$CB$208,MATCH('Selection Pane Data'!$C124,List!$F$2:$F$208,0),MATCH('Selection Pane Data'!AC$3,List!$F$2:$CB$2,0)),""),"")</f>
        <v/>
      </c>
      <c r="AD124" s="13" t="str">
        <f>IFERROR(IF(AD$4="Yes",INDEX(List!$F$2:$CB$208,MATCH('Selection Pane Data'!$C124,List!$F$2:$F$208,0),MATCH('Selection Pane Data'!AD$3,List!$F$2:$CB$2,0)),""),"")</f>
        <v/>
      </c>
      <c r="AE124" s="13" t="str">
        <f>IFERROR(IF(AE$4="Yes",INDEX(List!$F$2:$CB$208,MATCH('Selection Pane Data'!$C124,List!$F$2:$F$208,0),MATCH('Selection Pane Data'!AE$3,List!$F$2:$CB$2,0)),""),"")</f>
        <v/>
      </c>
      <c r="AF124" s="13" t="str">
        <f>IFERROR(IF(AF$4="Yes",INDEX(List!$F$2:$CB$208,MATCH('Selection Pane Data'!$C124,List!$F$2:$F$208,0),MATCH('Selection Pane Data'!AF$3,List!$F$2:$CB$2,0)),""),"")</f>
        <v/>
      </c>
      <c r="AG124" s="13" t="str">
        <f>IFERROR(IF(AG$4="Yes",INDEX(List!$F$2:$CB$208,MATCH('Selection Pane Data'!$C124,List!$F$2:$F$208,0),MATCH('Selection Pane Data'!AG$3,List!$F$2:$CB$2,0)),""),"")</f>
        <v/>
      </c>
      <c r="AH124" s="13" t="str">
        <f>IFERROR(IF(AH$4="Yes",INDEX(List!$F$2:$CB$208,MATCH('Selection Pane Data'!$C124,List!$F$2:$F$208,0),MATCH('Selection Pane Data'!AH$3,List!$F$2:$CB$2,0)),""),"")</f>
        <v/>
      </c>
      <c r="AI124" s="13" t="str">
        <f>IFERROR(IF(AI$4="Yes",INDEX(List!$F$2:$CB$208,MATCH('Selection Pane Data'!$C124,List!$F$2:$F$208,0),MATCH('Selection Pane Data'!AI$3,List!$F$2:$CB$2,0)),""),"")</f>
        <v/>
      </c>
      <c r="AJ124" s="13" t="str">
        <f>IFERROR(IF(AJ$4="Yes",INDEX(List!$F$2:$CB$208,MATCH('Selection Pane Data'!$C124,List!$F$2:$F$208,0),MATCH('Selection Pane Data'!AJ$3,List!$F$2:$CB$2,0)),""),"")</f>
        <v/>
      </c>
      <c r="AK124" s="13" t="str">
        <f>IFERROR(IF(AK$4="Yes",INDEX(List!$F$2:$CB$208,MATCH('Selection Pane Data'!$C124,List!$F$2:$F$208,0),MATCH('Selection Pane Data'!AK$3,List!$F$2:$CB$2,0)),""),"")</f>
        <v/>
      </c>
      <c r="AL124" s="13" t="str">
        <f>IFERROR(IF(AL$4="Yes",INDEX(List!$F$2:$CB$208,MATCH('Selection Pane Data'!$C124,List!$F$2:$F$208,0),MATCH('Selection Pane Data'!AL$3,List!$F$2:$CB$2,0)),""),"")</f>
        <v/>
      </c>
      <c r="AM124" s="13" t="str">
        <f>IFERROR(IF(AM$4="Yes",INDEX(List!$F$2:$CB$208,MATCH('Selection Pane Data'!$C124,List!$F$2:$F$208,0),MATCH('Selection Pane Data'!AM$3,List!$F$2:$CB$2,0)),""),"")</f>
        <v/>
      </c>
      <c r="AN124" s="13" t="str">
        <f>IFERROR(IF(AN$4="Yes",INDEX(List!$F$2:$CB$208,MATCH('Selection Pane Data'!$C124,List!$F$2:$F$208,0),MATCH('Selection Pane Data'!AN$3,List!$F$2:$CB$2,0)),""),"")</f>
        <v/>
      </c>
      <c r="AO124" s="13" t="str">
        <f>IFERROR(IF(AO$4="Yes",INDEX(List!$F$2:$CB$208,MATCH('Selection Pane Data'!$C124,List!$F$2:$F$208,0),MATCH('Selection Pane Data'!AO$3,List!$F$2:$CB$2,0)),""),"")</f>
        <v/>
      </c>
      <c r="AP124" s="13" t="str">
        <f>IFERROR(IF(AP$4="Yes",INDEX(List!$F$2:$CB$208,MATCH('Selection Pane Data'!$C124,List!$F$2:$F$208,0),MATCH('Selection Pane Data'!AP$3,List!$F$2:$CB$2,0)),""),"")</f>
        <v/>
      </c>
      <c r="AQ124" s="13" t="str">
        <f>IFERROR(IF(AQ$4="Yes",INDEX(List!$F$2:$CB$208,MATCH('Selection Pane Data'!$C124,List!$F$2:$F$208,0),MATCH('Selection Pane Data'!AQ$3,List!$F$2:$CB$2,0)),""),"")</f>
        <v/>
      </c>
      <c r="AR124" s="13" t="str">
        <f>IFERROR(IF(AR$4="Yes",INDEX(List!$F$2:$CB$208,MATCH('Selection Pane Data'!$C124,List!$F$2:$F$208,0),MATCH('Selection Pane Data'!AR$3,List!$F$2:$CB$2,0)),""),"")</f>
        <v/>
      </c>
      <c r="AS124" s="13" t="str">
        <f>IFERROR(IF(AS$4="Yes",INDEX(List!$F$2:$CB$208,MATCH('Selection Pane Data'!$C124,List!$F$2:$F$208,0),MATCH('Selection Pane Data'!AS$3,List!$F$2:$CB$2,0)),""),"")</f>
        <v/>
      </c>
      <c r="AT124" s="13" t="str">
        <f>IFERROR(IF(AT$4="Yes",INDEX(List!$F$2:$CB$208,MATCH('Selection Pane Data'!$C124,List!$F$2:$F$208,0),MATCH('Selection Pane Data'!AT$3,List!$F$2:$CB$2,0)),""),"")</f>
        <v/>
      </c>
      <c r="AU124" s="13" t="str">
        <f>IFERROR(IF(AU$4="Yes",INDEX(List!$F$2:$CB$208,MATCH('Selection Pane Data'!$C124,List!$F$2:$F$208,0),MATCH('Selection Pane Data'!AU$3,List!$F$2:$CB$2,0)),""),"")</f>
        <v/>
      </c>
      <c r="AV124" s="13" t="str">
        <f>IFERROR(IF(AV$4="Yes",INDEX(List!$F$2:$CB$208,MATCH('Selection Pane Data'!$C124,List!$F$2:$F$208,0),MATCH('Selection Pane Data'!AV$3,List!$F$2:$CB$2,0)),""),"")</f>
        <v/>
      </c>
      <c r="AW124" s="13" t="str">
        <f>IFERROR(IF(AW$4="Yes",INDEX(List!$F$2:$CB$208,MATCH('Selection Pane Data'!$C124,List!$F$2:$F$208,0),MATCH('Selection Pane Data'!AW$3,List!$F$2:$CB$2,0)),""),"")</f>
        <v/>
      </c>
      <c r="AX124" s="13" t="str">
        <f>IFERROR(IF(AX$4="Yes",INDEX(List!$F$2:$CB$208,MATCH('Selection Pane Data'!$C124,List!$F$2:$F$208,0),MATCH('Selection Pane Data'!AX$3,List!$F$2:$CB$2,0)),""),"")</f>
        <v/>
      </c>
      <c r="AY124" s="13" t="str">
        <f>IFERROR(IF(AY$4="Yes",INDEX(List!$F$2:$CB$208,MATCH('Selection Pane Data'!$C124,List!$F$2:$F$208,0),MATCH('Selection Pane Data'!AY$3,List!$F$2:$CB$2,0)),""),"")</f>
        <v/>
      </c>
      <c r="AZ124" s="13" t="str">
        <f>IFERROR(IF(AZ$4="Yes",INDEX(List!$F$2:$CB$208,MATCH('Selection Pane Data'!$C124,List!$F$2:$F$208,0),MATCH('Selection Pane Data'!AZ$3,List!$F$2:$CB$2,0)),""),"")</f>
        <v/>
      </c>
      <c r="BA124" s="13" t="str">
        <f>IFERROR(IF(BA$4="Yes",INDEX(List!$F$2:$CB$208,MATCH('Selection Pane Data'!$C124,List!$F$2:$F$208,0),MATCH('Selection Pane Data'!BA$3,List!$F$2:$CB$2,0)),""),"")</f>
        <v/>
      </c>
      <c r="BB124" s="13" t="str">
        <f>IFERROR(IF(BB$4="Yes",INDEX(List!$F$2:$CB$208,MATCH('Selection Pane Data'!$C124,List!$F$2:$F$208,0),MATCH('Selection Pane Data'!BB$3,List!$F$2:$CB$2,0)),""),"")</f>
        <v/>
      </c>
      <c r="BC124" s="13" t="str">
        <f>IFERROR(IF(BC$4="Yes",INDEX(List!$F$2:$CB$208,MATCH('Selection Pane Data'!$C124,List!$F$2:$F$208,0),MATCH('Selection Pane Data'!BC$3,List!$F$2:$CB$2,0)),""),"")</f>
        <v/>
      </c>
      <c r="BD124" s="13" t="str">
        <f>IFERROR(IF(BD$4="Yes",INDEX(List!$F$2:$CB$208,MATCH('Selection Pane Data'!$C124,List!$F$2:$F$208,0),MATCH('Selection Pane Data'!BD$3,List!$F$2:$CB$2,0)),""),"")</f>
        <v/>
      </c>
      <c r="BE124" s="13" t="str">
        <f>IFERROR(IF(BE$4="Yes",INDEX(List!$F$2:$CB$208,MATCH('Selection Pane Data'!$C124,List!$F$2:$F$208,0),MATCH('Selection Pane Data'!BE$3,List!$F$2:$CB$2,0)),""),"")</f>
        <v/>
      </c>
      <c r="BF124" s="13" t="str">
        <f>IFERROR(IF(BF$4="Yes",INDEX(List!$F$2:$CB$208,MATCH('Selection Pane Data'!$C124,List!$F$2:$F$208,0),MATCH('Selection Pane Data'!BF$3,List!$F$2:$CB$2,0)),""),"")</f>
        <v/>
      </c>
      <c r="BG124" s="13" t="str">
        <f>IFERROR(IF(BG$4="Yes",INDEX(List!$F$2:$CB$208,MATCH('Selection Pane Data'!$C124,List!$F$2:$F$208,0),MATCH('Selection Pane Data'!BG$3,List!$F$2:$CB$2,0)),""),"")</f>
        <v/>
      </c>
      <c r="BH124" s="13" t="str">
        <f>IFERROR(IF(BH$4="Yes",INDEX(List!$F$2:$CB$208,MATCH('Selection Pane Data'!$C124,List!$F$2:$F$208,0),MATCH('Selection Pane Data'!BH$3,List!$F$2:$CB$2,0)),""),"")</f>
        <v/>
      </c>
      <c r="BI124" s="13" t="str">
        <f>IFERROR(IF(BI$4="Yes",INDEX(List!$F$2:$CB$208,MATCH('Selection Pane Data'!$C124,List!$F$2:$F$208,0),MATCH('Selection Pane Data'!BI$3,List!$F$2:$CB$2,0)),""),"")</f>
        <v/>
      </c>
      <c r="BJ124" s="13" t="str">
        <f>IFERROR(IF(BJ$4="Yes",INDEX(List!$F$2:$CB$208,MATCH('Selection Pane Data'!$C124,List!$F$2:$F$208,0),MATCH('Selection Pane Data'!BJ$3,List!$F$2:$CB$2,0)),""),"")</f>
        <v/>
      </c>
      <c r="BK124" s="13" t="str">
        <f>IFERROR(IF(BK$4="Yes",INDEX(List!$F$2:$CB$208,MATCH('Selection Pane Data'!$C124,List!$F$2:$F$208,0),MATCH('Selection Pane Data'!BK$3,List!$F$2:$CB$2,0)),""),"")</f>
        <v/>
      </c>
      <c r="BL124" s="13" t="str">
        <f>IFERROR(IF(BL$4="Yes",INDEX(List!$F$2:$CB$208,MATCH('Selection Pane Data'!$C124,List!$F$2:$F$208,0),MATCH('Selection Pane Data'!BL$3,List!$F$2:$CB$2,0)),""),"")</f>
        <v/>
      </c>
      <c r="BM124" s="13" t="str">
        <f>IFERROR(IF(BM$4="Yes",INDEX(List!$F$2:$CB$208,MATCH('Selection Pane Data'!$C124,List!$F$2:$F$208,0),MATCH('Selection Pane Data'!BM$3,List!$F$2:$CB$2,0)),""),"")</f>
        <v/>
      </c>
      <c r="BN124" s="13" t="str">
        <f>IFERROR(IF(BN$4="Yes",INDEX(List!$F$2:$CB$208,MATCH('Selection Pane Data'!$C124,List!$F$2:$F$208,0),MATCH('Selection Pane Data'!BN$3,List!$F$2:$CB$2,0)),""),"")</f>
        <v/>
      </c>
      <c r="BO124" s="13" t="str">
        <f>IFERROR(IF(BO$4="Yes",INDEX(List!$F$2:$CB$208,MATCH('Selection Pane Data'!$C124,List!$F$2:$F$208,0),MATCH('Selection Pane Data'!BO$3,List!$F$2:$CB$2,0)),""),"")</f>
        <v/>
      </c>
      <c r="BP124" s="13" t="str">
        <f>IFERROR(IF(BP$4="Yes",INDEX(List!$F$2:$CB$208,MATCH('Selection Pane Data'!$C124,List!$F$2:$F$208,0),MATCH('Selection Pane Data'!BP$3,List!$F$2:$CB$2,0)),""),"")</f>
        <v/>
      </c>
      <c r="BQ124" s="13" t="str">
        <f>IFERROR(IF(BQ$4="Yes",INDEX(List!$F$2:$CB$208,MATCH('Selection Pane Data'!$C124,List!$F$2:$F$208,0),MATCH('Selection Pane Data'!BQ$3,List!$F$2:$CB$2,0)),""),"")</f>
        <v/>
      </c>
      <c r="BR124" s="13" t="str">
        <f>IFERROR(IF(BR$4="Yes",INDEX(List!$F$2:$CB$208,MATCH('Selection Pane Data'!$C124,List!$F$2:$F$208,0),MATCH('Selection Pane Data'!BR$3,List!$F$2:$CB$2,0)),""),"")</f>
        <v/>
      </c>
      <c r="BS124" s="13" t="str">
        <f>IFERROR(IF(BS$4="Yes",INDEX(List!$F$2:$CB$208,MATCH('Selection Pane Data'!$C124,List!$F$2:$F$208,0),MATCH('Selection Pane Data'!BS$3,List!$F$2:$CB$2,0)),""),"")</f>
        <v/>
      </c>
      <c r="BT124" s="13" t="str">
        <f>IFERROR(IF(BT$4="Yes",INDEX(List!$F$2:$CB$208,MATCH('Selection Pane Data'!$C124,List!$F$2:$F$208,0),MATCH('Selection Pane Data'!BT$3,List!$F$2:$CB$2,0)),""),"")</f>
        <v/>
      </c>
      <c r="BU124" s="13" t="str">
        <f>IFERROR(IF(BU$4="Yes",INDEX(List!$F$2:$CB$208,MATCH('Selection Pane Data'!$C124,List!$F$2:$F$208,0),MATCH('Selection Pane Data'!BU$3,List!$F$2:$CB$2,0)),""),"")</f>
        <v/>
      </c>
      <c r="BV124" s="13" t="str">
        <f>IFERROR(IF(BV$4="Yes",INDEX(List!$F$2:$CB$208,MATCH('Selection Pane Data'!$C124,List!$F$2:$F$208,0),MATCH('Selection Pane Data'!BV$3,List!$F$2:$CB$2,0)),""),"")</f>
        <v/>
      </c>
      <c r="BW124" s="13" t="str">
        <f>IFERROR(IF(BW$4="Yes",INDEX(List!$F$2:$CB$208,MATCH('Selection Pane Data'!$C124,List!$F$2:$F$208,0),MATCH('Selection Pane Data'!BW$3,List!$F$2:$CB$2,0)),""),"")</f>
        <v/>
      </c>
      <c r="BX124" s="13" t="str">
        <f>IFERROR(IF(BX$4="Yes",INDEX(List!$F$2:$CB$208,MATCH('Selection Pane Data'!$C124,List!$F$2:$F$208,0),MATCH('Selection Pane Data'!BX$3,List!$F$2:$CB$2,0)),""),"")</f>
        <v/>
      </c>
      <c r="BY124" s="13" t="str">
        <f>IFERROR(IF(BY$4="Yes",INDEX(List!$F$2:$CB$208,MATCH('Selection Pane Data'!$C124,List!$F$2:$F$208,0),MATCH('Selection Pane Data'!BY$3,List!$F$2:$CB$2,0)),""),"")</f>
        <v/>
      </c>
      <c r="BZ124" s="13" t="str">
        <f>IFERROR(IF(BZ$4="Yes",INDEX(List!$F$2:$CB$208,MATCH('Selection Pane Data'!$C124,List!$F$2:$F$208,0),MATCH('Selection Pane Data'!BZ$3,List!$F$2:$CB$2,0)),""),"")</f>
        <v/>
      </c>
      <c r="CA124" s="13" t="str">
        <f>IFERROR(IF(CA$4="Yes",INDEX(List!$F$2:$CB$208,MATCH('Selection Pane Data'!$C124,List!$F$2:$F$208,0),MATCH('Selection Pane Data'!CA$3,List!$F$2:$CB$2,0)),""),"")</f>
        <v/>
      </c>
      <c r="CC124" s="29">
        <f t="shared" si="4"/>
        <v>0</v>
      </c>
      <c r="CD124" s="29">
        <f t="shared" si="5"/>
        <v>0</v>
      </c>
      <c r="CE124" s="29"/>
      <c r="CF124" s="29">
        <f>COUNTIF(List!I122:CB122,'Selection Pane Data'!CF$3)</f>
        <v>0</v>
      </c>
      <c r="CG124" s="29">
        <f>COUNTIF(List!J122:CC122,'Selection Pane Data'!CG$3)</f>
        <v>0</v>
      </c>
      <c r="CH124" s="29"/>
      <c r="CI124" s="29" t="str">
        <f t="shared" si="6"/>
        <v>Good</v>
      </c>
      <c r="CJ124" s="29" t="str">
        <f t="shared" si="7"/>
        <v>Good</v>
      </c>
    </row>
    <row r="125" spans="2:88" x14ac:dyDescent="0.45">
      <c r="B125" s="21" t="s">
        <v>425</v>
      </c>
      <c r="C125" s="120" t="s">
        <v>296</v>
      </c>
      <c r="D125" s="31" t="str">
        <f>List!G123</f>
        <v>Shared Coverage</v>
      </c>
      <c r="E125" s="31" t="str">
        <f>List!H123</f>
        <v>Shared Coverage</v>
      </c>
      <c r="F125" t="str">
        <f>INDEX('CMMC Levels'!$A$1:$F$188,MATCH('Selection Pane Data'!$C125,'CMMC Levels'!$A$1:$A$188,0),MATCH(Placemat!$F$4,'CMMC Levels'!$A$1:$F$1,0))</f>
        <v>N/A</v>
      </c>
      <c r="G125" s="75" t="str">
        <f>IF(F125="X",IF(COUNTIF(List!I123:CB123,"P")+COUNTIF(List!I123:CB123,"S")=0,"U",IF(COUNTIF('Selection Pane Data'!H125:CA125,"P")&gt;0,"P",IF(COUNTIF('Selection Pane Data'!H125:CA125,"S")&gt;0,"S","N"))),"NA")</f>
        <v>NA</v>
      </c>
      <c r="H125" s="13" t="str">
        <f>IFERROR(IF(H$4="Yes",INDEX(List!$F$2:$CB$208,MATCH('Selection Pane Data'!$C125,List!$F$2:$F$208,0),MATCH('Selection Pane Data'!H$3,List!$F$2:$CB$2,0)),""),"")</f>
        <v/>
      </c>
      <c r="I125" s="13" t="str">
        <f>IFERROR(IF(I$4="Yes",INDEX(List!$F$2:$CB$208,MATCH('Selection Pane Data'!$C125,List!$F$2:$F$208,0),MATCH('Selection Pane Data'!I$3,List!$F$2:$CB$2,0)),""),"")</f>
        <v/>
      </c>
      <c r="J125" s="13">
        <f>IFERROR(IF(J$4="Yes",INDEX(List!$F$2:$CB$208,MATCH('Selection Pane Data'!$C125,List!$F$2:$F$208,0),MATCH('Selection Pane Data'!J$3,List!$F$2:$CB$2,0)),""),"")</f>
        <v>0</v>
      </c>
      <c r="K125" s="13" t="str">
        <f>IFERROR(IF(K$4="Yes",INDEX(List!$F$2:$CB$208,MATCH('Selection Pane Data'!$C125,List!$F$2:$F$208,0),MATCH('Selection Pane Data'!K$3,List!$F$2:$CB$2,0)),""),"")</f>
        <v/>
      </c>
      <c r="L125" s="13" t="str">
        <f>IFERROR(IF(L$4="Yes",INDEX(List!$F$2:$CB$208,MATCH('Selection Pane Data'!$C125,List!$F$2:$F$208,0),MATCH('Selection Pane Data'!L$3,List!$F$2:$CB$2,0)),""),"")</f>
        <v/>
      </c>
      <c r="M125" s="13" t="str">
        <f>IFERROR(IF(M$4="Yes",INDEX(List!$F$2:$CB$208,MATCH('Selection Pane Data'!$C125,List!$F$2:$F$208,0),MATCH('Selection Pane Data'!M$3,List!$F$2:$CB$2,0)),""),"")</f>
        <v/>
      </c>
      <c r="N125" s="13" t="str">
        <f>IFERROR(IF(N$4="Yes",INDEX(List!$F$2:$CB$208,MATCH('Selection Pane Data'!$C125,List!$F$2:$F$208,0),MATCH('Selection Pane Data'!N$3,List!$F$2:$CB$2,0)),""),"")</f>
        <v/>
      </c>
      <c r="O125" s="13" t="str">
        <f>IFERROR(IF(O$4="Yes",INDEX(List!$F$2:$CB$208,MATCH('Selection Pane Data'!$C125,List!$F$2:$F$208,0),MATCH('Selection Pane Data'!O$3,List!$F$2:$CB$2,0)),""),"")</f>
        <v/>
      </c>
      <c r="P125" s="13" t="str">
        <f>IFERROR(IF(P$4="Yes",INDEX(List!$F$2:$CB$208,MATCH('Selection Pane Data'!$C125,List!$F$2:$F$208,0),MATCH('Selection Pane Data'!P$3,List!$F$2:$CB$2,0)),""),"")</f>
        <v/>
      </c>
      <c r="Q125" s="13" t="str">
        <f>IFERROR(IF(Q$4="Yes",INDEX(List!$F$2:$CB$208,MATCH('Selection Pane Data'!$C125,List!$F$2:$F$208,0),MATCH('Selection Pane Data'!Q$3,List!$F$2:$CB$2,0)),""),"")</f>
        <v/>
      </c>
      <c r="R125" s="13" t="str">
        <f>IFERROR(IF(R$4="Yes",INDEX(List!$F$2:$CB$208,MATCH('Selection Pane Data'!$C125,List!$F$2:$F$208,0),MATCH('Selection Pane Data'!R$3,List!$F$2:$CB$2,0)),""),"")</f>
        <v/>
      </c>
      <c r="S125" s="13" t="str">
        <f>IFERROR(IF(S$4="Yes",INDEX(List!$F$2:$CB$208,MATCH('Selection Pane Data'!$C125,List!$F$2:$F$208,0),MATCH('Selection Pane Data'!S$3,List!$F$2:$CB$2,0)),""),"")</f>
        <v/>
      </c>
      <c r="T125" s="13" t="str">
        <f>IFERROR(IF(T$4="Yes",INDEX(List!$F$2:$CB$208,MATCH('Selection Pane Data'!$C125,List!$F$2:$F$208,0),MATCH('Selection Pane Data'!T$3,List!$F$2:$CB$2,0)),""),"")</f>
        <v/>
      </c>
      <c r="U125" s="13" t="str">
        <f>IFERROR(IF(U$4="Yes",INDEX(List!$F$2:$CB$208,MATCH('Selection Pane Data'!$C125,List!$F$2:$F$208,0),MATCH('Selection Pane Data'!U$3,List!$F$2:$CB$2,0)),""),"")</f>
        <v/>
      </c>
      <c r="V125" s="13" t="str">
        <f>IFERROR(IF(V$4="Yes",INDEX(List!$F$2:$CB$208,MATCH('Selection Pane Data'!$C125,List!$F$2:$F$208,0),MATCH('Selection Pane Data'!V$3,List!$F$2:$CB$2,0)),""),"")</f>
        <v/>
      </c>
      <c r="W125" s="13" t="str">
        <f>IFERROR(IF(W$4="Yes",INDEX(List!$F$2:$CB$208,MATCH('Selection Pane Data'!$C125,List!$F$2:$F$208,0),MATCH('Selection Pane Data'!W$3,List!$F$2:$CB$2,0)),""),"")</f>
        <v/>
      </c>
      <c r="X125" s="13" t="str">
        <f>IFERROR(IF(X$4="Yes",INDEX(List!$F$2:$CB$208,MATCH('Selection Pane Data'!$C125,List!$F$2:$F$208,0),MATCH('Selection Pane Data'!X$3,List!$F$2:$CB$2,0)),""),"")</f>
        <v/>
      </c>
      <c r="Y125" s="13" t="str">
        <f>IFERROR(IF(Y$4="Yes",INDEX(List!$F$2:$CB$208,MATCH('Selection Pane Data'!$C125,List!$F$2:$F$208,0),MATCH('Selection Pane Data'!Y$3,List!$F$2:$CB$2,0)),""),"")</f>
        <v/>
      </c>
      <c r="Z125" s="13" t="str">
        <f>IFERROR(IF(Z$4="Yes",INDEX(List!$F$2:$CB$208,MATCH('Selection Pane Data'!$C125,List!$F$2:$F$208,0),MATCH('Selection Pane Data'!Z$3,List!$F$2:$CB$2,0)),""),"")</f>
        <v/>
      </c>
      <c r="AA125" s="13" t="str">
        <f>IFERROR(IF(AA$4="Yes",INDEX(List!$F$2:$CB$208,MATCH('Selection Pane Data'!$C125,List!$F$2:$F$208,0),MATCH('Selection Pane Data'!AA$3,List!$F$2:$CB$2,0)),""),"")</f>
        <v/>
      </c>
      <c r="AB125" s="13">
        <f>IFERROR(IF(AB$4="Yes",INDEX(List!$F$2:$CB$208,MATCH('Selection Pane Data'!$C125,List!$F$2:$F$208,0),MATCH('Selection Pane Data'!AB$3,List!$F$2:$CB$2,0)),""),"")</f>
        <v>0</v>
      </c>
      <c r="AC125" s="13" t="str">
        <f>IFERROR(IF(AC$4="Yes",INDEX(List!$F$2:$CB$208,MATCH('Selection Pane Data'!$C125,List!$F$2:$F$208,0),MATCH('Selection Pane Data'!AC$3,List!$F$2:$CB$2,0)),""),"")</f>
        <v/>
      </c>
      <c r="AD125" s="13" t="str">
        <f>IFERROR(IF(AD$4="Yes",INDEX(List!$F$2:$CB$208,MATCH('Selection Pane Data'!$C125,List!$F$2:$F$208,0),MATCH('Selection Pane Data'!AD$3,List!$F$2:$CB$2,0)),""),"")</f>
        <v/>
      </c>
      <c r="AE125" s="13" t="str">
        <f>IFERROR(IF(AE$4="Yes",INDEX(List!$F$2:$CB$208,MATCH('Selection Pane Data'!$C125,List!$F$2:$F$208,0),MATCH('Selection Pane Data'!AE$3,List!$F$2:$CB$2,0)),""),"")</f>
        <v/>
      </c>
      <c r="AF125" s="13" t="str">
        <f>IFERROR(IF(AF$4="Yes",INDEX(List!$F$2:$CB$208,MATCH('Selection Pane Data'!$C125,List!$F$2:$F$208,0),MATCH('Selection Pane Data'!AF$3,List!$F$2:$CB$2,0)),""),"")</f>
        <v/>
      </c>
      <c r="AG125" s="13" t="str">
        <f>IFERROR(IF(AG$4="Yes",INDEX(List!$F$2:$CB$208,MATCH('Selection Pane Data'!$C125,List!$F$2:$F$208,0),MATCH('Selection Pane Data'!AG$3,List!$F$2:$CB$2,0)),""),"")</f>
        <v/>
      </c>
      <c r="AH125" s="13" t="str">
        <f>IFERROR(IF(AH$4="Yes",INDEX(List!$F$2:$CB$208,MATCH('Selection Pane Data'!$C125,List!$F$2:$F$208,0),MATCH('Selection Pane Data'!AH$3,List!$F$2:$CB$2,0)),""),"")</f>
        <v/>
      </c>
      <c r="AI125" s="13" t="str">
        <f>IFERROR(IF(AI$4="Yes",INDEX(List!$F$2:$CB$208,MATCH('Selection Pane Data'!$C125,List!$F$2:$F$208,0),MATCH('Selection Pane Data'!AI$3,List!$F$2:$CB$2,0)),""),"")</f>
        <v/>
      </c>
      <c r="AJ125" s="13" t="str">
        <f>IFERROR(IF(AJ$4="Yes",INDEX(List!$F$2:$CB$208,MATCH('Selection Pane Data'!$C125,List!$F$2:$F$208,0),MATCH('Selection Pane Data'!AJ$3,List!$F$2:$CB$2,0)),""),"")</f>
        <v/>
      </c>
      <c r="AK125" s="13" t="str">
        <f>IFERROR(IF(AK$4="Yes",INDEX(List!$F$2:$CB$208,MATCH('Selection Pane Data'!$C125,List!$F$2:$F$208,0),MATCH('Selection Pane Data'!AK$3,List!$F$2:$CB$2,0)),""),"")</f>
        <v/>
      </c>
      <c r="AL125" s="13" t="str">
        <f>IFERROR(IF(AL$4="Yes",INDEX(List!$F$2:$CB$208,MATCH('Selection Pane Data'!$C125,List!$F$2:$F$208,0),MATCH('Selection Pane Data'!AL$3,List!$F$2:$CB$2,0)),""),"")</f>
        <v/>
      </c>
      <c r="AM125" s="13" t="str">
        <f>IFERROR(IF(AM$4="Yes",INDEX(List!$F$2:$CB$208,MATCH('Selection Pane Data'!$C125,List!$F$2:$F$208,0),MATCH('Selection Pane Data'!AM$3,List!$F$2:$CB$2,0)),""),"")</f>
        <v/>
      </c>
      <c r="AN125" s="13" t="str">
        <f>IFERROR(IF(AN$4="Yes",INDEX(List!$F$2:$CB$208,MATCH('Selection Pane Data'!$C125,List!$F$2:$F$208,0),MATCH('Selection Pane Data'!AN$3,List!$F$2:$CB$2,0)),""),"")</f>
        <v/>
      </c>
      <c r="AO125" s="13" t="str">
        <f>IFERROR(IF(AO$4="Yes",INDEX(List!$F$2:$CB$208,MATCH('Selection Pane Data'!$C125,List!$F$2:$F$208,0),MATCH('Selection Pane Data'!AO$3,List!$F$2:$CB$2,0)),""),"")</f>
        <v/>
      </c>
      <c r="AP125" s="13" t="str">
        <f>IFERROR(IF(AP$4="Yes",INDEX(List!$F$2:$CB$208,MATCH('Selection Pane Data'!$C125,List!$F$2:$F$208,0),MATCH('Selection Pane Data'!AP$3,List!$F$2:$CB$2,0)),""),"")</f>
        <v/>
      </c>
      <c r="AQ125" s="13" t="str">
        <f>IFERROR(IF(AQ$4="Yes",INDEX(List!$F$2:$CB$208,MATCH('Selection Pane Data'!$C125,List!$F$2:$F$208,0),MATCH('Selection Pane Data'!AQ$3,List!$F$2:$CB$2,0)),""),"")</f>
        <v/>
      </c>
      <c r="AR125" s="13" t="str">
        <f>IFERROR(IF(AR$4="Yes",INDEX(List!$F$2:$CB$208,MATCH('Selection Pane Data'!$C125,List!$F$2:$F$208,0),MATCH('Selection Pane Data'!AR$3,List!$F$2:$CB$2,0)),""),"")</f>
        <v/>
      </c>
      <c r="AS125" s="13" t="str">
        <f>IFERROR(IF(AS$4="Yes",INDEX(List!$F$2:$CB$208,MATCH('Selection Pane Data'!$C125,List!$F$2:$F$208,0),MATCH('Selection Pane Data'!AS$3,List!$F$2:$CB$2,0)),""),"")</f>
        <v/>
      </c>
      <c r="AT125" s="13" t="str">
        <f>IFERROR(IF(AT$4="Yes",INDEX(List!$F$2:$CB$208,MATCH('Selection Pane Data'!$C125,List!$F$2:$F$208,0),MATCH('Selection Pane Data'!AT$3,List!$F$2:$CB$2,0)),""),"")</f>
        <v/>
      </c>
      <c r="AU125" s="13" t="str">
        <f>IFERROR(IF(AU$4="Yes",INDEX(List!$F$2:$CB$208,MATCH('Selection Pane Data'!$C125,List!$F$2:$F$208,0),MATCH('Selection Pane Data'!AU$3,List!$F$2:$CB$2,0)),""),"")</f>
        <v/>
      </c>
      <c r="AV125" s="13" t="str">
        <f>IFERROR(IF(AV$4="Yes",INDEX(List!$F$2:$CB$208,MATCH('Selection Pane Data'!$C125,List!$F$2:$F$208,0),MATCH('Selection Pane Data'!AV$3,List!$F$2:$CB$2,0)),""),"")</f>
        <v/>
      </c>
      <c r="AW125" s="13" t="str">
        <f>IFERROR(IF(AW$4="Yes",INDEX(List!$F$2:$CB$208,MATCH('Selection Pane Data'!$C125,List!$F$2:$F$208,0),MATCH('Selection Pane Data'!AW$3,List!$F$2:$CB$2,0)),""),"")</f>
        <v/>
      </c>
      <c r="AX125" s="13" t="str">
        <f>IFERROR(IF(AX$4="Yes",INDEX(List!$F$2:$CB$208,MATCH('Selection Pane Data'!$C125,List!$F$2:$F$208,0),MATCH('Selection Pane Data'!AX$3,List!$F$2:$CB$2,0)),""),"")</f>
        <v/>
      </c>
      <c r="AY125" s="13" t="str">
        <f>IFERROR(IF(AY$4="Yes",INDEX(List!$F$2:$CB$208,MATCH('Selection Pane Data'!$C125,List!$F$2:$F$208,0),MATCH('Selection Pane Data'!AY$3,List!$F$2:$CB$2,0)),""),"")</f>
        <v/>
      </c>
      <c r="AZ125" s="13" t="str">
        <f>IFERROR(IF(AZ$4="Yes",INDEX(List!$F$2:$CB$208,MATCH('Selection Pane Data'!$C125,List!$F$2:$F$208,0),MATCH('Selection Pane Data'!AZ$3,List!$F$2:$CB$2,0)),""),"")</f>
        <v/>
      </c>
      <c r="BA125" s="13" t="str">
        <f>IFERROR(IF(BA$4="Yes",INDEX(List!$F$2:$CB$208,MATCH('Selection Pane Data'!$C125,List!$F$2:$F$208,0),MATCH('Selection Pane Data'!BA$3,List!$F$2:$CB$2,0)),""),"")</f>
        <v/>
      </c>
      <c r="BB125" s="13" t="str">
        <f>IFERROR(IF(BB$4="Yes",INDEX(List!$F$2:$CB$208,MATCH('Selection Pane Data'!$C125,List!$F$2:$F$208,0),MATCH('Selection Pane Data'!BB$3,List!$F$2:$CB$2,0)),""),"")</f>
        <v/>
      </c>
      <c r="BC125" s="13" t="str">
        <f>IFERROR(IF(BC$4="Yes",INDEX(List!$F$2:$CB$208,MATCH('Selection Pane Data'!$C125,List!$F$2:$F$208,0),MATCH('Selection Pane Data'!BC$3,List!$F$2:$CB$2,0)),""),"")</f>
        <v/>
      </c>
      <c r="BD125" s="13" t="str">
        <f>IFERROR(IF(BD$4="Yes",INDEX(List!$F$2:$CB$208,MATCH('Selection Pane Data'!$C125,List!$F$2:$F$208,0),MATCH('Selection Pane Data'!BD$3,List!$F$2:$CB$2,0)),""),"")</f>
        <v/>
      </c>
      <c r="BE125" s="13" t="str">
        <f>IFERROR(IF(BE$4="Yes",INDEX(List!$F$2:$CB$208,MATCH('Selection Pane Data'!$C125,List!$F$2:$F$208,0),MATCH('Selection Pane Data'!BE$3,List!$F$2:$CB$2,0)),""),"")</f>
        <v/>
      </c>
      <c r="BF125" s="13" t="str">
        <f>IFERROR(IF(BF$4="Yes",INDEX(List!$F$2:$CB$208,MATCH('Selection Pane Data'!$C125,List!$F$2:$F$208,0),MATCH('Selection Pane Data'!BF$3,List!$F$2:$CB$2,0)),""),"")</f>
        <v/>
      </c>
      <c r="BG125" s="13" t="str">
        <f>IFERROR(IF(BG$4="Yes",INDEX(List!$F$2:$CB$208,MATCH('Selection Pane Data'!$C125,List!$F$2:$F$208,0),MATCH('Selection Pane Data'!BG$3,List!$F$2:$CB$2,0)),""),"")</f>
        <v/>
      </c>
      <c r="BH125" s="13" t="str">
        <f>IFERROR(IF(BH$4="Yes",INDEX(List!$F$2:$CB$208,MATCH('Selection Pane Data'!$C125,List!$F$2:$F$208,0),MATCH('Selection Pane Data'!BH$3,List!$F$2:$CB$2,0)),""),"")</f>
        <v/>
      </c>
      <c r="BI125" s="13" t="str">
        <f>IFERROR(IF(BI$4="Yes",INDEX(List!$F$2:$CB$208,MATCH('Selection Pane Data'!$C125,List!$F$2:$F$208,0),MATCH('Selection Pane Data'!BI$3,List!$F$2:$CB$2,0)),""),"")</f>
        <v/>
      </c>
      <c r="BJ125" s="13" t="str">
        <f>IFERROR(IF(BJ$4="Yes",INDEX(List!$F$2:$CB$208,MATCH('Selection Pane Data'!$C125,List!$F$2:$F$208,0),MATCH('Selection Pane Data'!BJ$3,List!$F$2:$CB$2,0)),""),"")</f>
        <v/>
      </c>
      <c r="BK125" s="13" t="str">
        <f>IFERROR(IF(BK$4="Yes",INDEX(List!$F$2:$CB$208,MATCH('Selection Pane Data'!$C125,List!$F$2:$F$208,0),MATCH('Selection Pane Data'!BK$3,List!$F$2:$CB$2,0)),""),"")</f>
        <v/>
      </c>
      <c r="BL125" s="13" t="str">
        <f>IFERROR(IF(BL$4="Yes",INDEX(List!$F$2:$CB$208,MATCH('Selection Pane Data'!$C125,List!$F$2:$F$208,0),MATCH('Selection Pane Data'!BL$3,List!$F$2:$CB$2,0)),""),"")</f>
        <v/>
      </c>
      <c r="BM125" s="13" t="str">
        <f>IFERROR(IF(BM$4="Yes",INDEX(List!$F$2:$CB$208,MATCH('Selection Pane Data'!$C125,List!$F$2:$F$208,0),MATCH('Selection Pane Data'!BM$3,List!$F$2:$CB$2,0)),""),"")</f>
        <v/>
      </c>
      <c r="BN125" s="13" t="str">
        <f>IFERROR(IF(BN$4="Yes",INDEX(List!$F$2:$CB$208,MATCH('Selection Pane Data'!$C125,List!$F$2:$F$208,0),MATCH('Selection Pane Data'!BN$3,List!$F$2:$CB$2,0)),""),"")</f>
        <v/>
      </c>
      <c r="BO125" s="13" t="str">
        <f>IFERROR(IF(BO$4="Yes",INDEX(List!$F$2:$CB$208,MATCH('Selection Pane Data'!$C125,List!$F$2:$F$208,0),MATCH('Selection Pane Data'!BO$3,List!$F$2:$CB$2,0)),""),"")</f>
        <v/>
      </c>
      <c r="BP125" s="13" t="str">
        <f>IFERROR(IF(BP$4="Yes",INDEX(List!$F$2:$CB$208,MATCH('Selection Pane Data'!$C125,List!$F$2:$F$208,0),MATCH('Selection Pane Data'!BP$3,List!$F$2:$CB$2,0)),""),"")</f>
        <v/>
      </c>
      <c r="BQ125" s="13" t="str">
        <f>IFERROR(IF(BQ$4="Yes",INDEX(List!$F$2:$CB$208,MATCH('Selection Pane Data'!$C125,List!$F$2:$F$208,0),MATCH('Selection Pane Data'!BQ$3,List!$F$2:$CB$2,0)),""),"")</f>
        <v/>
      </c>
      <c r="BR125" s="13" t="str">
        <f>IFERROR(IF(BR$4="Yes",INDEX(List!$F$2:$CB$208,MATCH('Selection Pane Data'!$C125,List!$F$2:$F$208,0),MATCH('Selection Pane Data'!BR$3,List!$F$2:$CB$2,0)),""),"")</f>
        <v/>
      </c>
      <c r="BS125" s="13" t="str">
        <f>IFERROR(IF(BS$4="Yes",INDEX(List!$F$2:$CB$208,MATCH('Selection Pane Data'!$C125,List!$F$2:$F$208,0),MATCH('Selection Pane Data'!BS$3,List!$F$2:$CB$2,0)),""),"")</f>
        <v/>
      </c>
      <c r="BT125" s="13" t="str">
        <f>IFERROR(IF(BT$4="Yes",INDEX(List!$F$2:$CB$208,MATCH('Selection Pane Data'!$C125,List!$F$2:$F$208,0),MATCH('Selection Pane Data'!BT$3,List!$F$2:$CB$2,0)),""),"")</f>
        <v/>
      </c>
      <c r="BU125" s="13" t="str">
        <f>IFERROR(IF(BU$4="Yes",INDEX(List!$F$2:$CB$208,MATCH('Selection Pane Data'!$C125,List!$F$2:$F$208,0),MATCH('Selection Pane Data'!BU$3,List!$F$2:$CB$2,0)),""),"")</f>
        <v/>
      </c>
      <c r="BV125" s="13" t="str">
        <f>IFERROR(IF(BV$4="Yes",INDEX(List!$F$2:$CB$208,MATCH('Selection Pane Data'!$C125,List!$F$2:$F$208,0),MATCH('Selection Pane Data'!BV$3,List!$F$2:$CB$2,0)),""),"")</f>
        <v/>
      </c>
      <c r="BW125" s="13" t="str">
        <f>IFERROR(IF(BW$4="Yes",INDEX(List!$F$2:$CB$208,MATCH('Selection Pane Data'!$C125,List!$F$2:$F$208,0),MATCH('Selection Pane Data'!BW$3,List!$F$2:$CB$2,0)),""),"")</f>
        <v/>
      </c>
      <c r="BX125" s="13" t="str">
        <f>IFERROR(IF(BX$4="Yes",INDEX(List!$F$2:$CB$208,MATCH('Selection Pane Data'!$C125,List!$F$2:$F$208,0),MATCH('Selection Pane Data'!BX$3,List!$F$2:$CB$2,0)),""),"")</f>
        <v/>
      </c>
      <c r="BY125" s="13" t="str">
        <f>IFERROR(IF(BY$4="Yes",INDEX(List!$F$2:$CB$208,MATCH('Selection Pane Data'!$C125,List!$F$2:$F$208,0),MATCH('Selection Pane Data'!BY$3,List!$F$2:$CB$2,0)),""),"")</f>
        <v/>
      </c>
      <c r="BZ125" s="13" t="str">
        <f>IFERROR(IF(BZ$4="Yes",INDEX(List!$F$2:$CB$208,MATCH('Selection Pane Data'!$C125,List!$F$2:$F$208,0),MATCH('Selection Pane Data'!BZ$3,List!$F$2:$CB$2,0)),""),"")</f>
        <v/>
      </c>
      <c r="CA125" s="13" t="str">
        <f>IFERROR(IF(CA$4="Yes",INDEX(List!$F$2:$CB$208,MATCH('Selection Pane Data'!$C125,List!$F$2:$F$208,0),MATCH('Selection Pane Data'!CA$3,List!$F$2:$CB$2,0)),""),"")</f>
        <v/>
      </c>
      <c r="CC125" s="29">
        <f t="shared" si="4"/>
        <v>0</v>
      </c>
      <c r="CD125" s="29">
        <f t="shared" si="5"/>
        <v>0</v>
      </c>
      <c r="CE125" s="29"/>
      <c r="CF125" s="29">
        <f>COUNTIF(List!I123:CB123,'Selection Pane Data'!CF$3)</f>
        <v>0</v>
      </c>
      <c r="CG125" s="29">
        <f>COUNTIF(List!J123:CC123,'Selection Pane Data'!CG$3)</f>
        <v>0</v>
      </c>
      <c r="CH125" s="29"/>
      <c r="CI125" s="29" t="str">
        <f t="shared" si="6"/>
        <v>Good</v>
      </c>
      <c r="CJ125" s="29" t="str">
        <f t="shared" si="7"/>
        <v>Good</v>
      </c>
    </row>
    <row r="126" spans="2:88" x14ac:dyDescent="0.45">
      <c r="B126" s="21" t="s">
        <v>426</v>
      </c>
      <c r="C126" s="120" t="s">
        <v>296</v>
      </c>
      <c r="D126" s="31" t="str">
        <f>List!G124</f>
        <v>Not Applicable</v>
      </c>
      <c r="E126" s="31" t="str">
        <f>List!H124</f>
        <v>Not Applicable</v>
      </c>
      <c r="F126" t="str">
        <f>INDEX('CMMC Levels'!$A$1:$F$188,MATCH('Selection Pane Data'!$C126,'CMMC Levels'!$A$1:$A$188,0),MATCH(Placemat!$F$4,'CMMC Levels'!$A$1:$F$1,0))</f>
        <v>N/A</v>
      </c>
      <c r="G126" s="75" t="str">
        <f>IF(F126="X",IF(COUNTIF(List!I124:CB124,"P")+COUNTIF(List!I124:CB124,"S")=0,"U",IF(COUNTIF('Selection Pane Data'!H126:CA126,"P")&gt;0,"P",IF(COUNTIF('Selection Pane Data'!H126:CA126,"S")&gt;0,"S","N"))),"NA")</f>
        <v>NA</v>
      </c>
      <c r="H126" s="13" t="str">
        <f>IFERROR(IF(H$4="Yes",INDEX(List!$F$2:$CB$208,MATCH('Selection Pane Data'!$C126,List!$F$2:$F$208,0),MATCH('Selection Pane Data'!H$3,List!$F$2:$CB$2,0)),""),"")</f>
        <v/>
      </c>
      <c r="I126" s="13" t="str">
        <f>IFERROR(IF(I$4="Yes",INDEX(List!$F$2:$CB$208,MATCH('Selection Pane Data'!$C126,List!$F$2:$F$208,0),MATCH('Selection Pane Data'!I$3,List!$F$2:$CB$2,0)),""),"")</f>
        <v/>
      </c>
      <c r="J126" s="13">
        <f>IFERROR(IF(J$4="Yes",INDEX(List!$F$2:$CB$208,MATCH('Selection Pane Data'!$C126,List!$F$2:$F$208,0),MATCH('Selection Pane Data'!J$3,List!$F$2:$CB$2,0)),""),"")</f>
        <v>0</v>
      </c>
      <c r="K126" s="13" t="str">
        <f>IFERROR(IF(K$4="Yes",INDEX(List!$F$2:$CB$208,MATCH('Selection Pane Data'!$C126,List!$F$2:$F$208,0),MATCH('Selection Pane Data'!K$3,List!$F$2:$CB$2,0)),""),"")</f>
        <v/>
      </c>
      <c r="L126" s="13" t="str">
        <f>IFERROR(IF(L$4="Yes",INDEX(List!$F$2:$CB$208,MATCH('Selection Pane Data'!$C126,List!$F$2:$F$208,0),MATCH('Selection Pane Data'!L$3,List!$F$2:$CB$2,0)),""),"")</f>
        <v/>
      </c>
      <c r="M126" s="13" t="str">
        <f>IFERROR(IF(M$4="Yes",INDEX(List!$F$2:$CB$208,MATCH('Selection Pane Data'!$C126,List!$F$2:$F$208,0),MATCH('Selection Pane Data'!M$3,List!$F$2:$CB$2,0)),""),"")</f>
        <v/>
      </c>
      <c r="N126" s="13" t="str">
        <f>IFERROR(IF(N$4="Yes",INDEX(List!$F$2:$CB$208,MATCH('Selection Pane Data'!$C126,List!$F$2:$F$208,0),MATCH('Selection Pane Data'!N$3,List!$F$2:$CB$2,0)),""),"")</f>
        <v/>
      </c>
      <c r="O126" s="13" t="str">
        <f>IFERROR(IF(O$4="Yes",INDEX(List!$F$2:$CB$208,MATCH('Selection Pane Data'!$C126,List!$F$2:$F$208,0),MATCH('Selection Pane Data'!O$3,List!$F$2:$CB$2,0)),""),"")</f>
        <v/>
      </c>
      <c r="P126" s="13" t="str">
        <f>IFERROR(IF(P$4="Yes",INDEX(List!$F$2:$CB$208,MATCH('Selection Pane Data'!$C126,List!$F$2:$F$208,0),MATCH('Selection Pane Data'!P$3,List!$F$2:$CB$2,0)),""),"")</f>
        <v/>
      </c>
      <c r="Q126" s="13" t="str">
        <f>IFERROR(IF(Q$4="Yes",INDEX(List!$F$2:$CB$208,MATCH('Selection Pane Data'!$C126,List!$F$2:$F$208,0),MATCH('Selection Pane Data'!Q$3,List!$F$2:$CB$2,0)),""),"")</f>
        <v/>
      </c>
      <c r="R126" s="13" t="str">
        <f>IFERROR(IF(R$4="Yes",INDEX(List!$F$2:$CB$208,MATCH('Selection Pane Data'!$C126,List!$F$2:$F$208,0),MATCH('Selection Pane Data'!R$3,List!$F$2:$CB$2,0)),""),"")</f>
        <v/>
      </c>
      <c r="S126" s="13" t="str">
        <f>IFERROR(IF(S$4="Yes",INDEX(List!$F$2:$CB$208,MATCH('Selection Pane Data'!$C126,List!$F$2:$F$208,0),MATCH('Selection Pane Data'!S$3,List!$F$2:$CB$2,0)),""),"")</f>
        <v/>
      </c>
      <c r="T126" s="13" t="str">
        <f>IFERROR(IF(T$4="Yes",INDEX(List!$F$2:$CB$208,MATCH('Selection Pane Data'!$C126,List!$F$2:$F$208,0),MATCH('Selection Pane Data'!T$3,List!$F$2:$CB$2,0)),""),"")</f>
        <v/>
      </c>
      <c r="U126" s="13" t="str">
        <f>IFERROR(IF(U$4="Yes",INDEX(List!$F$2:$CB$208,MATCH('Selection Pane Data'!$C126,List!$F$2:$F$208,0),MATCH('Selection Pane Data'!U$3,List!$F$2:$CB$2,0)),""),"")</f>
        <v/>
      </c>
      <c r="V126" s="13" t="str">
        <f>IFERROR(IF(V$4="Yes",INDEX(List!$F$2:$CB$208,MATCH('Selection Pane Data'!$C126,List!$F$2:$F$208,0),MATCH('Selection Pane Data'!V$3,List!$F$2:$CB$2,0)),""),"")</f>
        <v/>
      </c>
      <c r="W126" s="13" t="str">
        <f>IFERROR(IF(W$4="Yes",INDEX(List!$F$2:$CB$208,MATCH('Selection Pane Data'!$C126,List!$F$2:$F$208,0),MATCH('Selection Pane Data'!W$3,List!$F$2:$CB$2,0)),""),"")</f>
        <v/>
      </c>
      <c r="X126" s="13" t="str">
        <f>IFERROR(IF(X$4="Yes",INDEX(List!$F$2:$CB$208,MATCH('Selection Pane Data'!$C126,List!$F$2:$F$208,0),MATCH('Selection Pane Data'!X$3,List!$F$2:$CB$2,0)),""),"")</f>
        <v/>
      </c>
      <c r="Y126" s="13" t="str">
        <f>IFERROR(IF(Y$4="Yes",INDEX(List!$F$2:$CB$208,MATCH('Selection Pane Data'!$C126,List!$F$2:$F$208,0),MATCH('Selection Pane Data'!Y$3,List!$F$2:$CB$2,0)),""),"")</f>
        <v/>
      </c>
      <c r="Z126" s="13" t="str">
        <f>IFERROR(IF(Z$4="Yes",INDEX(List!$F$2:$CB$208,MATCH('Selection Pane Data'!$C126,List!$F$2:$F$208,0),MATCH('Selection Pane Data'!Z$3,List!$F$2:$CB$2,0)),""),"")</f>
        <v/>
      </c>
      <c r="AA126" s="13" t="str">
        <f>IFERROR(IF(AA$4="Yes",INDEX(List!$F$2:$CB$208,MATCH('Selection Pane Data'!$C126,List!$F$2:$F$208,0),MATCH('Selection Pane Data'!AA$3,List!$F$2:$CB$2,0)),""),"")</f>
        <v/>
      </c>
      <c r="AB126" s="13">
        <f>IFERROR(IF(AB$4="Yes",INDEX(List!$F$2:$CB$208,MATCH('Selection Pane Data'!$C126,List!$F$2:$F$208,0),MATCH('Selection Pane Data'!AB$3,List!$F$2:$CB$2,0)),""),"")</f>
        <v>0</v>
      </c>
      <c r="AC126" s="13" t="str">
        <f>IFERROR(IF(AC$4="Yes",INDEX(List!$F$2:$CB$208,MATCH('Selection Pane Data'!$C126,List!$F$2:$F$208,0),MATCH('Selection Pane Data'!AC$3,List!$F$2:$CB$2,0)),""),"")</f>
        <v/>
      </c>
      <c r="AD126" s="13" t="str">
        <f>IFERROR(IF(AD$4="Yes",INDEX(List!$F$2:$CB$208,MATCH('Selection Pane Data'!$C126,List!$F$2:$F$208,0),MATCH('Selection Pane Data'!AD$3,List!$F$2:$CB$2,0)),""),"")</f>
        <v/>
      </c>
      <c r="AE126" s="13" t="str">
        <f>IFERROR(IF(AE$4="Yes",INDEX(List!$F$2:$CB$208,MATCH('Selection Pane Data'!$C126,List!$F$2:$F$208,0),MATCH('Selection Pane Data'!AE$3,List!$F$2:$CB$2,0)),""),"")</f>
        <v/>
      </c>
      <c r="AF126" s="13" t="str">
        <f>IFERROR(IF(AF$4="Yes",INDEX(List!$F$2:$CB$208,MATCH('Selection Pane Data'!$C126,List!$F$2:$F$208,0),MATCH('Selection Pane Data'!AF$3,List!$F$2:$CB$2,0)),""),"")</f>
        <v/>
      </c>
      <c r="AG126" s="13" t="str">
        <f>IFERROR(IF(AG$4="Yes",INDEX(List!$F$2:$CB$208,MATCH('Selection Pane Data'!$C126,List!$F$2:$F$208,0),MATCH('Selection Pane Data'!AG$3,List!$F$2:$CB$2,0)),""),"")</f>
        <v/>
      </c>
      <c r="AH126" s="13" t="str">
        <f>IFERROR(IF(AH$4="Yes",INDEX(List!$F$2:$CB$208,MATCH('Selection Pane Data'!$C126,List!$F$2:$F$208,0),MATCH('Selection Pane Data'!AH$3,List!$F$2:$CB$2,0)),""),"")</f>
        <v/>
      </c>
      <c r="AI126" s="13" t="str">
        <f>IFERROR(IF(AI$4="Yes",INDEX(List!$F$2:$CB$208,MATCH('Selection Pane Data'!$C126,List!$F$2:$F$208,0),MATCH('Selection Pane Data'!AI$3,List!$F$2:$CB$2,0)),""),"")</f>
        <v/>
      </c>
      <c r="AJ126" s="13" t="str">
        <f>IFERROR(IF(AJ$4="Yes",INDEX(List!$F$2:$CB$208,MATCH('Selection Pane Data'!$C126,List!$F$2:$F$208,0),MATCH('Selection Pane Data'!AJ$3,List!$F$2:$CB$2,0)),""),"")</f>
        <v/>
      </c>
      <c r="AK126" s="13" t="str">
        <f>IFERROR(IF(AK$4="Yes",INDEX(List!$F$2:$CB$208,MATCH('Selection Pane Data'!$C126,List!$F$2:$F$208,0),MATCH('Selection Pane Data'!AK$3,List!$F$2:$CB$2,0)),""),"")</f>
        <v/>
      </c>
      <c r="AL126" s="13" t="str">
        <f>IFERROR(IF(AL$4="Yes",INDEX(List!$F$2:$CB$208,MATCH('Selection Pane Data'!$C126,List!$F$2:$F$208,0),MATCH('Selection Pane Data'!AL$3,List!$F$2:$CB$2,0)),""),"")</f>
        <v/>
      </c>
      <c r="AM126" s="13" t="str">
        <f>IFERROR(IF(AM$4="Yes",INDEX(List!$F$2:$CB$208,MATCH('Selection Pane Data'!$C126,List!$F$2:$F$208,0),MATCH('Selection Pane Data'!AM$3,List!$F$2:$CB$2,0)),""),"")</f>
        <v/>
      </c>
      <c r="AN126" s="13" t="str">
        <f>IFERROR(IF(AN$4="Yes",INDEX(List!$F$2:$CB$208,MATCH('Selection Pane Data'!$C126,List!$F$2:$F$208,0),MATCH('Selection Pane Data'!AN$3,List!$F$2:$CB$2,0)),""),"")</f>
        <v/>
      </c>
      <c r="AO126" s="13" t="str">
        <f>IFERROR(IF(AO$4="Yes",INDEX(List!$F$2:$CB$208,MATCH('Selection Pane Data'!$C126,List!$F$2:$F$208,0),MATCH('Selection Pane Data'!AO$3,List!$F$2:$CB$2,0)),""),"")</f>
        <v/>
      </c>
      <c r="AP126" s="13" t="str">
        <f>IFERROR(IF(AP$4="Yes",INDEX(List!$F$2:$CB$208,MATCH('Selection Pane Data'!$C126,List!$F$2:$F$208,0),MATCH('Selection Pane Data'!AP$3,List!$F$2:$CB$2,0)),""),"")</f>
        <v/>
      </c>
      <c r="AQ126" s="13" t="str">
        <f>IFERROR(IF(AQ$4="Yes",INDEX(List!$F$2:$CB$208,MATCH('Selection Pane Data'!$C126,List!$F$2:$F$208,0),MATCH('Selection Pane Data'!AQ$3,List!$F$2:$CB$2,0)),""),"")</f>
        <v/>
      </c>
      <c r="AR126" s="13" t="str">
        <f>IFERROR(IF(AR$4="Yes",INDEX(List!$F$2:$CB$208,MATCH('Selection Pane Data'!$C126,List!$F$2:$F$208,0),MATCH('Selection Pane Data'!AR$3,List!$F$2:$CB$2,0)),""),"")</f>
        <v/>
      </c>
      <c r="AS126" s="13" t="str">
        <f>IFERROR(IF(AS$4="Yes",INDEX(List!$F$2:$CB$208,MATCH('Selection Pane Data'!$C126,List!$F$2:$F$208,0),MATCH('Selection Pane Data'!AS$3,List!$F$2:$CB$2,0)),""),"")</f>
        <v/>
      </c>
      <c r="AT126" s="13" t="str">
        <f>IFERROR(IF(AT$4="Yes",INDEX(List!$F$2:$CB$208,MATCH('Selection Pane Data'!$C126,List!$F$2:$F$208,0),MATCH('Selection Pane Data'!AT$3,List!$F$2:$CB$2,0)),""),"")</f>
        <v/>
      </c>
      <c r="AU126" s="13" t="str">
        <f>IFERROR(IF(AU$4="Yes",INDEX(List!$F$2:$CB$208,MATCH('Selection Pane Data'!$C126,List!$F$2:$F$208,0),MATCH('Selection Pane Data'!AU$3,List!$F$2:$CB$2,0)),""),"")</f>
        <v/>
      </c>
      <c r="AV126" s="13" t="str">
        <f>IFERROR(IF(AV$4="Yes",INDEX(List!$F$2:$CB$208,MATCH('Selection Pane Data'!$C126,List!$F$2:$F$208,0),MATCH('Selection Pane Data'!AV$3,List!$F$2:$CB$2,0)),""),"")</f>
        <v/>
      </c>
      <c r="AW126" s="13" t="str">
        <f>IFERROR(IF(AW$4="Yes",INDEX(List!$F$2:$CB$208,MATCH('Selection Pane Data'!$C126,List!$F$2:$F$208,0),MATCH('Selection Pane Data'!AW$3,List!$F$2:$CB$2,0)),""),"")</f>
        <v/>
      </c>
      <c r="AX126" s="13" t="str">
        <f>IFERROR(IF(AX$4="Yes",INDEX(List!$F$2:$CB$208,MATCH('Selection Pane Data'!$C126,List!$F$2:$F$208,0),MATCH('Selection Pane Data'!AX$3,List!$F$2:$CB$2,0)),""),"")</f>
        <v/>
      </c>
      <c r="AY126" s="13" t="str">
        <f>IFERROR(IF(AY$4="Yes",INDEX(List!$F$2:$CB$208,MATCH('Selection Pane Data'!$C126,List!$F$2:$F$208,0),MATCH('Selection Pane Data'!AY$3,List!$F$2:$CB$2,0)),""),"")</f>
        <v/>
      </c>
      <c r="AZ126" s="13" t="str">
        <f>IFERROR(IF(AZ$4="Yes",INDEX(List!$F$2:$CB$208,MATCH('Selection Pane Data'!$C126,List!$F$2:$F$208,0),MATCH('Selection Pane Data'!AZ$3,List!$F$2:$CB$2,0)),""),"")</f>
        <v/>
      </c>
      <c r="BA126" s="13" t="str">
        <f>IFERROR(IF(BA$4="Yes",INDEX(List!$F$2:$CB$208,MATCH('Selection Pane Data'!$C126,List!$F$2:$F$208,0),MATCH('Selection Pane Data'!BA$3,List!$F$2:$CB$2,0)),""),"")</f>
        <v/>
      </c>
      <c r="BB126" s="13" t="str">
        <f>IFERROR(IF(BB$4="Yes",INDEX(List!$F$2:$CB$208,MATCH('Selection Pane Data'!$C126,List!$F$2:$F$208,0),MATCH('Selection Pane Data'!BB$3,List!$F$2:$CB$2,0)),""),"")</f>
        <v/>
      </c>
      <c r="BC126" s="13" t="str">
        <f>IFERROR(IF(BC$4="Yes",INDEX(List!$F$2:$CB$208,MATCH('Selection Pane Data'!$C126,List!$F$2:$F$208,0),MATCH('Selection Pane Data'!BC$3,List!$F$2:$CB$2,0)),""),"")</f>
        <v/>
      </c>
      <c r="BD126" s="13" t="str">
        <f>IFERROR(IF(BD$4="Yes",INDEX(List!$F$2:$CB$208,MATCH('Selection Pane Data'!$C126,List!$F$2:$F$208,0),MATCH('Selection Pane Data'!BD$3,List!$F$2:$CB$2,0)),""),"")</f>
        <v/>
      </c>
      <c r="BE126" s="13" t="str">
        <f>IFERROR(IF(BE$4="Yes",INDEX(List!$F$2:$CB$208,MATCH('Selection Pane Data'!$C126,List!$F$2:$F$208,0),MATCH('Selection Pane Data'!BE$3,List!$F$2:$CB$2,0)),""),"")</f>
        <v/>
      </c>
      <c r="BF126" s="13" t="str">
        <f>IFERROR(IF(BF$4="Yes",INDEX(List!$F$2:$CB$208,MATCH('Selection Pane Data'!$C126,List!$F$2:$F$208,0),MATCH('Selection Pane Data'!BF$3,List!$F$2:$CB$2,0)),""),"")</f>
        <v/>
      </c>
      <c r="BG126" s="13" t="str">
        <f>IFERROR(IF(BG$4="Yes",INDEX(List!$F$2:$CB$208,MATCH('Selection Pane Data'!$C126,List!$F$2:$F$208,0),MATCH('Selection Pane Data'!BG$3,List!$F$2:$CB$2,0)),""),"")</f>
        <v/>
      </c>
      <c r="BH126" s="13" t="str">
        <f>IFERROR(IF(BH$4="Yes",INDEX(List!$F$2:$CB$208,MATCH('Selection Pane Data'!$C126,List!$F$2:$F$208,0),MATCH('Selection Pane Data'!BH$3,List!$F$2:$CB$2,0)),""),"")</f>
        <v/>
      </c>
      <c r="BI126" s="13" t="str">
        <f>IFERROR(IF(BI$4="Yes",INDEX(List!$F$2:$CB$208,MATCH('Selection Pane Data'!$C126,List!$F$2:$F$208,0),MATCH('Selection Pane Data'!BI$3,List!$F$2:$CB$2,0)),""),"")</f>
        <v/>
      </c>
      <c r="BJ126" s="13" t="str">
        <f>IFERROR(IF(BJ$4="Yes",INDEX(List!$F$2:$CB$208,MATCH('Selection Pane Data'!$C126,List!$F$2:$F$208,0),MATCH('Selection Pane Data'!BJ$3,List!$F$2:$CB$2,0)),""),"")</f>
        <v/>
      </c>
      <c r="BK126" s="13" t="str">
        <f>IFERROR(IF(BK$4="Yes",INDEX(List!$F$2:$CB$208,MATCH('Selection Pane Data'!$C126,List!$F$2:$F$208,0),MATCH('Selection Pane Data'!BK$3,List!$F$2:$CB$2,0)),""),"")</f>
        <v/>
      </c>
      <c r="BL126" s="13" t="str">
        <f>IFERROR(IF(BL$4="Yes",INDEX(List!$F$2:$CB$208,MATCH('Selection Pane Data'!$C126,List!$F$2:$F$208,0),MATCH('Selection Pane Data'!BL$3,List!$F$2:$CB$2,0)),""),"")</f>
        <v/>
      </c>
      <c r="BM126" s="13" t="str">
        <f>IFERROR(IF(BM$4="Yes",INDEX(List!$F$2:$CB$208,MATCH('Selection Pane Data'!$C126,List!$F$2:$F$208,0),MATCH('Selection Pane Data'!BM$3,List!$F$2:$CB$2,0)),""),"")</f>
        <v/>
      </c>
      <c r="BN126" s="13" t="str">
        <f>IFERROR(IF(BN$4="Yes",INDEX(List!$F$2:$CB$208,MATCH('Selection Pane Data'!$C126,List!$F$2:$F$208,0),MATCH('Selection Pane Data'!BN$3,List!$F$2:$CB$2,0)),""),"")</f>
        <v/>
      </c>
      <c r="BO126" s="13" t="str">
        <f>IFERROR(IF(BO$4="Yes",INDEX(List!$F$2:$CB$208,MATCH('Selection Pane Data'!$C126,List!$F$2:$F$208,0),MATCH('Selection Pane Data'!BO$3,List!$F$2:$CB$2,0)),""),"")</f>
        <v/>
      </c>
      <c r="BP126" s="13" t="str">
        <f>IFERROR(IF(BP$4="Yes",INDEX(List!$F$2:$CB$208,MATCH('Selection Pane Data'!$C126,List!$F$2:$F$208,0),MATCH('Selection Pane Data'!BP$3,List!$F$2:$CB$2,0)),""),"")</f>
        <v/>
      </c>
      <c r="BQ126" s="13" t="str">
        <f>IFERROR(IF(BQ$4="Yes",INDEX(List!$F$2:$CB$208,MATCH('Selection Pane Data'!$C126,List!$F$2:$F$208,0),MATCH('Selection Pane Data'!BQ$3,List!$F$2:$CB$2,0)),""),"")</f>
        <v/>
      </c>
      <c r="BR126" s="13" t="str">
        <f>IFERROR(IF(BR$4="Yes",INDEX(List!$F$2:$CB$208,MATCH('Selection Pane Data'!$C126,List!$F$2:$F$208,0),MATCH('Selection Pane Data'!BR$3,List!$F$2:$CB$2,0)),""),"")</f>
        <v/>
      </c>
      <c r="BS126" s="13" t="str">
        <f>IFERROR(IF(BS$4="Yes",INDEX(List!$F$2:$CB$208,MATCH('Selection Pane Data'!$C126,List!$F$2:$F$208,0),MATCH('Selection Pane Data'!BS$3,List!$F$2:$CB$2,0)),""),"")</f>
        <v/>
      </c>
      <c r="BT126" s="13" t="str">
        <f>IFERROR(IF(BT$4="Yes",INDEX(List!$F$2:$CB$208,MATCH('Selection Pane Data'!$C126,List!$F$2:$F$208,0),MATCH('Selection Pane Data'!BT$3,List!$F$2:$CB$2,0)),""),"")</f>
        <v/>
      </c>
      <c r="BU126" s="13" t="str">
        <f>IFERROR(IF(BU$4="Yes",INDEX(List!$F$2:$CB$208,MATCH('Selection Pane Data'!$C126,List!$F$2:$F$208,0),MATCH('Selection Pane Data'!BU$3,List!$F$2:$CB$2,0)),""),"")</f>
        <v/>
      </c>
      <c r="BV126" s="13" t="str">
        <f>IFERROR(IF(BV$4="Yes",INDEX(List!$F$2:$CB$208,MATCH('Selection Pane Data'!$C126,List!$F$2:$F$208,0),MATCH('Selection Pane Data'!BV$3,List!$F$2:$CB$2,0)),""),"")</f>
        <v/>
      </c>
      <c r="BW126" s="13" t="str">
        <f>IFERROR(IF(BW$4="Yes",INDEX(List!$F$2:$CB$208,MATCH('Selection Pane Data'!$C126,List!$F$2:$F$208,0),MATCH('Selection Pane Data'!BW$3,List!$F$2:$CB$2,0)),""),"")</f>
        <v/>
      </c>
      <c r="BX126" s="13" t="str">
        <f>IFERROR(IF(BX$4="Yes",INDEX(List!$F$2:$CB$208,MATCH('Selection Pane Data'!$C126,List!$F$2:$F$208,0),MATCH('Selection Pane Data'!BX$3,List!$F$2:$CB$2,0)),""),"")</f>
        <v/>
      </c>
      <c r="BY126" s="13" t="str">
        <f>IFERROR(IF(BY$4="Yes",INDEX(List!$F$2:$CB$208,MATCH('Selection Pane Data'!$C126,List!$F$2:$F$208,0),MATCH('Selection Pane Data'!BY$3,List!$F$2:$CB$2,0)),""),"")</f>
        <v/>
      </c>
      <c r="BZ126" s="13" t="str">
        <f>IFERROR(IF(BZ$4="Yes",INDEX(List!$F$2:$CB$208,MATCH('Selection Pane Data'!$C126,List!$F$2:$F$208,0),MATCH('Selection Pane Data'!BZ$3,List!$F$2:$CB$2,0)),""),"")</f>
        <v/>
      </c>
      <c r="CA126" s="13" t="str">
        <f>IFERROR(IF(CA$4="Yes",INDEX(List!$F$2:$CB$208,MATCH('Selection Pane Data'!$C126,List!$F$2:$F$208,0),MATCH('Selection Pane Data'!CA$3,List!$F$2:$CB$2,0)),""),"")</f>
        <v/>
      </c>
      <c r="CC126" s="29">
        <f t="shared" si="4"/>
        <v>0</v>
      </c>
      <c r="CD126" s="29">
        <f t="shared" si="5"/>
        <v>0</v>
      </c>
      <c r="CE126" s="29"/>
      <c r="CF126" s="29">
        <f>COUNTIF(List!I124:CB124,'Selection Pane Data'!CF$3)</f>
        <v>0</v>
      </c>
      <c r="CG126" s="29">
        <f>COUNTIF(List!J124:CC124,'Selection Pane Data'!CG$3)</f>
        <v>0</v>
      </c>
      <c r="CH126" s="29"/>
      <c r="CI126" s="29" t="str">
        <f t="shared" si="6"/>
        <v>Good</v>
      </c>
      <c r="CJ126" s="29" t="str">
        <f t="shared" si="7"/>
        <v>Good</v>
      </c>
    </row>
    <row r="127" spans="2:88" x14ac:dyDescent="0.45">
      <c r="B127" s="21" t="s">
        <v>430</v>
      </c>
      <c r="C127" s="120" t="s">
        <v>296</v>
      </c>
      <c r="D127" s="31" t="str">
        <f>List!G125</f>
        <v>Shared Coverage</v>
      </c>
      <c r="E127" s="31" t="str">
        <f>List!H125</f>
        <v>Shared Coverage</v>
      </c>
      <c r="F127" t="str">
        <f>INDEX('CMMC Levels'!$A$1:$F$188,MATCH('Selection Pane Data'!$C127,'CMMC Levels'!$A$1:$A$188,0),MATCH(Placemat!$F$4,'CMMC Levels'!$A$1:$F$1,0))</f>
        <v>N/A</v>
      </c>
      <c r="G127" s="75" t="str">
        <f>IF(F127="X",IF(COUNTIF(List!I125:CB125,"P")+COUNTIF(List!I125:CB125,"S")=0,"U",IF(COUNTIF('Selection Pane Data'!H127:CA127,"P")&gt;0,"P",IF(COUNTIF('Selection Pane Data'!H127:CA127,"S")&gt;0,"S","N"))),"NA")</f>
        <v>NA</v>
      </c>
      <c r="H127" s="13" t="str">
        <f>IFERROR(IF(H$4="Yes",INDEX(List!$F$2:$CB$208,MATCH('Selection Pane Data'!$C127,List!$F$2:$F$208,0),MATCH('Selection Pane Data'!H$3,List!$F$2:$CB$2,0)),""),"")</f>
        <v/>
      </c>
      <c r="I127" s="13" t="str">
        <f>IFERROR(IF(I$4="Yes",INDEX(List!$F$2:$CB$208,MATCH('Selection Pane Data'!$C127,List!$F$2:$F$208,0),MATCH('Selection Pane Data'!I$3,List!$F$2:$CB$2,0)),""),"")</f>
        <v/>
      </c>
      <c r="J127" s="13">
        <f>IFERROR(IF(J$4="Yes",INDEX(List!$F$2:$CB$208,MATCH('Selection Pane Data'!$C127,List!$F$2:$F$208,0),MATCH('Selection Pane Data'!J$3,List!$F$2:$CB$2,0)),""),"")</f>
        <v>0</v>
      </c>
      <c r="K127" s="13" t="str">
        <f>IFERROR(IF(K$4="Yes",INDEX(List!$F$2:$CB$208,MATCH('Selection Pane Data'!$C127,List!$F$2:$F$208,0),MATCH('Selection Pane Data'!K$3,List!$F$2:$CB$2,0)),""),"")</f>
        <v/>
      </c>
      <c r="L127" s="13" t="str">
        <f>IFERROR(IF(L$4="Yes",INDEX(List!$F$2:$CB$208,MATCH('Selection Pane Data'!$C127,List!$F$2:$F$208,0),MATCH('Selection Pane Data'!L$3,List!$F$2:$CB$2,0)),""),"")</f>
        <v/>
      </c>
      <c r="M127" s="13" t="str">
        <f>IFERROR(IF(M$4="Yes",INDEX(List!$F$2:$CB$208,MATCH('Selection Pane Data'!$C127,List!$F$2:$F$208,0),MATCH('Selection Pane Data'!M$3,List!$F$2:$CB$2,0)),""),"")</f>
        <v/>
      </c>
      <c r="N127" s="13" t="str">
        <f>IFERROR(IF(N$4="Yes",INDEX(List!$F$2:$CB$208,MATCH('Selection Pane Data'!$C127,List!$F$2:$F$208,0),MATCH('Selection Pane Data'!N$3,List!$F$2:$CB$2,0)),""),"")</f>
        <v/>
      </c>
      <c r="O127" s="13" t="str">
        <f>IFERROR(IF(O$4="Yes",INDEX(List!$F$2:$CB$208,MATCH('Selection Pane Data'!$C127,List!$F$2:$F$208,0),MATCH('Selection Pane Data'!O$3,List!$F$2:$CB$2,0)),""),"")</f>
        <v/>
      </c>
      <c r="P127" s="13" t="str">
        <f>IFERROR(IF(P$4="Yes",INDEX(List!$F$2:$CB$208,MATCH('Selection Pane Data'!$C127,List!$F$2:$F$208,0),MATCH('Selection Pane Data'!P$3,List!$F$2:$CB$2,0)),""),"")</f>
        <v/>
      </c>
      <c r="Q127" s="13" t="str">
        <f>IFERROR(IF(Q$4="Yes",INDEX(List!$F$2:$CB$208,MATCH('Selection Pane Data'!$C127,List!$F$2:$F$208,0),MATCH('Selection Pane Data'!Q$3,List!$F$2:$CB$2,0)),""),"")</f>
        <v/>
      </c>
      <c r="R127" s="13" t="str">
        <f>IFERROR(IF(R$4="Yes",INDEX(List!$F$2:$CB$208,MATCH('Selection Pane Data'!$C127,List!$F$2:$F$208,0),MATCH('Selection Pane Data'!R$3,List!$F$2:$CB$2,0)),""),"")</f>
        <v/>
      </c>
      <c r="S127" s="13" t="str">
        <f>IFERROR(IF(S$4="Yes",INDEX(List!$F$2:$CB$208,MATCH('Selection Pane Data'!$C127,List!$F$2:$F$208,0),MATCH('Selection Pane Data'!S$3,List!$F$2:$CB$2,0)),""),"")</f>
        <v/>
      </c>
      <c r="T127" s="13" t="str">
        <f>IFERROR(IF(T$4="Yes",INDEX(List!$F$2:$CB$208,MATCH('Selection Pane Data'!$C127,List!$F$2:$F$208,0),MATCH('Selection Pane Data'!T$3,List!$F$2:$CB$2,0)),""),"")</f>
        <v/>
      </c>
      <c r="U127" s="13" t="str">
        <f>IFERROR(IF(U$4="Yes",INDEX(List!$F$2:$CB$208,MATCH('Selection Pane Data'!$C127,List!$F$2:$F$208,0),MATCH('Selection Pane Data'!U$3,List!$F$2:$CB$2,0)),""),"")</f>
        <v/>
      </c>
      <c r="V127" s="13" t="str">
        <f>IFERROR(IF(V$4="Yes",INDEX(List!$F$2:$CB$208,MATCH('Selection Pane Data'!$C127,List!$F$2:$F$208,0),MATCH('Selection Pane Data'!V$3,List!$F$2:$CB$2,0)),""),"")</f>
        <v/>
      </c>
      <c r="W127" s="13" t="str">
        <f>IFERROR(IF(W$4="Yes",INDEX(List!$F$2:$CB$208,MATCH('Selection Pane Data'!$C127,List!$F$2:$F$208,0),MATCH('Selection Pane Data'!W$3,List!$F$2:$CB$2,0)),""),"")</f>
        <v/>
      </c>
      <c r="X127" s="13" t="str">
        <f>IFERROR(IF(X$4="Yes",INDEX(List!$F$2:$CB$208,MATCH('Selection Pane Data'!$C127,List!$F$2:$F$208,0),MATCH('Selection Pane Data'!X$3,List!$F$2:$CB$2,0)),""),"")</f>
        <v/>
      </c>
      <c r="Y127" s="13" t="str">
        <f>IFERROR(IF(Y$4="Yes",INDEX(List!$F$2:$CB$208,MATCH('Selection Pane Data'!$C127,List!$F$2:$F$208,0),MATCH('Selection Pane Data'!Y$3,List!$F$2:$CB$2,0)),""),"")</f>
        <v/>
      </c>
      <c r="Z127" s="13" t="str">
        <f>IFERROR(IF(Z$4="Yes",INDEX(List!$F$2:$CB$208,MATCH('Selection Pane Data'!$C127,List!$F$2:$F$208,0),MATCH('Selection Pane Data'!Z$3,List!$F$2:$CB$2,0)),""),"")</f>
        <v/>
      </c>
      <c r="AA127" s="13" t="str">
        <f>IFERROR(IF(AA$4="Yes",INDEX(List!$F$2:$CB$208,MATCH('Selection Pane Data'!$C127,List!$F$2:$F$208,0),MATCH('Selection Pane Data'!AA$3,List!$F$2:$CB$2,0)),""),"")</f>
        <v/>
      </c>
      <c r="AB127" s="13">
        <f>IFERROR(IF(AB$4="Yes",INDEX(List!$F$2:$CB$208,MATCH('Selection Pane Data'!$C127,List!$F$2:$F$208,0),MATCH('Selection Pane Data'!AB$3,List!$F$2:$CB$2,0)),""),"")</f>
        <v>0</v>
      </c>
      <c r="AC127" s="13" t="str">
        <f>IFERROR(IF(AC$4="Yes",INDEX(List!$F$2:$CB$208,MATCH('Selection Pane Data'!$C127,List!$F$2:$F$208,0),MATCH('Selection Pane Data'!AC$3,List!$F$2:$CB$2,0)),""),"")</f>
        <v/>
      </c>
      <c r="AD127" s="13" t="str">
        <f>IFERROR(IF(AD$4="Yes",INDEX(List!$F$2:$CB$208,MATCH('Selection Pane Data'!$C127,List!$F$2:$F$208,0),MATCH('Selection Pane Data'!AD$3,List!$F$2:$CB$2,0)),""),"")</f>
        <v/>
      </c>
      <c r="AE127" s="13" t="str">
        <f>IFERROR(IF(AE$4="Yes",INDEX(List!$F$2:$CB$208,MATCH('Selection Pane Data'!$C127,List!$F$2:$F$208,0),MATCH('Selection Pane Data'!AE$3,List!$F$2:$CB$2,0)),""),"")</f>
        <v/>
      </c>
      <c r="AF127" s="13" t="str">
        <f>IFERROR(IF(AF$4="Yes",INDEX(List!$F$2:$CB$208,MATCH('Selection Pane Data'!$C127,List!$F$2:$F$208,0),MATCH('Selection Pane Data'!AF$3,List!$F$2:$CB$2,0)),""),"")</f>
        <v/>
      </c>
      <c r="AG127" s="13" t="str">
        <f>IFERROR(IF(AG$4="Yes",INDEX(List!$F$2:$CB$208,MATCH('Selection Pane Data'!$C127,List!$F$2:$F$208,0),MATCH('Selection Pane Data'!AG$3,List!$F$2:$CB$2,0)),""),"")</f>
        <v/>
      </c>
      <c r="AH127" s="13" t="str">
        <f>IFERROR(IF(AH$4="Yes",INDEX(List!$F$2:$CB$208,MATCH('Selection Pane Data'!$C127,List!$F$2:$F$208,0),MATCH('Selection Pane Data'!AH$3,List!$F$2:$CB$2,0)),""),"")</f>
        <v/>
      </c>
      <c r="AI127" s="13" t="str">
        <f>IFERROR(IF(AI$4="Yes",INDEX(List!$F$2:$CB$208,MATCH('Selection Pane Data'!$C127,List!$F$2:$F$208,0),MATCH('Selection Pane Data'!AI$3,List!$F$2:$CB$2,0)),""),"")</f>
        <v/>
      </c>
      <c r="AJ127" s="13" t="str">
        <f>IFERROR(IF(AJ$4="Yes",INDEX(List!$F$2:$CB$208,MATCH('Selection Pane Data'!$C127,List!$F$2:$F$208,0),MATCH('Selection Pane Data'!AJ$3,List!$F$2:$CB$2,0)),""),"")</f>
        <v/>
      </c>
      <c r="AK127" s="13" t="str">
        <f>IFERROR(IF(AK$4="Yes",INDEX(List!$F$2:$CB$208,MATCH('Selection Pane Data'!$C127,List!$F$2:$F$208,0),MATCH('Selection Pane Data'!AK$3,List!$F$2:$CB$2,0)),""),"")</f>
        <v/>
      </c>
      <c r="AL127" s="13" t="str">
        <f>IFERROR(IF(AL$4="Yes",INDEX(List!$F$2:$CB$208,MATCH('Selection Pane Data'!$C127,List!$F$2:$F$208,0),MATCH('Selection Pane Data'!AL$3,List!$F$2:$CB$2,0)),""),"")</f>
        <v/>
      </c>
      <c r="AM127" s="13" t="str">
        <f>IFERROR(IF(AM$4="Yes",INDEX(List!$F$2:$CB$208,MATCH('Selection Pane Data'!$C127,List!$F$2:$F$208,0),MATCH('Selection Pane Data'!AM$3,List!$F$2:$CB$2,0)),""),"")</f>
        <v/>
      </c>
      <c r="AN127" s="13" t="str">
        <f>IFERROR(IF(AN$4="Yes",INDEX(List!$F$2:$CB$208,MATCH('Selection Pane Data'!$C127,List!$F$2:$F$208,0),MATCH('Selection Pane Data'!AN$3,List!$F$2:$CB$2,0)),""),"")</f>
        <v/>
      </c>
      <c r="AO127" s="13" t="str">
        <f>IFERROR(IF(AO$4="Yes",INDEX(List!$F$2:$CB$208,MATCH('Selection Pane Data'!$C127,List!$F$2:$F$208,0),MATCH('Selection Pane Data'!AO$3,List!$F$2:$CB$2,0)),""),"")</f>
        <v/>
      </c>
      <c r="AP127" s="13" t="str">
        <f>IFERROR(IF(AP$4="Yes",INDEX(List!$F$2:$CB$208,MATCH('Selection Pane Data'!$C127,List!$F$2:$F$208,0),MATCH('Selection Pane Data'!AP$3,List!$F$2:$CB$2,0)),""),"")</f>
        <v/>
      </c>
      <c r="AQ127" s="13" t="str">
        <f>IFERROR(IF(AQ$4="Yes",INDEX(List!$F$2:$CB$208,MATCH('Selection Pane Data'!$C127,List!$F$2:$F$208,0),MATCH('Selection Pane Data'!AQ$3,List!$F$2:$CB$2,0)),""),"")</f>
        <v/>
      </c>
      <c r="AR127" s="13" t="str">
        <f>IFERROR(IF(AR$4="Yes",INDEX(List!$F$2:$CB$208,MATCH('Selection Pane Data'!$C127,List!$F$2:$F$208,0),MATCH('Selection Pane Data'!AR$3,List!$F$2:$CB$2,0)),""),"")</f>
        <v/>
      </c>
      <c r="AS127" s="13" t="str">
        <f>IFERROR(IF(AS$4="Yes",INDEX(List!$F$2:$CB$208,MATCH('Selection Pane Data'!$C127,List!$F$2:$F$208,0),MATCH('Selection Pane Data'!AS$3,List!$F$2:$CB$2,0)),""),"")</f>
        <v/>
      </c>
      <c r="AT127" s="13" t="str">
        <f>IFERROR(IF(AT$4="Yes",INDEX(List!$F$2:$CB$208,MATCH('Selection Pane Data'!$C127,List!$F$2:$F$208,0),MATCH('Selection Pane Data'!AT$3,List!$F$2:$CB$2,0)),""),"")</f>
        <v/>
      </c>
      <c r="AU127" s="13" t="str">
        <f>IFERROR(IF(AU$4="Yes",INDEX(List!$F$2:$CB$208,MATCH('Selection Pane Data'!$C127,List!$F$2:$F$208,0),MATCH('Selection Pane Data'!AU$3,List!$F$2:$CB$2,0)),""),"")</f>
        <v/>
      </c>
      <c r="AV127" s="13" t="str">
        <f>IFERROR(IF(AV$4="Yes",INDEX(List!$F$2:$CB$208,MATCH('Selection Pane Data'!$C127,List!$F$2:$F$208,0),MATCH('Selection Pane Data'!AV$3,List!$F$2:$CB$2,0)),""),"")</f>
        <v/>
      </c>
      <c r="AW127" s="13" t="str">
        <f>IFERROR(IF(AW$4="Yes",INDEX(List!$F$2:$CB$208,MATCH('Selection Pane Data'!$C127,List!$F$2:$F$208,0),MATCH('Selection Pane Data'!AW$3,List!$F$2:$CB$2,0)),""),"")</f>
        <v/>
      </c>
      <c r="AX127" s="13" t="str">
        <f>IFERROR(IF(AX$4="Yes",INDEX(List!$F$2:$CB$208,MATCH('Selection Pane Data'!$C127,List!$F$2:$F$208,0),MATCH('Selection Pane Data'!AX$3,List!$F$2:$CB$2,0)),""),"")</f>
        <v/>
      </c>
      <c r="AY127" s="13" t="str">
        <f>IFERROR(IF(AY$4="Yes",INDEX(List!$F$2:$CB$208,MATCH('Selection Pane Data'!$C127,List!$F$2:$F$208,0),MATCH('Selection Pane Data'!AY$3,List!$F$2:$CB$2,0)),""),"")</f>
        <v/>
      </c>
      <c r="AZ127" s="13" t="str">
        <f>IFERROR(IF(AZ$4="Yes",INDEX(List!$F$2:$CB$208,MATCH('Selection Pane Data'!$C127,List!$F$2:$F$208,0),MATCH('Selection Pane Data'!AZ$3,List!$F$2:$CB$2,0)),""),"")</f>
        <v/>
      </c>
      <c r="BA127" s="13" t="str">
        <f>IFERROR(IF(BA$4="Yes",INDEX(List!$F$2:$CB$208,MATCH('Selection Pane Data'!$C127,List!$F$2:$F$208,0),MATCH('Selection Pane Data'!BA$3,List!$F$2:$CB$2,0)),""),"")</f>
        <v/>
      </c>
      <c r="BB127" s="13" t="str">
        <f>IFERROR(IF(BB$4="Yes",INDEX(List!$F$2:$CB$208,MATCH('Selection Pane Data'!$C127,List!$F$2:$F$208,0),MATCH('Selection Pane Data'!BB$3,List!$F$2:$CB$2,0)),""),"")</f>
        <v/>
      </c>
      <c r="BC127" s="13" t="str">
        <f>IFERROR(IF(BC$4="Yes",INDEX(List!$F$2:$CB$208,MATCH('Selection Pane Data'!$C127,List!$F$2:$F$208,0),MATCH('Selection Pane Data'!BC$3,List!$F$2:$CB$2,0)),""),"")</f>
        <v/>
      </c>
      <c r="BD127" s="13" t="str">
        <f>IFERROR(IF(BD$4="Yes",INDEX(List!$F$2:$CB$208,MATCH('Selection Pane Data'!$C127,List!$F$2:$F$208,0),MATCH('Selection Pane Data'!BD$3,List!$F$2:$CB$2,0)),""),"")</f>
        <v/>
      </c>
      <c r="BE127" s="13" t="str">
        <f>IFERROR(IF(BE$4="Yes",INDEX(List!$F$2:$CB$208,MATCH('Selection Pane Data'!$C127,List!$F$2:$F$208,0),MATCH('Selection Pane Data'!BE$3,List!$F$2:$CB$2,0)),""),"")</f>
        <v/>
      </c>
      <c r="BF127" s="13" t="str">
        <f>IFERROR(IF(BF$4="Yes",INDEX(List!$F$2:$CB$208,MATCH('Selection Pane Data'!$C127,List!$F$2:$F$208,0),MATCH('Selection Pane Data'!BF$3,List!$F$2:$CB$2,0)),""),"")</f>
        <v/>
      </c>
      <c r="BG127" s="13" t="str">
        <f>IFERROR(IF(BG$4="Yes",INDEX(List!$F$2:$CB$208,MATCH('Selection Pane Data'!$C127,List!$F$2:$F$208,0),MATCH('Selection Pane Data'!BG$3,List!$F$2:$CB$2,0)),""),"")</f>
        <v/>
      </c>
      <c r="BH127" s="13" t="str">
        <f>IFERROR(IF(BH$4="Yes",INDEX(List!$F$2:$CB$208,MATCH('Selection Pane Data'!$C127,List!$F$2:$F$208,0),MATCH('Selection Pane Data'!BH$3,List!$F$2:$CB$2,0)),""),"")</f>
        <v/>
      </c>
      <c r="BI127" s="13" t="str">
        <f>IFERROR(IF(BI$4="Yes",INDEX(List!$F$2:$CB$208,MATCH('Selection Pane Data'!$C127,List!$F$2:$F$208,0),MATCH('Selection Pane Data'!BI$3,List!$F$2:$CB$2,0)),""),"")</f>
        <v/>
      </c>
      <c r="BJ127" s="13" t="str">
        <f>IFERROR(IF(BJ$4="Yes",INDEX(List!$F$2:$CB$208,MATCH('Selection Pane Data'!$C127,List!$F$2:$F$208,0),MATCH('Selection Pane Data'!BJ$3,List!$F$2:$CB$2,0)),""),"")</f>
        <v/>
      </c>
      <c r="BK127" s="13" t="str">
        <f>IFERROR(IF(BK$4="Yes",INDEX(List!$F$2:$CB$208,MATCH('Selection Pane Data'!$C127,List!$F$2:$F$208,0),MATCH('Selection Pane Data'!BK$3,List!$F$2:$CB$2,0)),""),"")</f>
        <v/>
      </c>
      <c r="BL127" s="13" t="str">
        <f>IFERROR(IF(BL$4="Yes",INDEX(List!$F$2:$CB$208,MATCH('Selection Pane Data'!$C127,List!$F$2:$F$208,0),MATCH('Selection Pane Data'!BL$3,List!$F$2:$CB$2,0)),""),"")</f>
        <v/>
      </c>
      <c r="BM127" s="13" t="str">
        <f>IFERROR(IF(BM$4="Yes",INDEX(List!$F$2:$CB$208,MATCH('Selection Pane Data'!$C127,List!$F$2:$F$208,0),MATCH('Selection Pane Data'!BM$3,List!$F$2:$CB$2,0)),""),"")</f>
        <v/>
      </c>
      <c r="BN127" s="13" t="str">
        <f>IFERROR(IF(BN$4="Yes",INDEX(List!$F$2:$CB$208,MATCH('Selection Pane Data'!$C127,List!$F$2:$F$208,0),MATCH('Selection Pane Data'!BN$3,List!$F$2:$CB$2,0)),""),"")</f>
        <v/>
      </c>
      <c r="BO127" s="13" t="str">
        <f>IFERROR(IF(BO$4="Yes",INDEX(List!$F$2:$CB$208,MATCH('Selection Pane Data'!$C127,List!$F$2:$F$208,0),MATCH('Selection Pane Data'!BO$3,List!$F$2:$CB$2,0)),""),"")</f>
        <v/>
      </c>
      <c r="BP127" s="13" t="str">
        <f>IFERROR(IF(BP$4="Yes",INDEX(List!$F$2:$CB$208,MATCH('Selection Pane Data'!$C127,List!$F$2:$F$208,0),MATCH('Selection Pane Data'!BP$3,List!$F$2:$CB$2,0)),""),"")</f>
        <v/>
      </c>
      <c r="BQ127" s="13" t="str">
        <f>IFERROR(IF(BQ$4="Yes",INDEX(List!$F$2:$CB$208,MATCH('Selection Pane Data'!$C127,List!$F$2:$F$208,0),MATCH('Selection Pane Data'!BQ$3,List!$F$2:$CB$2,0)),""),"")</f>
        <v/>
      </c>
      <c r="BR127" s="13" t="str">
        <f>IFERROR(IF(BR$4="Yes",INDEX(List!$F$2:$CB$208,MATCH('Selection Pane Data'!$C127,List!$F$2:$F$208,0),MATCH('Selection Pane Data'!BR$3,List!$F$2:$CB$2,0)),""),"")</f>
        <v/>
      </c>
      <c r="BS127" s="13" t="str">
        <f>IFERROR(IF(BS$4="Yes",INDEX(List!$F$2:$CB$208,MATCH('Selection Pane Data'!$C127,List!$F$2:$F$208,0),MATCH('Selection Pane Data'!BS$3,List!$F$2:$CB$2,0)),""),"")</f>
        <v/>
      </c>
      <c r="BT127" s="13" t="str">
        <f>IFERROR(IF(BT$4="Yes",INDEX(List!$F$2:$CB$208,MATCH('Selection Pane Data'!$C127,List!$F$2:$F$208,0),MATCH('Selection Pane Data'!BT$3,List!$F$2:$CB$2,0)),""),"")</f>
        <v/>
      </c>
      <c r="BU127" s="13" t="str">
        <f>IFERROR(IF(BU$4="Yes",INDEX(List!$F$2:$CB$208,MATCH('Selection Pane Data'!$C127,List!$F$2:$F$208,0),MATCH('Selection Pane Data'!BU$3,List!$F$2:$CB$2,0)),""),"")</f>
        <v/>
      </c>
      <c r="BV127" s="13" t="str">
        <f>IFERROR(IF(BV$4="Yes",INDEX(List!$F$2:$CB$208,MATCH('Selection Pane Data'!$C127,List!$F$2:$F$208,0),MATCH('Selection Pane Data'!BV$3,List!$F$2:$CB$2,0)),""),"")</f>
        <v/>
      </c>
      <c r="BW127" s="13" t="str">
        <f>IFERROR(IF(BW$4="Yes",INDEX(List!$F$2:$CB$208,MATCH('Selection Pane Data'!$C127,List!$F$2:$F$208,0),MATCH('Selection Pane Data'!BW$3,List!$F$2:$CB$2,0)),""),"")</f>
        <v/>
      </c>
      <c r="BX127" s="13" t="str">
        <f>IFERROR(IF(BX$4="Yes",INDEX(List!$F$2:$CB$208,MATCH('Selection Pane Data'!$C127,List!$F$2:$F$208,0),MATCH('Selection Pane Data'!BX$3,List!$F$2:$CB$2,0)),""),"")</f>
        <v/>
      </c>
      <c r="BY127" s="13" t="str">
        <f>IFERROR(IF(BY$4="Yes",INDEX(List!$F$2:$CB$208,MATCH('Selection Pane Data'!$C127,List!$F$2:$F$208,0),MATCH('Selection Pane Data'!BY$3,List!$F$2:$CB$2,0)),""),"")</f>
        <v/>
      </c>
      <c r="BZ127" s="13" t="str">
        <f>IFERROR(IF(BZ$4="Yes",INDEX(List!$F$2:$CB$208,MATCH('Selection Pane Data'!$C127,List!$F$2:$F$208,0),MATCH('Selection Pane Data'!BZ$3,List!$F$2:$CB$2,0)),""),"")</f>
        <v/>
      </c>
      <c r="CA127" s="13" t="str">
        <f>IFERROR(IF(CA$4="Yes",INDEX(List!$F$2:$CB$208,MATCH('Selection Pane Data'!$C127,List!$F$2:$F$208,0),MATCH('Selection Pane Data'!CA$3,List!$F$2:$CB$2,0)),""),"")</f>
        <v/>
      </c>
      <c r="CC127" s="29">
        <f t="shared" si="4"/>
        <v>0</v>
      </c>
      <c r="CD127" s="29">
        <f t="shared" si="5"/>
        <v>0</v>
      </c>
      <c r="CE127" s="29"/>
      <c r="CF127" s="29">
        <f>COUNTIF(List!I125:CB125,'Selection Pane Data'!CF$3)</f>
        <v>0</v>
      </c>
      <c r="CG127" s="29">
        <f>COUNTIF(List!J125:CC125,'Selection Pane Data'!CG$3)</f>
        <v>0</v>
      </c>
      <c r="CH127" s="29"/>
      <c r="CI127" s="29" t="str">
        <f t="shared" si="6"/>
        <v>Good</v>
      </c>
      <c r="CJ127" s="29" t="str">
        <f t="shared" si="7"/>
        <v>Good</v>
      </c>
    </row>
    <row r="128" spans="2:88" x14ac:dyDescent="0.45">
      <c r="B128" s="21" t="s">
        <v>431</v>
      </c>
      <c r="C128" s="120" t="s">
        <v>296</v>
      </c>
      <c r="D128" s="31" t="str">
        <f>List!G126</f>
        <v>Customer Responsibility</v>
      </c>
      <c r="E128" s="31" t="str">
        <f>List!H126</f>
        <v>Shared Coverage</v>
      </c>
      <c r="F128" t="str">
        <f>INDEX('CMMC Levels'!$A$1:$F$188,MATCH('Selection Pane Data'!$C128,'CMMC Levels'!$A$1:$A$188,0),MATCH(Placemat!$F$4,'CMMC Levels'!$A$1:$F$1,0))</f>
        <v>N/A</v>
      </c>
      <c r="G128" s="75" t="str">
        <f>IF(F128="X",IF(COUNTIF(List!I126:CB126,"P")+COUNTIF(List!I126:CB126,"S")=0,"U",IF(COUNTIF('Selection Pane Data'!H128:CA128,"P")&gt;0,"P",IF(COUNTIF('Selection Pane Data'!H128:CA128,"S")&gt;0,"S","N"))),"NA")</f>
        <v>NA</v>
      </c>
      <c r="H128" s="13" t="str">
        <f>IFERROR(IF(H$4="Yes",INDEX(List!$F$2:$CB$208,MATCH('Selection Pane Data'!$C128,List!$F$2:$F$208,0),MATCH('Selection Pane Data'!H$3,List!$F$2:$CB$2,0)),""),"")</f>
        <v/>
      </c>
      <c r="I128" s="13" t="str">
        <f>IFERROR(IF(I$4="Yes",INDEX(List!$F$2:$CB$208,MATCH('Selection Pane Data'!$C128,List!$F$2:$F$208,0),MATCH('Selection Pane Data'!I$3,List!$F$2:$CB$2,0)),""),"")</f>
        <v/>
      </c>
      <c r="J128" s="13">
        <f>IFERROR(IF(J$4="Yes",INDEX(List!$F$2:$CB$208,MATCH('Selection Pane Data'!$C128,List!$F$2:$F$208,0),MATCH('Selection Pane Data'!J$3,List!$F$2:$CB$2,0)),""),"")</f>
        <v>0</v>
      </c>
      <c r="K128" s="13" t="str">
        <f>IFERROR(IF(K$4="Yes",INDEX(List!$F$2:$CB$208,MATCH('Selection Pane Data'!$C128,List!$F$2:$F$208,0),MATCH('Selection Pane Data'!K$3,List!$F$2:$CB$2,0)),""),"")</f>
        <v/>
      </c>
      <c r="L128" s="13" t="str">
        <f>IFERROR(IF(L$4="Yes",INDEX(List!$F$2:$CB$208,MATCH('Selection Pane Data'!$C128,List!$F$2:$F$208,0),MATCH('Selection Pane Data'!L$3,List!$F$2:$CB$2,0)),""),"")</f>
        <v/>
      </c>
      <c r="M128" s="13" t="str">
        <f>IFERROR(IF(M$4="Yes",INDEX(List!$F$2:$CB$208,MATCH('Selection Pane Data'!$C128,List!$F$2:$F$208,0),MATCH('Selection Pane Data'!M$3,List!$F$2:$CB$2,0)),""),"")</f>
        <v/>
      </c>
      <c r="N128" s="13" t="str">
        <f>IFERROR(IF(N$4="Yes",INDEX(List!$F$2:$CB$208,MATCH('Selection Pane Data'!$C128,List!$F$2:$F$208,0),MATCH('Selection Pane Data'!N$3,List!$F$2:$CB$2,0)),""),"")</f>
        <v/>
      </c>
      <c r="O128" s="13" t="str">
        <f>IFERROR(IF(O$4="Yes",INDEX(List!$F$2:$CB$208,MATCH('Selection Pane Data'!$C128,List!$F$2:$F$208,0),MATCH('Selection Pane Data'!O$3,List!$F$2:$CB$2,0)),""),"")</f>
        <v/>
      </c>
      <c r="P128" s="13" t="str">
        <f>IFERROR(IF(P$4="Yes",INDEX(List!$F$2:$CB$208,MATCH('Selection Pane Data'!$C128,List!$F$2:$F$208,0),MATCH('Selection Pane Data'!P$3,List!$F$2:$CB$2,0)),""),"")</f>
        <v/>
      </c>
      <c r="Q128" s="13" t="str">
        <f>IFERROR(IF(Q$4="Yes",INDEX(List!$F$2:$CB$208,MATCH('Selection Pane Data'!$C128,List!$F$2:$F$208,0),MATCH('Selection Pane Data'!Q$3,List!$F$2:$CB$2,0)),""),"")</f>
        <v/>
      </c>
      <c r="R128" s="13" t="str">
        <f>IFERROR(IF(R$4="Yes",INDEX(List!$F$2:$CB$208,MATCH('Selection Pane Data'!$C128,List!$F$2:$F$208,0),MATCH('Selection Pane Data'!R$3,List!$F$2:$CB$2,0)),""),"")</f>
        <v/>
      </c>
      <c r="S128" s="13" t="str">
        <f>IFERROR(IF(S$4="Yes",INDEX(List!$F$2:$CB$208,MATCH('Selection Pane Data'!$C128,List!$F$2:$F$208,0),MATCH('Selection Pane Data'!S$3,List!$F$2:$CB$2,0)),""),"")</f>
        <v/>
      </c>
      <c r="T128" s="13" t="str">
        <f>IFERROR(IF(T$4="Yes",INDEX(List!$F$2:$CB$208,MATCH('Selection Pane Data'!$C128,List!$F$2:$F$208,0),MATCH('Selection Pane Data'!T$3,List!$F$2:$CB$2,0)),""),"")</f>
        <v/>
      </c>
      <c r="U128" s="13" t="str">
        <f>IFERROR(IF(U$4="Yes",INDEX(List!$F$2:$CB$208,MATCH('Selection Pane Data'!$C128,List!$F$2:$F$208,0),MATCH('Selection Pane Data'!U$3,List!$F$2:$CB$2,0)),""),"")</f>
        <v/>
      </c>
      <c r="V128" s="13" t="str">
        <f>IFERROR(IF(V$4="Yes",INDEX(List!$F$2:$CB$208,MATCH('Selection Pane Data'!$C128,List!$F$2:$F$208,0),MATCH('Selection Pane Data'!V$3,List!$F$2:$CB$2,0)),""),"")</f>
        <v/>
      </c>
      <c r="W128" s="13" t="str">
        <f>IFERROR(IF(W$4="Yes",INDEX(List!$F$2:$CB$208,MATCH('Selection Pane Data'!$C128,List!$F$2:$F$208,0),MATCH('Selection Pane Data'!W$3,List!$F$2:$CB$2,0)),""),"")</f>
        <v/>
      </c>
      <c r="X128" s="13" t="str">
        <f>IFERROR(IF(X$4="Yes",INDEX(List!$F$2:$CB$208,MATCH('Selection Pane Data'!$C128,List!$F$2:$F$208,0),MATCH('Selection Pane Data'!X$3,List!$F$2:$CB$2,0)),""),"")</f>
        <v/>
      </c>
      <c r="Y128" s="13" t="str">
        <f>IFERROR(IF(Y$4="Yes",INDEX(List!$F$2:$CB$208,MATCH('Selection Pane Data'!$C128,List!$F$2:$F$208,0),MATCH('Selection Pane Data'!Y$3,List!$F$2:$CB$2,0)),""),"")</f>
        <v/>
      </c>
      <c r="Z128" s="13" t="str">
        <f>IFERROR(IF(Z$4="Yes",INDEX(List!$F$2:$CB$208,MATCH('Selection Pane Data'!$C128,List!$F$2:$F$208,0),MATCH('Selection Pane Data'!Z$3,List!$F$2:$CB$2,0)),""),"")</f>
        <v/>
      </c>
      <c r="AA128" s="13" t="str">
        <f>IFERROR(IF(AA$4="Yes",INDEX(List!$F$2:$CB$208,MATCH('Selection Pane Data'!$C128,List!$F$2:$F$208,0),MATCH('Selection Pane Data'!AA$3,List!$F$2:$CB$2,0)),""),"")</f>
        <v/>
      </c>
      <c r="AB128" s="13">
        <f>IFERROR(IF(AB$4="Yes",INDEX(List!$F$2:$CB$208,MATCH('Selection Pane Data'!$C128,List!$F$2:$F$208,0),MATCH('Selection Pane Data'!AB$3,List!$F$2:$CB$2,0)),""),"")</f>
        <v>0</v>
      </c>
      <c r="AC128" s="13" t="str">
        <f>IFERROR(IF(AC$4="Yes",INDEX(List!$F$2:$CB$208,MATCH('Selection Pane Data'!$C128,List!$F$2:$F$208,0),MATCH('Selection Pane Data'!AC$3,List!$F$2:$CB$2,0)),""),"")</f>
        <v/>
      </c>
      <c r="AD128" s="13" t="str">
        <f>IFERROR(IF(AD$4="Yes",INDEX(List!$F$2:$CB$208,MATCH('Selection Pane Data'!$C128,List!$F$2:$F$208,0),MATCH('Selection Pane Data'!AD$3,List!$F$2:$CB$2,0)),""),"")</f>
        <v/>
      </c>
      <c r="AE128" s="13" t="str">
        <f>IFERROR(IF(AE$4="Yes",INDEX(List!$F$2:$CB$208,MATCH('Selection Pane Data'!$C128,List!$F$2:$F$208,0),MATCH('Selection Pane Data'!AE$3,List!$F$2:$CB$2,0)),""),"")</f>
        <v/>
      </c>
      <c r="AF128" s="13" t="str">
        <f>IFERROR(IF(AF$4="Yes",INDEX(List!$F$2:$CB$208,MATCH('Selection Pane Data'!$C128,List!$F$2:$F$208,0),MATCH('Selection Pane Data'!AF$3,List!$F$2:$CB$2,0)),""),"")</f>
        <v/>
      </c>
      <c r="AG128" s="13" t="str">
        <f>IFERROR(IF(AG$4="Yes",INDEX(List!$F$2:$CB$208,MATCH('Selection Pane Data'!$C128,List!$F$2:$F$208,0),MATCH('Selection Pane Data'!AG$3,List!$F$2:$CB$2,0)),""),"")</f>
        <v/>
      </c>
      <c r="AH128" s="13" t="str">
        <f>IFERROR(IF(AH$4="Yes",INDEX(List!$F$2:$CB$208,MATCH('Selection Pane Data'!$C128,List!$F$2:$F$208,0),MATCH('Selection Pane Data'!AH$3,List!$F$2:$CB$2,0)),""),"")</f>
        <v/>
      </c>
      <c r="AI128" s="13" t="str">
        <f>IFERROR(IF(AI$4="Yes",INDEX(List!$F$2:$CB$208,MATCH('Selection Pane Data'!$C128,List!$F$2:$F$208,0),MATCH('Selection Pane Data'!AI$3,List!$F$2:$CB$2,0)),""),"")</f>
        <v/>
      </c>
      <c r="AJ128" s="13" t="str">
        <f>IFERROR(IF(AJ$4="Yes",INDEX(List!$F$2:$CB$208,MATCH('Selection Pane Data'!$C128,List!$F$2:$F$208,0),MATCH('Selection Pane Data'!AJ$3,List!$F$2:$CB$2,0)),""),"")</f>
        <v/>
      </c>
      <c r="AK128" s="13" t="str">
        <f>IFERROR(IF(AK$4="Yes",INDEX(List!$F$2:$CB$208,MATCH('Selection Pane Data'!$C128,List!$F$2:$F$208,0),MATCH('Selection Pane Data'!AK$3,List!$F$2:$CB$2,0)),""),"")</f>
        <v/>
      </c>
      <c r="AL128" s="13" t="str">
        <f>IFERROR(IF(AL$4="Yes",INDEX(List!$F$2:$CB$208,MATCH('Selection Pane Data'!$C128,List!$F$2:$F$208,0),MATCH('Selection Pane Data'!AL$3,List!$F$2:$CB$2,0)),""),"")</f>
        <v/>
      </c>
      <c r="AM128" s="13" t="str">
        <f>IFERROR(IF(AM$4="Yes",INDEX(List!$F$2:$CB$208,MATCH('Selection Pane Data'!$C128,List!$F$2:$F$208,0),MATCH('Selection Pane Data'!AM$3,List!$F$2:$CB$2,0)),""),"")</f>
        <v/>
      </c>
      <c r="AN128" s="13" t="str">
        <f>IFERROR(IF(AN$4="Yes",INDEX(List!$F$2:$CB$208,MATCH('Selection Pane Data'!$C128,List!$F$2:$F$208,0),MATCH('Selection Pane Data'!AN$3,List!$F$2:$CB$2,0)),""),"")</f>
        <v/>
      </c>
      <c r="AO128" s="13" t="str">
        <f>IFERROR(IF(AO$4="Yes",INDEX(List!$F$2:$CB$208,MATCH('Selection Pane Data'!$C128,List!$F$2:$F$208,0),MATCH('Selection Pane Data'!AO$3,List!$F$2:$CB$2,0)),""),"")</f>
        <v/>
      </c>
      <c r="AP128" s="13" t="str">
        <f>IFERROR(IF(AP$4="Yes",INDEX(List!$F$2:$CB$208,MATCH('Selection Pane Data'!$C128,List!$F$2:$F$208,0),MATCH('Selection Pane Data'!AP$3,List!$F$2:$CB$2,0)),""),"")</f>
        <v/>
      </c>
      <c r="AQ128" s="13" t="str">
        <f>IFERROR(IF(AQ$4="Yes",INDEX(List!$F$2:$CB$208,MATCH('Selection Pane Data'!$C128,List!$F$2:$F$208,0),MATCH('Selection Pane Data'!AQ$3,List!$F$2:$CB$2,0)),""),"")</f>
        <v/>
      </c>
      <c r="AR128" s="13" t="str">
        <f>IFERROR(IF(AR$4="Yes",INDEX(List!$F$2:$CB$208,MATCH('Selection Pane Data'!$C128,List!$F$2:$F$208,0),MATCH('Selection Pane Data'!AR$3,List!$F$2:$CB$2,0)),""),"")</f>
        <v/>
      </c>
      <c r="AS128" s="13" t="str">
        <f>IFERROR(IF(AS$4="Yes",INDEX(List!$F$2:$CB$208,MATCH('Selection Pane Data'!$C128,List!$F$2:$F$208,0),MATCH('Selection Pane Data'!AS$3,List!$F$2:$CB$2,0)),""),"")</f>
        <v/>
      </c>
      <c r="AT128" s="13" t="str">
        <f>IFERROR(IF(AT$4="Yes",INDEX(List!$F$2:$CB$208,MATCH('Selection Pane Data'!$C128,List!$F$2:$F$208,0),MATCH('Selection Pane Data'!AT$3,List!$F$2:$CB$2,0)),""),"")</f>
        <v/>
      </c>
      <c r="AU128" s="13" t="str">
        <f>IFERROR(IF(AU$4="Yes",INDEX(List!$F$2:$CB$208,MATCH('Selection Pane Data'!$C128,List!$F$2:$F$208,0),MATCH('Selection Pane Data'!AU$3,List!$F$2:$CB$2,0)),""),"")</f>
        <v/>
      </c>
      <c r="AV128" s="13" t="str">
        <f>IFERROR(IF(AV$4="Yes",INDEX(List!$F$2:$CB$208,MATCH('Selection Pane Data'!$C128,List!$F$2:$F$208,0),MATCH('Selection Pane Data'!AV$3,List!$F$2:$CB$2,0)),""),"")</f>
        <v/>
      </c>
      <c r="AW128" s="13" t="str">
        <f>IFERROR(IF(AW$4="Yes",INDEX(List!$F$2:$CB$208,MATCH('Selection Pane Data'!$C128,List!$F$2:$F$208,0),MATCH('Selection Pane Data'!AW$3,List!$F$2:$CB$2,0)),""),"")</f>
        <v/>
      </c>
      <c r="AX128" s="13" t="str">
        <f>IFERROR(IF(AX$4="Yes",INDEX(List!$F$2:$CB$208,MATCH('Selection Pane Data'!$C128,List!$F$2:$F$208,0),MATCH('Selection Pane Data'!AX$3,List!$F$2:$CB$2,0)),""),"")</f>
        <v/>
      </c>
      <c r="AY128" s="13" t="str">
        <f>IFERROR(IF(AY$4="Yes",INDEX(List!$F$2:$CB$208,MATCH('Selection Pane Data'!$C128,List!$F$2:$F$208,0),MATCH('Selection Pane Data'!AY$3,List!$F$2:$CB$2,0)),""),"")</f>
        <v/>
      </c>
      <c r="AZ128" s="13" t="str">
        <f>IFERROR(IF(AZ$4="Yes",INDEX(List!$F$2:$CB$208,MATCH('Selection Pane Data'!$C128,List!$F$2:$F$208,0),MATCH('Selection Pane Data'!AZ$3,List!$F$2:$CB$2,0)),""),"")</f>
        <v/>
      </c>
      <c r="BA128" s="13" t="str">
        <f>IFERROR(IF(BA$4="Yes",INDEX(List!$F$2:$CB$208,MATCH('Selection Pane Data'!$C128,List!$F$2:$F$208,0),MATCH('Selection Pane Data'!BA$3,List!$F$2:$CB$2,0)),""),"")</f>
        <v/>
      </c>
      <c r="BB128" s="13" t="str">
        <f>IFERROR(IF(BB$4="Yes",INDEX(List!$F$2:$CB$208,MATCH('Selection Pane Data'!$C128,List!$F$2:$F$208,0),MATCH('Selection Pane Data'!BB$3,List!$F$2:$CB$2,0)),""),"")</f>
        <v/>
      </c>
      <c r="BC128" s="13" t="str">
        <f>IFERROR(IF(BC$4="Yes",INDEX(List!$F$2:$CB$208,MATCH('Selection Pane Data'!$C128,List!$F$2:$F$208,0),MATCH('Selection Pane Data'!BC$3,List!$F$2:$CB$2,0)),""),"")</f>
        <v/>
      </c>
      <c r="BD128" s="13" t="str">
        <f>IFERROR(IF(BD$4="Yes",INDEX(List!$F$2:$CB$208,MATCH('Selection Pane Data'!$C128,List!$F$2:$F$208,0),MATCH('Selection Pane Data'!BD$3,List!$F$2:$CB$2,0)),""),"")</f>
        <v/>
      </c>
      <c r="BE128" s="13" t="str">
        <f>IFERROR(IF(BE$4="Yes",INDEX(List!$F$2:$CB$208,MATCH('Selection Pane Data'!$C128,List!$F$2:$F$208,0),MATCH('Selection Pane Data'!BE$3,List!$F$2:$CB$2,0)),""),"")</f>
        <v/>
      </c>
      <c r="BF128" s="13" t="str">
        <f>IFERROR(IF(BF$4="Yes",INDEX(List!$F$2:$CB$208,MATCH('Selection Pane Data'!$C128,List!$F$2:$F$208,0),MATCH('Selection Pane Data'!BF$3,List!$F$2:$CB$2,0)),""),"")</f>
        <v/>
      </c>
      <c r="BG128" s="13" t="str">
        <f>IFERROR(IF(BG$4="Yes",INDEX(List!$F$2:$CB$208,MATCH('Selection Pane Data'!$C128,List!$F$2:$F$208,0),MATCH('Selection Pane Data'!BG$3,List!$F$2:$CB$2,0)),""),"")</f>
        <v/>
      </c>
      <c r="BH128" s="13" t="str">
        <f>IFERROR(IF(BH$4="Yes",INDEX(List!$F$2:$CB$208,MATCH('Selection Pane Data'!$C128,List!$F$2:$F$208,0),MATCH('Selection Pane Data'!BH$3,List!$F$2:$CB$2,0)),""),"")</f>
        <v/>
      </c>
      <c r="BI128" s="13" t="str">
        <f>IFERROR(IF(BI$4="Yes",INDEX(List!$F$2:$CB$208,MATCH('Selection Pane Data'!$C128,List!$F$2:$F$208,0),MATCH('Selection Pane Data'!BI$3,List!$F$2:$CB$2,0)),""),"")</f>
        <v/>
      </c>
      <c r="BJ128" s="13" t="str">
        <f>IFERROR(IF(BJ$4="Yes",INDEX(List!$F$2:$CB$208,MATCH('Selection Pane Data'!$C128,List!$F$2:$F$208,0),MATCH('Selection Pane Data'!BJ$3,List!$F$2:$CB$2,0)),""),"")</f>
        <v/>
      </c>
      <c r="BK128" s="13" t="str">
        <f>IFERROR(IF(BK$4="Yes",INDEX(List!$F$2:$CB$208,MATCH('Selection Pane Data'!$C128,List!$F$2:$F$208,0),MATCH('Selection Pane Data'!BK$3,List!$F$2:$CB$2,0)),""),"")</f>
        <v/>
      </c>
      <c r="BL128" s="13" t="str">
        <f>IFERROR(IF(BL$4="Yes",INDEX(List!$F$2:$CB$208,MATCH('Selection Pane Data'!$C128,List!$F$2:$F$208,0),MATCH('Selection Pane Data'!BL$3,List!$F$2:$CB$2,0)),""),"")</f>
        <v/>
      </c>
      <c r="BM128" s="13" t="str">
        <f>IFERROR(IF(BM$4="Yes",INDEX(List!$F$2:$CB$208,MATCH('Selection Pane Data'!$C128,List!$F$2:$F$208,0),MATCH('Selection Pane Data'!BM$3,List!$F$2:$CB$2,0)),""),"")</f>
        <v/>
      </c>
      <c r="BN128" s="13" t="str">
        <f>IFERROR(IF(BN$4="Yes",INDEX(List!$F$2:$CB$208,MATCH('Selection Pane Data'!$C128,List!$F$2:$F$208,0),MATCH('Selection Pane Data'!BN$3,List!$F$2:$CB$2,0)),""),"")</f>
        <v/>
      </c>
      <c r="BO128" s="13" t="str">
        <f>IFERROR(IF(BO$4="Yes",INDEX(List!$F$2:$CB$208,MATCH('Selection Pane Data'!$C128,List!$F$2:$F$208,0),MATCH('Selection Pane Data'!BO$3,List!$F$2:$CB$2,0)),""),"")</f>
        <v/>
      </c>
      <c r="BP128" s="13" t="str">
        <f>IFERROR(IF(BP$4="Yes",INDEX(List!$F$2:$CB$208,MATCH('Selection Pane Data'!$C128,List!$F$2:$F$208,0),MATCH('Selection Pane Data'!BP$3,List!$F$2:$CB$2,0)),""),"")</f>
        <v/>
      </c>
      <c r="BQ128" s="13" t="str">
        <f>IFERROR(IF(BQ$4="Yes",INDEX(List!$F$2:$CB$208,MATCH('Selection Pane Data'!$C128,List!$F$2:$F$208,0),MATCH('Selection Pane Data'!BQ$3,List!$F$2:$CB$2,0)),""),"")</f>
        <v/>
      </c>
      <c r="BR128" s="13" t="str">
        <f>IFERROR(IF(BR$4="Yes",INDEX(List!$F$2:$CB$208,MATCH('Selection Pane Data'!$C128,List!$F$2:$F$208,0),MATCH('Selection Pane Data'!BR$3,List!$F$2:$CB$2,0)),""),"")</f>
        <v/>
      </c>
      <c r="BS128" s="13" t="str">
        <f>IFERROR(IF(BS$4="Yes",INDEX(List!$F$2:$CB$208,MATCH('Selection Pane Data'!$C128,List!$F$2:$F$208,0),MATCH('Selection Pane Data'!BS$3,List!$F$2:$CB$2,0)),""),"")</f>
        <v/>
      </c>
      <c r="BT128" s="13" t="str">
        <f>IFERROR(IF(BT$4="Yes",INDEX(List!$F$2:$CB$208,MATCH('Selection Pane Data'!$C128,List!$F$2:$F$208,0),MATCH('Selection Pane Data'!BT$3,List!$F$2:$CB$2,0)),""),"")</f>
        <v/>
      </c>
      <c r="BU128" s="13" t="str">
        <f>IFERROR(IF(BU$4="Yes",INDEX(List!$F$2:$CB$208,MATCH('Selection Pane Data'!$C128,List!$F$2:$F$208,0),MATCH('Selection Pane Data'!BU$3,List!$F$2:$CB$2,0)),""),"")</f>
        <v/>
      </c>
      <c r="BV128" s="13" t="str">
        <f>IFERROR(IF(BV$4="Yes",INDEX(List!$F$2:$CB$208,MATCH('Selection Pane Data'!$C128,List!$F$2:$F$208,0),MATCH('Selection Pane Data'!BV$3,List!$F$2:$CB$2,0)),""),"")</f>
        <v/>
      </c>
      <c r="BW128" s="13" t="str">
        <f>IFERROR(IF(BW$4="Yes",INDEX(List!$F$2:$CB$208,MATCH('Selection Pane Data'!$C128,List!$F$2:$F$208,0),MATCH('Selection Pane Data'!BW$3,List!$F$2:$CB$2,0)),""),"")</f>
        <v/>
      </c>
      <c r="BX128" s="13" t="str">
        <f>IFERROR(IF(BX$4="Yes",INDEX(List!$F$2:$CB$208,MATCH('Selection Pane Data'!$C128,List!$F$2:$F$208,0),MATCH('Selection Pane Data'!BX$3,List!$F$2:$CB$2,0)),""),"")</f>
        <v/>
      </c>
      <c r="BY128" s="13" t="str">
        <f>IFERROR(IF(BY$4="Yes",INDEX(List!$F$2:$CB$208,MATCH('Selection Pane Data'!$C128,List!$F$2:$F$208,0),MATCH('Selection Pane Data'!BY$3,List!$F$2:$CB$2,0)),""),"")</f>
        <v/>
      </c>
      <c r="BZ128" s="13" t="str">
        <f>IFERROR(IF(BZ$4="Yes",INDEX(List!$F$2:$CB$208,MATCH('Selection Pane Data'!$C128,List!$F$2:$F$208,0),MATCH('Selection Pane Data'!BZ$3,List!$F$2:$CB$2,0)),""),"")</f>
        <v/>
      </c>
      <c r="CA128" s="13" t="str">
        <f>IFERROR(IF(CA$4="Yes",INDEX(List!$F$2:$CB$208,MATCH('Selection Pane Data'!$C128,List!$F$2:$F$208,0),MATCH('Selection Pane Data'!CA$3,List!$F$2:$CB$2,0)),""),"")</f>
        <v/>
      </c>
      <c r="CC128" s="29">
        <f t="shared" si="4"/>
        <v>0</v>
      </c>
      <c r="CD128" s="29">
        <f t="shared" si="5"/>
        <v>0</v>
      </c>
      <c r="CE128" s="29"/>
      <c r="CF128" s="29">
        <f>COUNTIF(List!I126:CB126,'Selection Pane Data'!CF$3)</f>
        <v>0</v>
      </c>
      <c r="CG128" s="29">
        <f>COUNTIF(List!J126:CC126,'Selection Pane Data'!CG$3)</f>
        <v>0</v>
      </c>
      <c r="CH128" s="29"/>
      <c r="CI128" s="29" t="str">
        <f t="shared" si="6"/>
        <v>Good</v>
      </c>
      <c r="CJ128" s="29" t="str">
        <f t="shared" si="7"/>
        <v>Good</v>
      </c>
    </row>
    <row r="129" spans="2:88" x14ac:dyDescent="0.45">
      <c r="B129" s="21" t="s">
        <v>432</v>
      </c>
      <c r="C129" s="120" t="s">
        <v>296</v>
      </c>
      <c r="D129" s="31" t="str">
        <f>List!G127</f>
        <v>Customer Responsibility</v>
      </c>
      <c r="E129" s="31" t="str">
        <f>List!H127</f>
        <v>Shared Coverage</v>
      </c>
      <c r="F129" t="str">
        <f>INDEX('CMMC Levels'!$A$1:$F$188,MATCH('Selection Pane Data'!$C129,'CMMC Levels'!$A$1:$A$188,0),MATCH(Placemat!$F$4,'CMMC Levels'!$A$1:$F$1,0))</f>
        <v>N/A</v>
      </c>
      <c r="G129" s="75" t="str">
        <f>IF(F129="X",IF(COUNTIF(List!I127:CB127,"P")+COUNTIF(List!I127:CB127,"S")=0,"U",IF(COUNTIF('Selection Pane Data'!H129:CA129,"P")&gt;0,"P",IF(COUNTIF('Selection Pane Data'!H129:CA129,"S")&gt;0,"S","N"))),"NA")</f>
        <v>NA</v>
      </c>
      <c r="H129" s="13" t="str">
        <f>IFERROR(IF(H$4="Yes",INDEX(List!$F$2:$CB$208,MATCH('Selection Pane Data'!$C129,List!$F$2:$F$208,0),MATCH('Selection Pane Data'!H$3,List!$F$2:$CB$2,0)),""),"")</f>
        <v/>
      </c>
      <c r="I129" s="13" t="str">
        <f>IFERROR(IF(I$4="Yes",INDEX(List!$F$2:$CB$208,MATCH('Selection Pane Data'!$C129,List!$F$2:$F$208,0),MATCH('Selection Pane Data'!I$3,List!$F$2:$CB$2,0)),""),"")</f>
        <v/>
      </c>
      <c r="J129" s="13">
        <f>IFERROR(IF(J$4="Yes",INDEX(List!$F$2:$CB$208,MATCH('Selection Pane Data'!$C129,List!$F$2:$F$208,0),MATCH('Selection Pane Data'!J$3,List!$F$2:$CB$2,0)),""),"")</f>
        <v>0</v>
      </c>
      <c r="K129" s="13" t="str">
        <f>IFERROR(IF(K$4="Yes",INDEX(List!$F$2:$CB$208,MATCH('Selection Pane Data'!$C129,List!$F$2:$F$208,0),MATCH('Selection Pane Data'!K$3,List!$F$2:$CB$2,0)),""),"")</f>
        <v/>
      </c>
      <c r="L129" s="13" t="str">
        <f>IFERROR(IF(L$4="Yes",INDEX(List!$F$2:$CB$208,MATCH('Selection Pane Data'!$C129,List!$F$2:$F$208,0),MATCH('Selection Pane Data'!L$3,List!$F$2:$CB$2,0)),""),"")</f>
        <v/>
      </c>
      <c r="M129" s="13" t="str">
        <f>IFERROR(IF(M$4="Yes",INDEX(List!$F$2:$CB$208,MATCH('Selection Pane Data'!$C129,List!$F$2:$F$208,0),MATCH('Selection Pane Data'!M$3,List!$F$2:$CB$2,0)),""),"")</f>
        <v/>
      </c>
      <c r="N129" s="13" t="str">
        <f>IFERROR(IF(N$4="Yes",INDEX(List!$F$2:$CB$208,MATCH('Selection Pane Data'!$C129,List!$F$2:$F$208,0),MATCH('Selection Pane Data'!N$3,List!$F$2:$CB$2,0)),""),"")</f>
        <v/>
      </c>
      <c r="O129" s="13" t="str">
        <f>IFERROR(IF(O$4="Yes",INDEX(List!$F$2:$CB$208,MATCH('Selection Pane Data'!$C129,List!$F$2:$F$208,0),MATCH('Selection Pane Data'!O$3,List!$F$2:$CB$2,0)),""),"")</f>
        <v/>
      </c>
      <c r="P129" s="13" t="str">
        <f>IFERROR(IF(P$4="Yes",INDEX(List!$F$2:$CB$208,MATCH('Selection Pane Data'!$C129,List!$F$2:$F$208,0),MATCH('Selection Pane Data'!P$3,List!$F$2:$CB$2,0)),""),"")</f>
        <v/>
      </c>
      <c r="Q129" s="13" t="str">
        <f>IFERROR(IF(Q$4="Yes",INDEX(List!$F$2:$CB$208,MATCH('Selection Pane Data'!$C129,List!$F$2:$F$208,0),MATCH('Selection Pane Data'!Q$3,List!$F$2:$CB$2,0)),""),"")</f>
        <v/>
      </c>
      <c r="R129" s="13" t="str">
        <f>IFERROR(IF(R$4="Yes",INDEX(List!$F$2:$CB$208,MATCH('Selection Pane Data'!$C129,List!$F$2:$F$208,0),MATCH('Selection Pane Data'!R$3,List!$F$2:$CB$2,0)),""),"")</f>
        <v/>
      </c>
      <c r="S129" s="13" t="str">
        <f>IFERROR(IF(S$4="Yes",INDEX(List!$F$2:$CB$208,MATCH('Selection Pane Data'!$C129,List!$F$2:$F$208,0),MATCH('Selection Pane Data'!S$3,List!$F$2:$CB$2,0)),""),"")</f>
        <v/>
      </c>
      <c r="T129" s="13" t="str">
        <f>IFERROR(IF(T$4="Yes",INDEX(List!$F$2:$CB$208,MATCH('Selection Pane Data'!$C129,List!$F$2:$F$208,0),MATCH('Selection Pane Data'!T$3,List!$F$2:$CB$2,0)),""),"")</f>
        <v/>
      </c>
      <c r="U129" s="13" t="str">
        <f>IFERROR(IF(U$4="Yes",INDEX(List!$F$2:$CB$208,MATCH('Selection Pane Data'!$C129,List!$F$2:$F$208,0),MATCH('Selection Pane Data'!U$3,List!$F$2:$CB$2,0)),""),"")</f>
        <v/>
      </c>
      <c r="V129" s="13" t="str">
        <f>IFERROR(IF(V$4="Yes",INDEX(List!$F$2:$CB$208,MATCH('Selection Pane Data'!$C129,List!$F$2:$F$208,0),MATCH('Selection Pane Data'!V$3,List!$F$2:$CB$2,0)),""),"")</f>
        <v/>
      </c>
      <c r="W129" s="13" t="str">
        <f>IFERROR(IF(W$4="Yes",INDEX(List!$F$2:$CB$208,MATCH('Selection Pane Data'!$C129,List!$F$2:$F$208,0),MATCH('Selection Pane Data'!W$3,List!$F$2:$CB$2,0)),""),"")</f>
        <v/>
      </c>
      <c r="X129" s="13" t="str">
        <f>IFERROR(IF(X$4="Yes",INDEX(List!$F$2:$CB$208,MATCH('Selection Pane Data'!$C129,List!$F$2:$F$208,0),MATCH('Selection Pane Data'!X$3,List!$F$2:$CB$2,0)),""),"")</f>
        <v/>
      </c>
      <c r="Y129" s="13" t="str">
        <f>IFERROR(IF(Y$4="Yes",INDEX(List!$F$2:$CB$208,MATCH('Selection Pane Data'!$C129,List!$F$2:$F$208,0),MATCH('Selection Pane Data'!Y$3,List!$F$2:$CB$2,0)),""),"")</f>
        <v/>
      </c>
      <c r="Z129" s="13" t="str">
        <f>IFERROR(IF(Z$4="Yes",INDEX(List!$F$2:$CB$208,MATCH('Selection Pane Data'!$C129,List!$F$2:$F$208,0),MATCH('Selection Pane Data'!Z$3,List!$F$2:$CB$2,0)),""),"")</f>
        <v/>
      </c>
      <c r="AA129" s="13" t="str">
        <f>IFERROR(IF(AA$4="Yes",INDEX(List!$F$2:$CB$208,MATCH('Selection Pane Data'!$C129,List!$F$2:$F$208,0),MATCH('Selection Pane Data'!AA$3,List!$F$2:$CB$2,0)),""),"")</f>
        <v/>
      </c>
      <c r="AB129" s="13">
        <f>IFERROR(IF(AB$4="Yes",INDEX(List!$F$2:$CB$208,MATCH('Selection Pane Data'!$C129,List!$F$2:$F$208,0),MATCH('Selection Pane Data'!AB$3,List!$F$2:$CB$2,0)),""),"")</f>
        <v>0</v>
      </c>
      <c r="AC129" s="13" t="str">
        <f>IFERROR(IF(AC$4="Yes",INDEX(List!$F$2:$CB$208,MATCH('Selection Pane Data'!$C129,List!$F$2:$F$208,0),MATCH('Selection Pane Data'!AC$3,List!$F$2:$CB$2,0)),""),"")</f>
        <v/>
      </c>
      <c r="AD129" s="13" t="str">
        <f>IFERROR(IF(AD$4="Yes",INDEX(List!$F$2:$CB$208,MATCH('Selection Pane Data'!$C129,List!$F$2:$F$208,0),MATCH('Selection Pane Data'!AD$3,List!$F$2:$CB$2,0)),""),"")</f>
        <v/>
      </c>
      <c r="AE129" s="13" t="str">
        <f>IFERROR(IF(AE$4="Yes",INDEX(List!$F$2:$CB$208,MATCH('Selection Pane Data'!$C129,List!$F$2:$F$208,0),MATCH('Selection Pane Data'!AE$3,List!$F$2:$CB$2,0)),""),"")</f>
        <v/>
      </c>
      <c r="AF129" s="13" t="str">
        <f>IFERROR(IF(AF$4="Yes",INDEX(List!$F$2:$CB$208,MATCH('Selection Pane Data'!$C129,List!$F$2:$F$208,0),MATCH('Selection Pane Data'!AF$3,List!$F$2:$CB$2,0)),""),"")</f>
        <v/>
      </c>
      <c r="AG129" s="13" t="str">
        <f>IFERROR(IF(AG$4="Yes",INDEX(List!$F$2:$CB$208,MATCH('Selection Pane Data'!$C129,List!$F$2:$F$208,0),MATCH('Selection Pane Data'!AG$3,List!$F$2:$CB$2,0)),""),"")</f>
        <v/>
      </c>
      <c r="AH129" s="13" t="str">
        <f>IFERROR(IF(AH$4="Yes",INDEX(List!$F$2:$CB$208,MATCH('Selection Pane Data'!$C129,List!$F$2:$F$208,0),MATCH('Selection Pane Data'!AH$3,List!$F$2:$CB$2,0)),""),"")</f>
        <v/>
      </c>
      <c r="AI129" s="13" t="str">
        <f>IFERROR(IF(AI$4="Yes",INDEX(List!$F$2:$CB$208,MATCH('Selection Pane Data'!$C129,List!$F$2:$F$208,0),MATCH('Selection Pane Data'!AI$3,List!$F$2:$CB$2,0)),""),"")</f>
        <v/>
      </c>
      <c r="AJ129" s="13" t="str">
        <f>IFERROR(IF(AJ$4="Yes",INDEX(List!$F$2:$CB$208,MATCH('Selection Pane Data'!$C129,List!$F$2:$F$208,0),MATCH('Selection Pane Data'!AJ$3,List!$F$2:$CB$2,0)),""),"")</f>
        <v/>
      </c>
      <c r="AK129" s="13" t="str">
        <f>IFERROR(IF(AK$4="Yes",INDEX(List!$F$2:$CB$208,MATCH('Selection Pane Data'!$C129,List!$F$2:$F$208,0),MATCH('Selection Pane Data'!AK$3,List!$F$2:$CB$2,0)),""),"")</f>
        <v/>
      </c>
      <c r="AL129" s="13" t="str">
        <f>IFERROR(IF(AL$4="Yes",INDEX(List!$F$2:$CB$208,MATCH('Selection Pane Data'!$C129,List!$F$2:$F$208,0),MATCH('Selection Pane Data'!AL$3,List!$F$2:$CB$2,0)),""),"")</f>
        <v/>
      </c>
      <c r="AM129" s="13" t="str">
        <f>IFERROR(IF(AM$4="Yes",INDEX(List!$F$2:$CB$208,MATCH('Selection Pane Data'!$C129,List!$F$2:$F$208,0),MATCH('Selection Pane Data'!AM$3,List!$F$2:$CB$2,0)),""),"")</f>
        <v/>
      </c>
      <c r="AN129" s="13" t="str">
        <f>IFERROR(IF(AN$4="Yes",INDEX(List!$F$2:$CB$208,MATCH('Selection Pane Data'!$C129,List!$F$2:$F$208,0),MATCH('Selection Pane Data'!AN$3,List!$F$2:$CB$2,0)),""),"")</f>
        <v/>
      </c>
      <c r="AO129" s="13" t="str">
        <f>IFERROR(IF(AO$4="Yes",INDEX(List!$F$2:$CB$208,MATCH('Selection Pane Data'!$C129,List!$F$2:$F$208,0),MATCH('Selection Pane Data'!AO$3,List!$F$2:$CB$2,0)),""),"")</f>
        <v/>
      </c>
      <c r="AP129" s="13" t="str">
        <f>IFERROR(IF(AP$4="Yes",INDEX(List!$F$2:$CB$208,MATCH('Selection Pane Data'!$C129,List!$F$2:$F$208,0),MATCH('Selection Pane Data'!AP$3,List!$F$2:$CB$2,0)),""),"")</f>
        <v/>
      </c>
      <c r="AQ129" s="13" t="str">
        <f>IFERROR(IF(AQ$4="Yes",INDEX(List!$F$2:$CB$208,MATCH('Selection Pane Data'!$C129,List!$F$2:$F$208,0),MATCH('Selection Pane Data'!AQ$3,List!$F$2:$CB$2,0)),""),"")</f>
        <v/>
      </c>
      <c r="AR129" s="13" t="str">
        <f>IFERROR(IF(AR$4="Yes",INDEX(List!$F$2:$CB$208,MATCH('Selection Pane Data'!$C129,List!$F$2:$F$208,0),MATCH('Selection Pane Data'!AR$3,List!$F$2:$CB$2,0)),""),"")</f>
        <v/>
      </c>
      <c r="AS129" s="13" t="str">
        <f>IFERROR(IF(AS$4="Yes",INDEX(List!$F$2:$CB$208,MATCH('Selection Pane Data'!$C129,List!$F$2:$F$208,0),MATCH('Selection Pane Data'!AS$3,List!$F$2:$CB$2,0)),""),"")</f>
        <v/>
      </c>
      <c r="AT129" s="13" t="str">
        <f>IFERROR(IF(AT$4="Yes",INDEX(List!$F$2:$CB$208,MATCH('Selection Pane Data'!$C129,List!$F$2:$F$208,0),MATCH('Selection Pane Data'!AT$3,List!$F$2:$CB$2,0)),""),"")</f>
        <v/>
      </c>
      <c r="AU129" s="13" t="str">
        <f>IFERROR(IF(AU$4="Yes",INDEX(List!$F$2:$CB$208,MATCH('Selection Pane Data'!$C129,List!$F$2:$F$208,0),MATCH('Selection Pane Data'!AU$3,List!$F$2:$CB$2,0)),""),"")</f>
        <v/>
      </c>
      <c r="AV129" s="13" t="str">
        <f>IFERROR(IF(AV$4="Yes",INDEX(List!$F$2:$CB$208,MATCH('Selection Pane Data'!$C129,List!$F$2:$F$208,0),MATCH('Selection Pane Data'!AV$3,List!$F$2:$CB$2,0)),""),"")</f>
        <v/>
      </c>
      <c r="AW129" s="13" t="str">
        <f>IFERROR(IF(AW$4="Yes",INDEX(List!$F$2:$CB$208,MATCH('Selection Pane Data'!$C129,List!$F$2:$F$208,0),MATCH('Selection Pane Data'!AW$3,List!$F$2:$CB$2,0)),""),"")</f>
        <v/>
      </c>
      <c r="AX129" s="13" t="str">
        <f>IFERROR(IF(AX$4="Yes",INDEX(List!$F$2:$CB$208,MATCH('Selection Pane Data'!$C129,List!$F$2:$F$208,0),MATCH('Selection Pane Data'!AX$3,List!$F$2:$CB$2,0)),""),"")</f>
        <v/>
      </c>
      <c r="AY129" s="13" t="str">
        <f>IFERROR(IF(AY$4="Yes",INDEX(List!$F$2:$CB$208,MATCH('Selection Pane Data'!$C129,List!$F$2:$F$208,0),MATCH('Selection Pane Data'!AY$3,List!$F$2:$CB$2,0)),""),"")</f>
        <v/>
      </c>
      <c r="AZ129" s="13" t="str">
        <f>IFERROR(IF(AZ$4="Yes",INDEX(List!$F$2:$CB$208,MATCH('Selection Pane Data'!$C129,List!$F$2:$F$208,0),MATCH('Selection Pane Data'!AZ$3,List!$F$2:$CB$2,0)),""),"")</f>
        <v/>
      </c>
      <c r="BA129" s="13" t="str">
        <f>IFERROR(IF(BA$4="Yes",INDEX(List!$F$2:$CB$208,MATCH('Selection Pane Data'!$C129,List!$F$2:$F$208,0),MATCH('Selection Pane Data'!BA$3,List!$F$2:$CB$2,0)),""),"")</f>
        <v/>
      </c>
      <c r="BB129" s="13" t="str">
        <f>IFERROR(IF(BB$4="Yes",INDEX(List!$F$2:$CB$208,MATCH('Selection Pane Data'!$C129,List!$F$2:$F$208,0),MATCH('Selection Pane Data'!BB$3,List!$F$2:$CB$2,0)),""),"")</f>
        <v/>
      </c>
      <c r="BC129" s="13" t="str">
        <f>IFERROR(IF(BC$4="Yes",INDEX(List!$F$2:$CB$208,MATCH('Selection Pane Data'!$C129,List!$F$2:$F$208,0),MATCH('Selection Pane Data'!BC$3,List!$F$2:$CB$2,0)),""),"")</f>
        <v/>
      </c>
      <c r="BD129" s="13" t="str">
        <f>IFERROR(IF(BD$4="Yes",INDEX(List!$F$2:$CB$208,MATCH('Selection Pane Data'!$C129,List!$F$2:$F$208,0),MATCH('Selection Pane Data'!BD$3,List!$F$2:$CB$2,0)),""),"")</f>
        <v/>
      </c>
      <c r="BE129" s="13" t="str">
        <f>IFERROR(IF(BE$4="Yes",INDEX(List!$F$2:$CB$208,MATCH('Selection Pane Data'!$C129,List!$F$2:$F$208,0),MATCH('Selection Pane Data'!BE$3,List!$F$2:$CB$2,0)),""),"")</f>
        <v/>
      </c>
      <c r="BF129" s="13" t="str">
        <f>IFERROR(IF(BF$4="Yes",INDEX(List!$F$2:$CB$208,MATCH('Selection Pane Data'!$C129,List!$F$2:$F$208,0),MATCH('Selection Pane Data'!BF$3,List!$F$2:$CB$2,0)),""),"")</f>
        <v/>
      </c>
      <c r="BG129" s="13" t="str">
        <f>IFERROR(IF(BG$4="Yes",INDEX(List!$F$2:$CB$208,MATCH('Selection Pane Data'!$C129,List!$F$2:$F$208,0),MATCH('Selection Pane Data'!BG$3,List!$F$2:$CB$2,0)),""),"")</f>
        <v/>
      </c>
      <c r="BH129" s="13" t="str">
        <f>IFERROR(IF(BH$4="Yes",INDEX(List!$F$2:$CB$208,MATCH('Selection Pane Data'!$C129,List!$F$2:$F$208,0),MATCH('Selection Pane Data'!BH$3,List!$F$2:$CB$2,0)),""),"")</f>
        <v/>
      </c>
      <c r="BI129" s="13" t="str">
        <f>IFERROR(IF(BI$4="Yes",INDEX(List!$F$2:$CB$208,MATCH('Selection Pane Data'!$C129,List!$F$2:$F$208,0),MATCH('Selection Pane Data'!BI$3,List!$F$2:$CB$2,0)),""),"")</f>
        <v/>
      </c>
      <c r="BJ129" s="13" t="str">
        <f>IFERROR(IF(BJ$4="Yes",INDEX(List!$F$2:$CB$208,MATCH('Selection Pane Data'!$C129,List!$F$2:$F$208,0),MATCH('Selection Pane Data'!BJ$3,List!$F$2:$CB$2,0)),""),"")</f>
        <v/>
      </c>
      <c r="BK129" s="13" t="str">
        <f>IFERROR(IF(BK$4="Yes",INDEX(List!$F$2:$CB$208,MATCH('Selection Pane Data'!$C129,List!$F$2:$F$208,0),MATCH('Selection Pane Data'!BK$3,List!$F$2:$CB$2,0)),""),"")</f>
        <v/>
      </c>
      <c r="BL129" s="13" t="str">
        <f>IFERROR(IF(BL$4="Yes",INDEX(List!$F$2:$CB$208,MATCH('Selection Pane Data'!$C129,List!$F$2:$F$208,0),MATCH('Selection Pane Data'!BL$3,List!$F$2:$CB$2,0)),""),"")</f>
        <v/>
      </c>
      <c r="BM129" s="13" t="str">
        <f>IFERROR(IF(BM$4="Yes",INDEX(List!$F$2:$CB$208,MATCH('Selection Pane Data'!$C129,List!$F$2:$F$208,0),MATCH('Selection Pane Data'!BM$3,List!$F$2:$CB$2,0)),""),"")</f>
        <v/>
      </c>
      <c r="BN129" s="13" t="str">
        <f>IFERROR(IF(BN$4="Yes",INDEX(List!$F$2:$CB$208,MATCH('Selection Pane Data'!$C129,List!$F$2:$F$208,0),MATCH('Selection Pane Data'!BN$3,List!$F$2:$CB$2,0)),""),"")</f>
        <v/>
      </c>
      <c r="BO129" s="13" t="str">
        <f>IFERROR(IF(BO$4="Yes",INDEX(List!$F$2:$CB$208,MATCH('Selection Pane Data'!$C129,List!$F$2:$F$208,0),MATCH('Selection Pane Data'!BO$3,List!$F$2:$CB$2,0)),""),"")</f>
        <v/>
      </c>
      <c r="BP129" s="13" t="str">
        <f>IFERROR(IF(BP$4="Yes",INDEX(List!$F$2:$CB$208,MATCH('Selection Pane Data'!$C129,List!$F$2:$F$208,0),MATCH('Selection Pane Data'!BP$3,List!$F$2:$CB$2,0)),""),"")</f>
        <v/>
      </c>
      <c r="BQ129" s="13" t="str">
        <f>IFERROR(IF(BQ$4="Yes",INDEX(List!$F$2:$CB$208,MATCH('Selection Pane Data'!$C129,List!$F$2:$F$208,0),MATCH('Selection Pane Data'!BQ$3,List!$F$2:$CB$2,0)),""),"")</f>
        <v/>
      </c>
      <c r="BR129" s="13" t="str">
        <f>IFERROR(IF(BR$4="Yes",INDEX(List!$F$2:$CB$208,MATCH('Selection Pane Data'!$C129,List!$F$2:$F$208,0),MATCH('Selection Pane Data'!BR$3,List!$F$2:$CB$2,0)),""),"")</f>
        <v/>
      </c>
      <c r="BS129" s="13" t="str">
        <f>IFERROR(IF(BS$4="Yes",INDEX(List!$F$2:$CB$208,MATCH('Selection Pane Data'!$C129,List!$F$2:$F$208,0),MATCH('Selection Pane Data'!BS$3,List!$F$2:$CB$2,0)),""),"")</f>
        <v/>
      </c>
      <c r="BT129" s="13" t="str">
        <f>IFERROR(IF(BT$4="Yes",INDEX(List!$F$2:$CB$208,MATCH('Selection Pane Data'!$C129,List!$F$2:$F$208,0),MATCH('Selection Pane Data'!BT$3,List!$F$2:$CB$2,0)),""),"")</f>
        <v/>
      </c>
      <c r="BU129" s="13" t="str">
        <f>IFERROR(IF(BU$4="Yes",INDEX(List!$F$2:$CB$208,MATCH('Selection Pane Data'!$C129,List!$F$2:$F$208,0),MATCH('Selection Pane Data'!BU$3,List!$F$2:$CB$2,0)),""),"")</f>
        <v/>
      </c>
      <c r="BV129" s="13" t="str">
        <f>IFERROR(IF(BV$4="Yes",INDEX(List!$F$2:$CB$208,MATCH('Selection Pane Data'!$C129,List!$F$2:$F$208,0),MATCH('Selection Pane Data'!BV$3,List!$F$2:$CB$2,0)),""),"")</f>
        <v/>
      </c>
      <c r="BW129" s="13" t="str">
        <f>IFERROR(IF(BW$4="Yes",INDEX(List!$F$2:$CB$208,MATCH('Selection Pane Data'!$C129,List!$F$2:$F$208,0),MATCH('Selection Pane Data'!BW$3,List!$F$2:$CB$2,0)),""),"")</f>
        <v/>
      </c>
      <c r="BX129" s="13" t="str">
        <f>IFERROR(IF(BX$4="Yes",INDEX(List!$F$2:$CB$208,MATCH('Selection Pane Data'!$C129,List!$F$2:$F$208,0),MATCH('Selection Pane Data'!BX$3,List!$F$2:$CB$2,0)),""),"")</f>
        <v/>
      </c>
      <c r="BY129" s="13" t="str">
        <f>IFERROR(IF(BY$4="Yes",INDEX(List!$F$2:$CB$208,MATCH('Selection Pane Data'!$C129,List!$F$2:$F$208,0),MATCH('Selection Pane Data'!BY$3,List!$F$2:$CB$2,0)),""),"")</f>
        <v/>
      </c>
      <c r="BZ129" s="13" t="str">
        <f>IFERROR(IF(BZ$4="Yes",INDEX(List!$F$2:$CB$208,MATCH('Selection Pane Data'!$C129,List!$F$2:$F$208,0),MATCH('Selection Pane Data'!BZ$3,List!$F$2:$CB$2,0)),""),"")</f>
        <v/>
      </c>
      <c r="CA129" s="13" t="str">
        <f>IFERROR(IF(CA$4="Yes",INDEX(List!$F$2:$CB$208,MATCH('Selection Pane Data'!$C129,List!$F$2:$F$208,0),MATCH('Selection Pane Data'!CA$3,List!$F$2:$CB$2,0)),""),"")</f>
        <v/>
      </c>
      <c r="CC129" s="29">
        <f t="shared" si="4"/>
        <v>0</v>
      </c>
      <c r="CD129" s="29">
        <f t="shared" si="5"/>
        <v>0</v>
      </c>
      <c r="CE129" s="29"/>
      <c r="CF129" s="29">
        <f>COUNTIF(List!I127:CB127,'Selection Pane Data'!CF$3)</f>
        <v>0</v>
      </c>
      <c r="CG129" s="29">
        <f>COUNTIF(List!J127:CC127,'Selection Pane Data'!CG$3)</f>
        <v>0</v>
      </c>
      <c r="CH129" s="29"/>
      <c r="CI129" s="29" t="str">
        <f t="shared" si="6"/>
        <v>Good</v>
      </c>
      <c r="CJ129" s="29" t="str">
        <f t="shared" si="7"/>
        <v>Good</v>
      </c>
    </row>
    <row r="130" spans="2:88" x14ac:dyDescent="0.45">
      <c r="B130" s="21" t="s">
        <v>434</v>
      </c>
      <c r="C130" s="120" t="s">
        <v>296</v>
      </c>
      <c r="D130" s="31" t="str">
        <f>List!G128</f>
        <v>Not Applicable</v>
      </c>
      <c r="E130" s="31" t="str">
        <f>List!H128</f>
        <v>Not Applicable</v>
      </c>
      <c r="F130" t="str">
        <f>INDEX('CMMC Levels'!$A$1:$F$188,MATCH('Selection Pane Data'!$C130,'CMMC Levels'!$A$1:$A$188,0),MATCH(Placemat!$F$4,'CMMC Levels'!$A$1:$F$1,0))</f>
        <v>N/A</v>
      </c>
      <c r="G130" s="75" t="str">
        <f>IF(F130="X",IF(COUNTIF(List!I128:CB128,"P")+COUNTIF(List!I128:CB128,"S")=0,"U",IF(COUNTIF('Selection Pane Data'!H130:CA130,"P")&gt;0,"P",IF(COUNTIF('Selection Pane Data'!H130:CA130,"S")&gt;0,"S","N"))),"NA")</f>
        <v>NA</v>
      </c>
      <c r="H130" s="13" t="str">
        <f>IFERROR(IF(H$4="Yes",INDEX(List!$F$2:$CB$208,MATCH('Selection Pane Data'!$C130,List!$F$2:$F$208,0),MATCH('Selection Pane Data'!H$3,List!$F$2:$CB$2,0)),""),"")</f>
        <v/>
      </c>
      <c r="I130" s="13" t="str">
        <f>IFERROR(IF(I$4="Yes",INDEX(List!$F$2:$CB$208,MATCH('Selection Pane Data'!$C130,List!$F$2:$F$208,0),MATCH('Selection Pane Data'!I$3,List!$F$2:$CB$2,0)),""),"")</f>
        <v/>
      </c>
      <c r="J130" s="13">
        <f>IFERROR(IF(J$4="Yes",INDEX(List!$F$2:$CB$208,MATCH('Selection Pane Data'!$C130,List!$F$2:$F$208,0),MATCH('Selection Pane Data'!J$3,List!$F$2:$CB$2,0)),""),"")</f>
        <v>0</v>
      </c>
      <c r="K130" s="13" t="str">
        <f>IFERROR(IF(K$4="Yes",INDEX(List!$F$2:$CB$208,MATCH('Selection Pane Data'!$C130,List!$F$2:$F$208,0),MATCH('Selection Pane Data'!K$3,List!$F$2:$CB$2,0)),""),"")</f>
        <v/>
      </c>
      <c r="L130" s="13" t="str">
        <f>IFERROR(IF(L$4="Yes",INDEX(List!$F$2:$CB$208,MATCH('Selection Pane Data'!$C130,List!$F$2:$F$208,0),MATCH('Selection Pane Data'!L$3,List!$F$2:$CB$2,0)),""),"")</f>
        <v/>
      </c>
      <c r="M130" s="13" t="str">
        <f>IFERROR(IF(M$4="Yes",INDEX(List!$F$2:$CB$208,MATCH('Selection Pane Data'!$C130,List!$F$2:$F$208,0),MATCH('Selection Pane Data'!M$3,List!$F$2:$CB$2,0)),""),"")</f>
        <v/>
      </c>
      <c r="N130" s="13" t="str">
        <f>IFERROR(IF(N$4="Yes",INDEX(List!$F$2:$CB$208,MATCH('Selection Pane Data'!$C130,List!$F$2:$F$208,0),MATCH('Selection Pane Data'!N$3,List!$F$2:$CB$2,0)),""),"")</f>
        <v/>
      </c>
      <c r="O130" s="13" t="str">
        <f>IFERROR(IF(O$4="Yes",INDEX(List!$F$2:$CB$208,MATCH('Selection Pane Data'!$C130,List!$F$2:$F$208,0),MATCH('Selection Pane Data'!O$3,List!$F$2:$CB$2,0)),""),"")</f>
        <v/>
      </c>
      <c r="P130" s="13" t="str">
        <f>IFERROR(IF(P$4="Yes",INDEX(List!$F$2:$CB$208,MATCH('Selection Pane Data'!$C130,List!$F$2:$F$208,0),MATCH('Selection Pane Data'!P$3,List!$F$2:$CB$2,0)),""),"")</f>
        <v/>
      </c>
      <c r="Q130" s="13" t="str">
        <f>IFERROR(IF(Q$4="Yes",INDEX(List!$F$2:$CB$208,MATCH('Selection Pane Data'!$C130,List!$F$2:$F$208,0),MATCH('Selection Pane Data'!Q$3,List!$F$2:$CB$2,0)),""),"")</f>
        <v/>
      </c>
      <c r="R130" s="13" t="str">
        <f>IFERROR(IF(R$4="Yes",INDEX(List!$F$2:$CB$208,MATCH('Selection Pane Data'!$C130,List!$F$2:$F$208,0),MATCH('Selection Pane Data'!R$3,List!$F$2:$CB$2,0)),""),"")</f>
        <v/>
      </c>
      <c r="S130" s="13" t="str">
        <f>IFERROR(IF(S$4="Yes",INDEX(List!$F$2:$CB$208,MATCH('Selection Pane Data'!$C130,List!$F$2:$F$208,0),MATCH('Selection Pane Data'!S$3,List!$F$2:$CB$2,0)),""),"")</f>
        <v/>
      </c>
      <c r="T130" s="13" t="str">
        <f>IFERROR(IF(T$4="Yes",INDEX(List!$F$2:$CB$208,MATCH('Selection Pane Data'!$C130,List!$F$2:$F$208,0),MATCH('Selection Pane Data'!T$3,List!$F$2:$CB$2,0)),""),"")</f>
        <v/>
      </c>
      <c r="U130" s="13" t="str">
        <f>IFERROR(IF(U$4="Yes",INDEX(List!$F$2:$CB$208,MATCH('Selection Pane Data'!$C130,List!$F$2:$F$208,0),MATCH('Selection Pane Data'!U$3,List!$F$2:$CB$2,0)),""),"")</f>
        <v/>
      </c>
      <c r="V130" s="13" t="str">
        <f>IFERROR(IF(V$4="Yes",INDEX(List!$F$2:$CB$208,MATCH('Selection Pane Data'!$C130,List!$F$2:$F$208,0),MATCH('Selection Pane Data'!V$3,List!$F$2:$CB$2,0)),""),"")</f>
        <v/>
      </c>
      <c r="W130" s="13" t="str">
        <f>IFERROR(IF(W$4="Yes",INDEX(List!$F$2:$CB$208,MATCH('Selection Pane Data'!$C130,List!$F$2:$F$208,0),MATCH('Selection Pane Data'!W$3,List!$F$2:$CB$2,0)),""),"")</f>
        <v/>
      </c>
      <c r="X130" s="13" t="str">
        <f>IFERROR(IF(X$4="Yes",INDEX(List!$F$2:$CB$208,MATCH('Selection Pane Data'!$C130,List!$F$2:$F$208,0),MATCH('Selection Pane Data'!X$3,List!$F$2:$CB$2,0)),""),"")</f>
        <v/>
      </c>
      <c r="Y130" s="13" t="str">
        <f>IFERROR(IF(Y$4="Yes",INDEX(List!$F$2:$CB$208,MATCH('Selection Pane Data'!$C130,List!$F$2:$F$208,0),MATCH('Selection Pane Data'!Y$3,List!$F$2:$CB$2,0)),""),"")</f>
        <v/>
      </c>
      <c r="Z130" s="13" t="str">
        <f>IFERROR(IF(Z$4="Yes",INDEX(List!$F$2:$CB$208,MATCH('Selection Pane Data'!$C130,List!$F$2:$F$208,0),MATCH('Selection Pane Data'!Z$3,List!$F$2:$CB$2,0)),""),"")</f>
        <v/>
      </c>
      <c r="AA130" s="13" t="str">
        <f>IFERROR(IF(AA$4="Yes",INDEX(List!$F$2:$CB$208,MATCH('Selection Pane Data'!$C130,List!$F$2:$F$208,0),MATCH('Selection Pane Data'!AA$3,List!$F$2:$CB$2,0)),""),"")</f>
        <v/>
      </c>
      <c r="AB130" s="13">
        <f>IFERROR(IF(AB$4="Yes",INDEX(List!$F$2:$CB$208,MATCH('Selection Pane Data'!$C130,List!$F$2:$F$208,0),MATCH('Selection Pane Data'!AB$3,List!$F$2:$CB$2,0)),""),"")</f>
        <v>0</v>
      </c>
      <c r="AC130" s="13" t="str">
        <f>IFERROR(IF(AC$4="Yes",INDEX(List!$F$2:$CB$208,MATCH('Selection Pane Data'!$C130,List!$F$2:$F$208,0),MATCH('Selection Pane Data'!AC$3,List!$F$2:$CB$2,0)),""),"")</f>
        <v/>
      </c>
      <c r="AD130" s="13" t="str">
        <f>IFERROR(IF(AD$4="Yes",INDEX(List!$F$2:$CB$208,MATCH('Selection Pane Data'!$C130,List!$F$2:$F$208,0),MATCH('Selection Pane Data'!AD$3,List!$F$2:$CB$2,0)),""),"")</f>
        <v/>
      </c>
      <c r="AE130" s="13" t="str">
        <f>IFERROR(IF(AE$4="Yes",INDEX(List!$F$2:$CB$208,MATCH('Selection Pane Data'!$C130,List!$F$2:$F$208,0),MATCH('Selection Pane Data'!AE$3,List!$F$2:$CB$2,0)),""),"")</f>
        <v/>
      </c>
      <c r="AF130" s="13" t="str">
        <f>IFERROR(IF(AF$4="Yes",INDEX(List!$F$2:$CB$208,MATCH('Selection Pane Data'!$C130,List!$F$2:$F$208,0),MATCH('Selection Pane Data'!AF$3,List!$F$2:$CB$2,0)),""),"")</f>
        <v/>
      </c>
      <c r="AG130" s="13" t="str">
        <f>IFERROR(IF(AG$4="Yes",INDEX(List!$F$2:$CB$208,MATCH('Selection Pane Data'!$C130,List!$F$2:$F$208,0),MATCH('Selection Pane Data'!AG$3,List!$F$2:$CB$2,0)),""),"")</f>
        <v/>
      </c>
      <c r="AH130" s="13" t="str">
        <f>IFERROR(IF(AH$4="Yes",INDEX(List!$F$2:$CB$208,MATCH('Selection Pane Data'!$C130,List!$F$2:$F$208,0),MATCH('Selection Pane Data'!AH$3,List!$F$2:$CB$2,0)),""),"")</f>
        <v/>
      </c>
      <c r="AI130" s="13" t="str">
        <f>IFERROR(IF(AI$4="Yes",INDEX(List!$F$2:$CB$208,MATCH('Selection Pane Data'!$C130,List!$F$2:$F$208,0),MATCH('Selection Pane Data'!AI$3,List!$F$2:$CB$2,0)),""),"")</f>
        <v/>
      </c>
      <c r="AJ130" s="13" t="str">
        <f>IFERROR(IF(AJ$4="Yes",INDEX(List!$F$2:$CB$208,MATCH('Selection Pane Data'!$C130,List!$F$2:$F$208,0),MATCH('Selection Pane Data'!AJ$3,List!$F$2:$CB$2,0)),""),"")</f>
        <v/>
      </c>
      <c r="AK130" s="13" t="str">
        <f>IFERROR(IF(AK$4="Yes",INDEX(List!$F$2:$CB$208,MATCH('Selection Pane Data'!$C130,List!$F$2:$F$208,0),MATCH('Selection Pane Data'!AK$3,List!$F$2:$CB$2,0)),""),"")</f>
        <v/>
      </c>
      <c r="AL130" s="13" t="str">
        <f>IFERROR(IF(AL$4="Yes",INDEX(List!$F$2:$CB$208,MATCH('Selection Pane Data'!$C130,List!$F$2:$F$208,0),MATCH('Selection Pane Data'!AL$3,List!$F$2:$CB$2,0)),""),"")</f>
        <v/>
      </c>
      <c r="AM130" s="13" t="str">
        <f>IFERROR(IF(AM$4="Yes",INDEX(List!$F$2:$CB$208,MATCH('Selection Pane Data'!$C130,List!$F$2:$F$208,0),MATCH('Selection Pane Data'!AM$3,List!$F$2:$CB$2,0)),""),"")</f>
        <v/>
      </c>
      <c r="AN130" s="13" t="str">
        <f>IFERROR(IF(AN$4="Yes",INDEX(List!$F$2:$CB$208,MATCH('Selection Pane Data'!$C130,List!$F$2:$F$208,0),MATCH('Selection Pane Data'!AN$3,List!$F$2:$CB$2,0)),""),"")</f>
        <v/>
      </c>
      <c r="AO130" s="13" t="str">
        <f>IFERROR(IF(AO$4="Yes",INDEX(List!$F$2:$CB$208,MATCH('Selection Pane Data'!$C130,List!$F$2:$F$208,0),MATCH('Selection Pane Data'!AO$3,List!$F$2:$CB$2,0)),""),"")</f>
        <v/>
      </c>
      <c r="AP130" s="13" t="str">
        <f>IFERROR(IF(AP$4="Yes",INDEX(List!$F$2:$CB$208,MATCH('Selection Pane Data'!$C130,List!$F$2:$F$208,0),MATCH('Selection Pane Data'!AP$3,List!$F$2:$CB$2,0)),""),"")</f>
        <v/>
      </c>
      <c r="AQ130" s="13" t="str">
        <f>IFERROR(IF(AQ$4="Yes",INDEX(List!$F$2:$CB$208,MATCH('Selection Pane Data'!$C130,List!$F$2:$F$208,0),MATCH('Selection Pane Data'!AQ$3,List!$F$2:$CB$2,0)),""),"")</f>
        <v/>
      </c>
      <c r="AR130" s="13" t="str">
        <f>IFERROR(IF(AR$4="Yes",INDEX(List!$F$2:$CB$208,MATCH('Selection Pane Data'!$C130,List!$F$2:$F$208,0),MATCH('Selection Pane Data'!AR$3,List!$F$2:$CB$2,0)),""),"")</f>
        <v/>
      </c>
      <c r="AS130" s="13" t="str">
        <f>IFERROR(IF(AS$4="Yes",INDEX(List!$F$2:$CB$208,MATCH('Selection Pane Data'!$C130,List!$F$2:$F$208,0),MATCH('Selection Pane Data'!AS$3,List!$F$2:$CB$2,0)),""),"")</f>
        <v/>
      </c>
      <c r="AT130" s="13" t="str">
        <f>IFERROR(IF(AT$4="Yes",INDEX(List!$F$2:$CB$208,MATCH('Selection Pane Data'!$C130,List!$F$2:$F$208,0),MATCH('Selection Pane Data'!AT$3,List!$F$2:$CB$2,0)),""),"")</f>
        <v/>
      </c>
      <c r="AU130" s="13" t="str">
        <f>IFERROR(IF(AU$4="Yes",INDEX(List!$F$2:$CB$208,MATCH('Selection Pane Data'!$C130,List!$F$2:$F$208,0),MATCH('Selection Pane Data'!AU$3,List!$F$2:$CB$2,0)),""),"")</f>
        <v/>
      </c>
      <c r="AV130" s="13" t="str">
        <f>IFERROR(IF(AV$4="Yes",INDEX(List!$F$2:$CB$208,MATCH('Selection Pane Data'!$C130,List!$F$2:$F$208,0),MATCH('Selection Pane Data'!AV$3,List!$F$2:$CB$2,0)),""),"")</f>
        <v/>
      </c>
      <c r="AW130" s="13" t="str">
        <f>IFERROR(IF(AW$4="Yes",INDEX(List!$F$2:$CB$208,MATCH('Selection Pane Data'!$C130,List!$F$2:$F$208,0),MATCH('Selection Pane Data'!AW$3,List!$F$2:$CB$2,0)),""),"")</f>
        <v/>
      </c>
      <c r="AX130" s="13" t="str">
        <f>IFERROR(IF(AX$4="Yes",INDEX(List!$F$2:$CB$208,MATCH('Selection Pane Data'!$C130,List!$F$2:$F$208,0),MATCH('Selection Pane Data'!AX$3,List!$F$2:$CB$2,0)),""),"")</f>
        <v/>
      </c>
      <c r="AY130" s="13" t="str">
        <f>IFERROR(IF(AY$4="Yes",INDEX(List!$F$2:$CB$208,MATCH('Selection Pane Data'!$C130,List!$F$2:$F$208,0),MATCH('Selection Pane Data'!AY$3,List!$F$2:$CB$2,0)),""),"")</f>
        <v/>
      </c>
      <c r="AZ130" s="13" t="str">
        <f>IFERROR(IF(AZ$4="Yes",INDEX(List!$F$2:$CB$208,MATCH('Selection Pane Data'!$C130,List!$F$2:$F$208,0),MATCH('Selection Pane Data'!AZ$3,List!$F$2:$CB$2,0)),""),"")</f>
        <v/>
      </c>
      <c r="BA130" s="13" t="str">
        <f>IFERROR(IF(BA$4="Yes",INDEX(List!$F$2:$CB$208,MATCH('Selection Pane Data'!$C130,List!$F$2:$F$208,0),MATCH('Selection Pane Data'!BA$3,List!$F$2:$CB$2,0)),""),"")</f>
        <v/>
      </c>
      <c r="BB130" s="13" t="str">
        <f>IFERROR(IF(BB$4="Yes",INDEX(List!$F$2:$CB$208,MATCH('Selection Pane Data'!$C130,List!$F$2:$F$208,0),MATCH('Selection Pane Data'!BB$3,List!$F$2:$CB$2,0)),""),"")</f>
        <v/>
      </c>
      <c r="BC130" s="13" t="str">
        <f>IFERROR(IF(BC$4="Yes",INDEX(List!$F$2:$CB$208,MATCH('Selection Pane Data'!$C130,List!$F$2:$F$208,0),MATCH('Selection Pane Data'!BC$3,List!$F$2:$CB$2,0)),""),"")</f>
        <v/>
      </c>
      <c r="BD130" s="13" t="str">
        <f>IFERROR(IF(BD$4="Yes",INDEX(List!$F$2:$CB$208,MATCH('Selection Pane Data'!$C130,List!$F$2:$F$208,0),MATCH('Selection Pane Data'!BD$3,List!$F$2:$CB$2,0)),""),"")</f>
        <v/>
      </c>
      <c r="BE130" s="13" t="str">
        <f>IFERROR(IF(BE$4="Yes",INDEX(List!$F$2:$CB$208,MATCH('Selection Pane Data'!$C130,List!$F$2:$F$208,0),MATCH('Selection Pane Data'!BE$3,List!$F$2:$CB$2,0)),""),"")</f>
        <v/>
      </c>
      <c r="BF130" s="13" t="str">
        <f>IFERROR(IF(BF$4="Yes",INDEX(List!$F$2:$CB$208,MATCH('Selection Pane Data'!$C130,List!$F$2:$F$208,0),MATCH('Selection Pane Data'!BF$3,List!$F$2:$CB$2,0)),""),"")</f>
        <v/>
      </c>
      <c r="BG130" s="13" t="str">
        <f>IFERROR(IF(BG$4="Yes",INDEX(List!$F$2:$CB$208,MATCH('Selection Pane Data'!$C130,List!$F$2:$F$208,0),MATCH('Selection Pane Data'!BG$3,List!$F$2:$CB$2,0)),""),"")</f>
        <v/>
      </c>
      <c r="BH130" s="13" t="str">
        <f>IFERROR(IF(BH$4="Yes",INDEX(List!$F$2:$CB$208,MATCH('Selection Pane Data'!$C130,List!$F$2:$F$208,0),MATCH('Selection Pane Data'!BH$3,List!$F$2:$CB$2,0)),""),"")</f>
        <v/>
      </c>
      <c r="BI130" s="13" t="str">
        <f>IFERROR(IF(BI$4="Yes",INDEX(List!$F$2:$CB$208,MATCH('Selection Pane Data'!$C130,List!$F$2:$F$208,0),MATCH('Selection Pane Data'!BI$3,List!$F$2:$CB$2,0)),""),"")</f>
        <v/>
      </c>
      <c r="BJ130" s="13" t="str">
        <f>IFERROR(IF(BJ$4="Yes",INDEX(List!$F$2:$CB$208,MATCH('Selection Pane Data'!$C130,List!$F$2:$F$208,0),MATCH('Selection Pane Data'!BJ$3,List!$F$2:$CB$2,0)),""),"")</f>
        <v/>
      </c>
      <c r="BK130" s="13" t="str">
        <f>IFERROR(IF(BK$4="Yes",INDEX(List!$F$2:$CB$208,MATCH('Selection Pane Data'!$C130,List!$F$2:$F$208,0),MATCH('Selection Pane Data'!BK$3,List!$F$2:$CB$2,0)),""),"")</f>
        <v/>
      </c>
      <c r="BL130" s="13" t="str">
        <f>IFERROR(IF(BL$4="Yes",INDEX(List!$F$2:$CB$208,MATCH('Selection Pane Data'!$C130,List!$F$2:$F$208,0),MATCH('Selection Pane Data'!BL$3,List!$F$2:$CB$2,0)),""),"")</f>
        <v/>
      </c>
      <c r="BM130" s="13" t="str">
        <f>IFERROR(IF(BM$4="Yes",INDEX(List!$F$2:$CB$208,MATCH('Selection Pane Data'!$C130,List!$F$2:$F$208,0),MATCH('Selection Pane Data'!BM$3,List!$F$2:$CB$2,0)),""),"")</f>
        <v/>
      </c>
      <c r="BN130" s="13" t="str">
        <f>IFERROR(IF(BN$4="Yes",INDEX(List!$F$2:$CB$208,MATCH('Selection Pane Data'!$C130,List!$F$2:$F$208,0),MATCH('Selection Pane Data'!BN$3,List!$F$2:$CB$2,0)),""),"")</f>
        <v/>
      </c>
      <c r="BO130" s="13" t="str">
        <f>IFERROR(IF(BO$4="Yes",INDEX(List!$F$2:$CB$208,MATCH('Selection Pane Data'!$C130,List!$F$2:$F$208,0),MATCH('Selection Pane Data'!BO$3,List!$F$2:$CB$2,0)),""),"")</f>
        <v/>
      </c>
      <c r="BP130" s="13" t="str">
        <f>IFERROR(IF(BP$4="Yes",INDEX(List!$F$2:$CB$208,MATCH('Selection Pane Data'!$C130,List!$F$2:$F$208,0),MATCH('Selection Pane Data'!BP$3,List!$F$2:$CB$2,0)),""),"")</f>
        <v/>
      </c>
      <c r="BQ130" s="13" t="str">
        <f>IFERROR(IF(BQ$4="Yes",INDEX(List!$F$2:$CB$208,MATCH('Selection Pane Data'!$C130,List!$F$2:$F$208,0),MATCH('Selection Pane Data'!BQ$3,List!$F$2:$CB$2,0)),""),"")</f>
        <v/>
      </c>
      <c r="BR130" s="13" t="str">
        <f>IFERROR(IF(BR$4="Yes",INDEX(List!$F$2:$CB$208,MATCH('Selection Pane Data'!$C130,List!$F$2:$F$208,0),MATCH('Selection Pane Data'!BR$3,List!$F$2:$CB$2,0)),""),"")</f>
        <v/>
      </c>
      <c r="BS130" s="13" t="str">
        <f>IFERROR(IF(BS$4="Yes",INDEX(List!$F$2:$CB$208,MATCH('Selection Pane Data'!$C130,List!$F$2:$F$208,0),MATCH('Selection Pane Data'!BS$3,List!$F$2:$CB$2,0)),""),"")</f>
        <v/>
      </c>
      <c r="BT130" s="13" t="str">
        <f>IFERROR(IF(BT$4="Yes",INDEX(List!$F$2:$CB$208,MATCH('Selection Pane Data'!$C130,List!$F$2:$F$208,0),MATCH('Selection Pane Data'!BT$3,List!$F$2:$CB$2,0)),""),"")</f>
        <v/>
      </c>
      <c r="BU130" s="13" t="str">
        <f>IFERROR(IF(BU$4="Yes",INDEX(List!$F$2:$CB$208,MATCH('Selection Pane Data'!$C130,List!$F$2:$F$208,0),MATCH('Selection Pane Data'!BU$3,List!$F$2:$CB$2,0)),""),"")</f>
        <v/>
      </c>
      <c r="BV130" s="13" t="str">
        <f>IFERROR(IF(BV$4="Yes",INDEX(List!$F$2:$CB$208,MATCH('Selection Pane Data'!$C130,List!$F$2:$F$208,0),MATCH('Selection Pane Data'!BV$3,List!$F$2:$CB$2,0)),""),"")</f>
        <v/>
      </c>
      <c r="BW130" s="13" t="str">
        <f>IFERROR(IF(BW$4="Yes",INDEX(List!$F$2:$CB$208,MATCH('Selection Pane Data'!$C130,List!$F$2:$F$208,0),MATCH('Selection Pane Data'!BW$3,List!$F$2:$CB$2,0)),""),"")</f>
        <v/>
      </c>
      <c r="BX130" s="13" t="str">
        <f>IFERROR(IF(BX$4="Yes",INDEX(List!$F$2:$CB$208,MATCH('Selection Pane Data'!$C130,List!$F$2:$F$208,0),MATCH('Selection Pane Data'!BX$3,List!$F$2:$CB$2,0)),""),"")</f>
        <v/>
      </c>
      <c r="BY130" s="13" t="str">
        <f>IFERROR(IF(BY$4="Yes",INDEX(List!$F$2:$CB$208,MATCH('Selection Pane Data'!$C130,List!$F$2:$F$208,0),MATCH('Selection Pane Data'!BY$3,List!$F$2:$CB$2,0)),""),"")</f>
        <v/>
      </c>
      <c r="BZ130" s="13" t="str">
        <f>IFERROR(IF(BZ$4="Yes",INDEX(List!$F$2:$CB$208,MATCH('Selection Pane Data'!$C130,List!$F$2:$F$208,0),MATCH('Selection Pane Data'!BZ$3,List!$F$2:$CB$2,0)),""),"")</f>
        <v/>
      </c>
      <c r="CA130" s="13" t="str">
        <f>IFERROR(IF(CA$4="Yes",INDEX(List!$F$2:$CB$208,MATCH('Selection Pane Data'!$C130,List!$F$2:$F$208,0),MATCH('Selection Pane Data'!CA$3,List!$F$2:$CB$2,0)),""),"")</f>
        <v/>
      </c>
      <c r="CC130" s="29">
        <f t="shared" si="4"/>
        <v>0</v>
      </c>
      <c r="CD130" s="29">
        <f t="shared" si="5"/>
        <v>0</v>
      </c>
      <c r="CE130" s="29"/>
      <c r="CF130" s="29">
        <f>COUNTIF(List!I128:CB128,'Selection Pane Data'!CF$3)</f>
        <v>0</v>
      </c>
      <c r="CG130" s="29">
        <f>COUNTIF(List!J128:CC128,'Selection Pane Data'!CG$3)</f>
        <v>0</v>
      </c>
      <c r="CH130" s="29"/>
      <c r="CI130" s="29" t="str">
        <f t="shared" si="6"/>
        <v>Good</v>
      </c>
      <c r="CJ130" s="29" t="str">
        <f t="shared" si="7"/>
        <v>Good</v>
      </c>
    </row>
    <row r="131" spans="2:88" x14ac:dyDescent="0.45">
      <c r="B131" s="21" t="s">
        <v>436</v>
      </c>
      <c r="C131" s="120" t="s">
        <v>296</v>
      </c>
      <c r="D131" s="31" t="str">
        <f>List!G129</f>
        <v>Not Applicable</v>
      </c>
      <c r="E131" s="31" t="str">
        <f>List!H129</f>
        <v>Not Applicable</v>
      </c>
      <c r="F131" t="str">
        <f>INDEX('CMMC Levels'!$A$1:$F$188,MATCH('Selection Pane Data'!$C131,'CMMC Levels'!$A$1:$A$188,0),MATCH(Placemat!$F$4,'CMMC Levels'!$A$1:$F$1,0))</f>
        <v>N/A</v>
      </c>
      <c r="G131" s="75" t="str">
        <f>IF(F131="X",IF(COUNTIF(List!I129:CB129,"P")+COUNTIF(List!I129:CB129,"S")=0,"U",IF(COUNTIF('Selection Pane Data'!H131:CA131,"P")&gt;0,"P",IF(COUNTIF('Selection Pane Data'!H131:CA131,"S")&gt;0,"S","N"))),"NA")</f>
        <v>NA</v>
      </c>
      <c r="H131" s="13" t="str">
        <f>IFERROR(IF(H$4="Yes",INDEX(List!$F$2:$CB$208,MATCH('Selection Pane Data'!$C131,List!$F$2:$F$208,0),MATCH('Selection Pane Data'!H$3,List!$F$2:$CB$2,0)),""),"")</f>
        <v/>
      </c>
      <c r="I131" s="13" t="str">
        <f>IFERROR(IF(I$4="Yes",INDEX(List!$F$2:$CB$208,MATCH('Selection Pane Data'!$C131,List!$F$2:$F$208,0),MATCH('Selection Pane Data'!I$3,List!$F$2:$CB$2,0)),""),"")</f>
        <v/>
      </c>
      <c r="J131" s="13">
        <f>IFERROR(IF(J$4="Yes",INDEX(List!$F$2:$CB$208,MATCH('Selection Pane Data'!$C131,List!$F$2:$F$208,0),MATCH('Selection Pane Data'!J$3,List!$F$2:$CB$2,0)),""),"")</f>
        <v>0</v>
      </c>
      <c r="K131" s="13" t="str">
        <f>IFERROR(IF(K$4="Yes",INDEX(List!$F$2:$CB$208,MATCH('Selection Pane Data'!$C131,List!$F$2:$F$208,0),MATCH('Selection Pane Data'!K$3,List!$F$2:$CB$2,0)),""),"")</f>
        <v/>
      </c>
      <c r="L131" s="13" t="str">
        <f>IFERROR(IF(L$4="Yes",INDEX(List!$F$2:$CB$208,MATCH('Selection Pane Data'!$C131,List!$F$2:$F$208,0),MATCH('Selection Pane Data'!L$3,List!$F$2:$CB$2,0)),""),"")</f>
        <v/>
      </c>
      <c r="M131" s="13" t="str">
        <f>IFERROR(IF(M$4="Yes",INDEX(List!$F$2:$CB$208,MATCH('Selection Pane Data'!$C131,List!$F$2:$F$208,0),MATCH('Selection Pane Data'!M$3,List!$F$2:$CB$2,0)),""),"")</f>
        <v/>
      </c>
      <c r="N131" s="13" t="str">
        <f>IFERROR(IF(N$4="Yes",INDEX(List!$F$2:$CB$208,MATCH('Selection Pane Data'!$C131,List!$F$2:$F$208,0),MATCH('Selection Pane Data'!N$3,List!$F$2:$CB$2,0)),""),"")</f>
        <v/>
      </c>
      <c r="O131" s="13" t="str">
        <f>IFERROR(IF(O$4="Yes",INDEX(List!$F$2:$CB$208,MATCH('Selection Pane Data'!$C131,List!$F$2:$F$208,0),MATCH('Selection Pane Data'!O$3,List!$F$2:$CB$2,0)),""),"")</f>
        <v/>
      </c>
      <c r="P131" s="13" t="str">
        <f>IFERROR(IF(P$4="Yes",INDEX(List!$F$2:$CB$208,MATCH('Selection Pane Data'!$C131,List!$F$2:$F$208,0),MATCH('Selection Pane Data'!P$3,List!$F$2:$CB$2,0)),""),"")</f>
        <v/>
      </c>
      <c r="Q131" s="13" t="str">
        <f>IFERROR(IF(Q$4="Yes",INDEX(List!$F$2:$CB$208,MATCH('Selection Pane Data'!$C131,List!$F$2:$F$208,0),MATCH('Selection Pane Data'!Q$3,List!$F$2:$CB$2,0)),""),"")</f>
        <v/>
      </c>
      <c r="R131" s="13" t="str">
        <f>IFERROR(IF(R$4="Yes",INDEX(List!$F$2:$CB$208,MATCH('Selection Pane Data'!$C131,List!$F$2:$F$208,0),MATCH('Selection Pane Data'!R$3,List!$F$2:$CB$2,0)),""),"")</f>
        <v/>
      </c>
      <c r="S131" s="13" t="str">
        <f>IFERROR(IF(S$4="Yes",INDEX(List!$F$2:$CB$208,MATCH('Selection Pane Data'!$C131,List!$F$2:$F$208,0),MATCH('Selection Pane Data'!S$3,List!$F$2:$CB$2,0)),""),"")</f>
        <v/>
      </c>
      <c r="T131" s="13" t="str">
        <f>IFERROR(IF(T$4="Yes",INDEX(List!$F$2:$CB$208,MATCH('Selection Pane Data'!$C131,List!$F$2:$F$208,0),MATCH('Selection Pane Data'!T$3,List!$F$2:$CB$2,0)),""),"")</f>
        <v/>
      </c>
      <c r="U131" s="13" t="str">
        <f>IFERROR(IF(U$4="Yes",INDEX(List!$F$2:$CB$208,MATCH('Selection Pane Data'!$C131,List!$F$2:$F$208,0),MATCH('Selection Pane Data'!U$3,List!$F$2:$CB$2,0)),""),"")</f>
        <v/>
      </c>
      <c r="V131" s="13" t="str">
        <f>IFERROR(IF(V$4="Yes",INDEX(List!$F$2:$CB$208,MATCH('Selection Pane Data'!$C131,List!$F$2:$F$208,0),MATCH('Selection Pane Data'!V$3,List!$F$2:$CB$2,0)),""),"")</f>
        <v/>
      </c>
      <c r="W131" s="13" t="str">
        <f>IFERROR(IF(W$4="Yes",INDEX(List!$F$2:$CB$208,MATCH('Selection Pane Data'!$C131,List!$F$2:$F$208,0),MATCH('Selection Pane Data'!W$3,List!$F$2:$CB$2,0)),""),"")</f>
        <v/>
      </c>
      <c r="X131" s="13" t="str">
        <f>IFERROR(IF(X$4="Yes",INDEX(List!$F$2:$CB$208,MATCH('Selection Pane Data'!$C131,List!$F$2:$F$208,0),MATCH('Selection Pane Data'!X$3,List!$F$2:$CB$2,0)),""),"")</f>
        <v/>
      </c>
      <c r="Y131" s="13" t="str">
        <f>IFERROR(IF(Y$4="Yes",INDEX(List!$F$2:$CB$208,MATCH('Selection Pane Data'!$C131,List!$F$2:$F$208,0),MATCH('Selection Pane Data'!Y$3,List!$F$2:$CB$2,0)),""),"")</f>
        <v/>
      </c>
      <c r="Z131" s="13" t="str">
        <f>IFERROR(IF(Z$4="Yes",INDEX(List!$F$2:$CB$208,MATCH('Selection Pane Data'!$C131,List!$F$2:$F$208,0),MATCH('Selection Pane Data'!Z$3,List!$F$2:$CB$2,0)),""),"")</f>
        <v/>
      </c>
      <c r="AA131" s="13" t="str">
        <f>IFERROR(IF(AA$4="Yes",INDEX(List!$F$2:$CB$208,MATCH('Selection Pane Data'!$C131,List!$F$2:$F$208,0),MATCH('Selection Pane Data'!AA$3,List!$F$2:$CB$2,0)),""),"")</f>
        <v/>
      </c>
      <c r="AB131" s="13">
        <f>IFERROR(IF(AB$4="Yes",INDEX(List!$F$2:$CB$208,MATCH('Selection Pane Data'!$C131,List!$F$2:$F$208,0),MATCH('Selection Pane Data'!AB$3,List!$F$2:$CB$2,0)),""),"")</f>
        <v>0</v>
      </c>
      <c r="AC131" s="13" t="str">
        <f>IFERROR(IF(AC$4="Yes",INDEX(List!$F$2:$CB$208,MATCH('Selection Pane Data'!$C131,List!$F$2:$F$208,0),MATCH('Selection Pane Data'!AC$3,List!$F$2:$CB$2,0)),""),"")</f>
        <v/>
      </c>
      <c r="AD131" s="13" t="str">
        <f>IFERROR(IF(AD$4="Yes",INDEX(List!$F$2:$CB$208,MATCH('Selection Pane Data'!$C131,List!$F$2:$F$208,0),MATCH('Selection Pane Data'!AD$3,List!$F$2:$CB$2,0)),""),"")</f>
        <v/>
      </c>
      <c r="AE131" s="13" t="str">
        <f>IFERROR(IF(AE$4="Yes",INDEX(List!$F$2:$CB$208,MATCH('Selection Pane Data'!$C131,List!$F$2:$F$208,0),MATCH('Selection Pane Data'!AE$3,List!$F$2:$CB$2,0)),""),"")</f>
        <v/>
      </c>
      <c r="AF131" s="13" t="str">
        <f>IFERROR(IF(AF$4="Yes",INDEX(List!$F$2:$CB$208,MATCH('Selection Pane Data'!$C131,List!$F$2:$F$208,0),MATCH('Selection Pane Data'!AF$3,List!$F$2:$CB$2,0)),""),"")</f>
        <v/>
      </c>
      <c r="AG131" s="13" t="str">
        <f>IFERROR(IF(AG$4="Yes",INDEX(List!$F$2:$CB$208,MATCH('Selection Pane Data'!$C131,List!$F$2:$F$208,0),MATCH('Selection Pane Data'!AG$3,List!$F$2:$CB$2,0)),""),"")</f>
        <v/>
      </c>
      <c r="AH131" s="13" t="str">
        <f>IFERROR(IF(AH$4="Yes",INDEX(List!$F$2:$CB$208,MATCH('Selection Pane Data'!$C131,List!$F$2:$F$208,0),MATCH('Selection Pane Data'!AH$3,List!$F$2:$CB$2,0)),""),"")</f>
        <v/>
      </c>
      <c r="AI131" s="13" t="str">
        <f>IFERROR(IF(AI$4="Yes",INDEX(List!$F$2:$CB$208,MATCH('Selection Pane Data'!$C131,List!$F$2:$F$208,0),MATCH('Selection Pane Data'!AI$3,List!$F$2:$CB$2,0)),""),"")</f>
        <v/>
      </c>
      <c r="AJ131" s="13" t="str">
        <f>IFERROR(IF(AJ$4="Yes",INDEX(List!$F$2:$CB$208,MATCH('Selection Pane Data'!$C131,List!$F$2:$F$208,0),MATCH('Selection Pane Data'!AJ$3,List!$F$2:$CB$2,0)),""),"")</f>
        <v/>
      </c>
      <c r="AK131" s="13" t="str">
        <f>IFERROR(IF(AK$4="Yes",INDEX(List!$F$2:$CB$208,MATCH('Selection Pane Data'!$C131,List!$F$2:$F$208,0),MATCH('Selection Pane Data'!AK$3,List!$F$2:$CB$2,0)),""),"")</f>
        <v/>
      </c>
      <c r="AL131" s="13" t="str">
        <f>IFERROR(IF(AL$4="Yes",INDEX(List!$F$2:$CB$208,MATCH('Selection Pane Data'!$C131,List!$F$2:$F$208,0),MATCH('Selection Pane Data'!AL$3,List!$F$2:$CB$2,0)),""),"")</f>
        <v/>
      </c>
      <c r="AM131" s="13" t="str">
        <f>IFERROR(IF(AM$4="Yes",INDEX(List!$F$2:$CB$208,MATCH('Selection Pane Data'!$C131,List!$F$2:$F$208,0),MATCH('Selection Pane Data'!AM$3,List!$F$2:$CB$2,0)),""),"")</f>
        <v/>
      </c>
      <c r="AN131" s="13" t="str">
        <f>IFERROR(IF(AN$4="Yes",INDEX(List!$F$2:$CB$208,MATCH('Selection Pane Data'!$C131,List!$F$2:$F$208,0),MATCH('Selection Pane Data'!AN$3,List!$F$2:$CB$2,0)),""),"")</f>
        <v/>
      </c>
      <c r="AO131" s="13" t="str">
        <f>IFERROR(IF(AO$4="Yes",INDEX(List!$F$2:$CB$208,MATCH('Selection Pane Data'!$C131,List!$F$2:$F$208,0),MATCH('Selection Pane Data'!AO$3,List!$F$2:$CB$2,0)),""),"")</f>
        <v/>
      </c>
      <c r="AP131" s="13" t="str">
        <f>IFERROR(IF(AP$4="Yes",INDEX(List!$F$2:$CB$208,MATCH('Selection Pane Data'!$C131,List!$F$2:$F$208,0),MATCH('Selection Pane Data'!AP$3,List!$F$2:$CB$2,0)),""),"")</f>
        <v/>
      </c>
      <c r="AQ131" s="13" t="str">
        <f>IFERROR(IF(AQ$4="Yes",INDEX(List!$F$2:$CB$208,MATCH('Selection Pane Data'!$C131,List!$F$2:$F$208,0),MATCH('Selection Pane Data'!AQ$3,List!$F$2:$CB$2,0)),""),"")</f>
        <v/>
      </c>
      <c r="AR131" s="13" t="str">
        <f>IFERROR(IF(AR$4="Yes",INDEX(List!$F$2:$CB$208,MATCH('Selection Pane Data'!$C131,List!$F$2:$F$208,0),MATCH('Selection Pane Data'!AR$3,List!$F$2:$CB$2,0)),""),"")</f>
        <v/>
      </c>
      <c r="AS131" s="13" t="str">
        <f>IFERROR(IF(AS$4="Yes",INDEX(List!$F$2:$CB$208,MATCH('Selection Pane Data'!$C131,List!$F$2:$F$208,0),MATCH('Selection Pane Data'!AS$3,List!$F$2:$CB$2,0)),""),"")</f>
        <v/>
      </c>
      <c r="AT131" s="13" t="str">
        <f>IFERROR(IF(AT$4="Yes",INDEX(List!$F$2:$CB$208,MATCH('Selection Pane Data'!$C131,List!$F$2:$F$208,0),MATCH('Selection Pane Data'!AT$3,List!$F$2:$CB$2,0)),""),"")</f>
        <v/>
      </c>
      <c r="AU131" s="13" t="str">
        <f>IFERROR(IF(AU$4="Yes",INDEX(List!$F$2:$CB$208,MATCH('Selection Pane Data'!$C131,List!$F$2:$F$208,0),MATCH('Selection Pane Data'!AU$3,List!$F$2:$CB$2,0)),""),"")</f>
        <v/>
      </c>
      <c r="AV131" s="13" t="str">
        <f>IFERROR(IF(AV$4="Yes",INDEX(List!$F$2:$CB$208,MATCH('Selection Pane Data'!$C131,List!$F$2:$F$208,0),MATCH('Selection Pane Data'!AV$3,List!$F$2:$CB$2,0)),""),"")</f>
        <v/>
      </c>
      <c r="AW131" s="13" t="str">
        <f>IFERROR(IF(AW$4="Yes",INDEX(List!$F$2:$CB$208,MATCH('Selection Pane Data'!$C131,List!$F$2:$F$208,0),MATCH('Selection Pane Data'!AW$3,List!$F$2:$CB$2,0)),""),"")</f>
        <v/>
      </c>
      <c r="AX131" s="13" t="str">
        <f>IFERROR(IF(AX$4="Yes",INDEX(List!$F$2:$CB$208,MATCH('Selection Pane Data'!$C131,List!$F$2:$F$208,0),MATCH('Selection Pane Data'!AX$3,List!$F$2:$CB$2,0)),""),"")</f>
        <v/>
      </c>
      <c r="AY131" s="13" t="str">
        <f>IFERROR(IF(AY$4="Yes",INDEX(List!$F$2:$CB$208,MATCH('Selection Pane Data'!$C131,List!$F$2:$F$208,0),MATCH('Selection Pane Data'!AY$3,List!$F$2:$CB$2,0)),""),"")</f>
        <v/>
      </c>
      <c r="AZ131" s="13" t="str">
        <f>IFERROR(IF(AZ$4="Yes",INDEX(List!$F$2:$CB$208,MATCH('Selection Pane Data'!$C131,List!$F$2:$F$208,0),MATCH('Selection Pane Data'!AZ$3,List!$F$2:$CB$2,0)),""),"")</f>
        <v/>
      </c>
      <c r="BA131" s="13" t="str">
        <f>IFERROR(IF(BA$4="Yes",INDEX(List!$F$2:$CB$208,MATCH('Selection Pane Data'!$C131,List!$F$2:$F$208,0),MATCH('Selection Pane Data'!BA$3,List!$F$2:$CB$2,0)),""),"")</f>
        <v/>
      </c>
      <c r="BB131" s="13" t="str">
        <f>IFERROR(IF(BB$4="Yes",INDEX(List!$F$2:$CB$208,MATCH('Selection Pane Data'!$C131,List!$F$2:$F$208,0),MATCH('Selection Pane Data'!BB$3,List!$F$2:$CB$2,0)),""),"")</f>
        <v/>
      </c>
      <c r="BC131" s="13" t="str">
        <f>IFERROR(IF(BC$4="Yes",INDEX(List!$F$2:$CB$208,MATCH('Selection Pane Data'!$C131,List!$F$2:$F$208,0),MATCH('Selection Pane Data'!BC$3,List!$F$2:$CB$2,0)),""),"")</f>
        <v/>
      </c>
      <c r="BD131" s="13" t="str">
        <f>IFERROR(IF(BD$4="Yes",INDEX(List!$F$2:$CB$208,MATCH('Selection Pane Data'!$C131,List!$F$2:$F$208,0),MATCH('Selection Pane Data'!BD$3,List!$F$2:$CB$2,0)),""),"")</f>
        <v/>
      </c>
      <c r="BE131" s="13" t="str">
        <f>IFERROR(IF(BE$4="Yes",INDEX(List!$F$2:$CB$208,MATCH('Selection Pane Data'!$C131,List!$F$2:$F$208,0),MATCH('Selection Pane Data'!BE$3,List!$F$2:$CB$2,0)),""),"")</f>
        <v/>
      </c>
      <c r="BF131" s="13" t="str">
        <f>IFERROR(IF(BF$4="Yes",INDEX(List!$F$2:$CB$208,MATCH('Selection Pane Data'!$C131,List!$F$2:$F$208,0),MATCH('Selection Pane Data'!BF$3,List!$F$2:$CB$2,0)),""),"")</f>
        <v/>
      </c>
      <c r="BG131" s="13" t="str">
        <f>IFERROR(IF(BG$4="Yes",INDEX(List!$F$2:$CB$208,MATCH('Selection Pane Data'!$C131,List!$F$2:$F$208,0),MATCH('Selection Pane Data'!BG$3,List!$F$2:$CB$2,0)),""),"")</f>
        <v/>
      </c>
      <c r="BH131" s="13" t="str">
        <f>IFERROR(IF(BH$4="Yes",INDEX(List!$F$2:$CB$208,MATCH('Selection Pane Data'!$C131,List!$F$2:$F$208,0),MATCH('Selection Pane Data'!BH$3,List!$F$2:$CB$2,0)),""),"")</f>
        <v/>
      </c>
      <c r="BI131" s="13" t="str">
        <f>IFERROR(IF(BI$4="Yes",INDEX(List!$F$2:$CB$208,MATCH('Selection Pane Data'!$C131,List!$F$2:$F$208,0),MATCH('Selection Pane Data'!BI$3,List!$F$2:$CB$2,0)),""),"")</f>
        <v/>
      </c>
      <c r="BJ131" s="13" t="str">
        <f>IFERROR(IF(BJ$4="Yes",INDEX(List!$F$2:$CB$208,MATCH('Selection Pane Data'!$C131,List!$F$2:$F$208,0),MATCH('Selection Pane Data'!BJ$3,List!$F$2:$CB$2,0)),""),"")</f>
        <v/>
      </c>
      <c r="BK131" s="13" t="str">
        <f>IFERROR(IF(BK$4="Yes",INDEX(List!$F$2:$CB$208,MATCH('Selection Pane Data'!$C131,List!$F$2:$F$208,0),MATCH('Selection Pane Data'!BK$3,List!$F$2:$CB$2,0)),""),"")</f>
        <v/>
      </c>
      <c r="BL131" s="13" t="str">
        <f>IFERROR(IF(BL$4="Yes",INDEX(List!$F$2:$CB$208,MATCH('Selection Pane Data'!$C131,List!$F$2:$F$208,0),MATCH('Selection Pane Data'!BL$3,List!$F$2:$CB$2,0)),""),"")</f>
        <v/>
      </c>
      <c r="BM131" s="13" t="str">
        <f>IFERROR(IF(BM$4="Yes",INDEX(List!$F$2:$CB$208,MATCH('Selection Pane Data'!$C131,List!$F$2:$F$208,0),MATCH('Selection Pane Data'!BM$3,List!$F$2:$CB$2,0)),""),"")</f>
        <v/>
      </c>
      <c r="BN131" s="13" t="str">
        <f>IFERROR(IF(BN$4="Yes",INDEX(List!$F$2:$CB$208,MATCH('Selection Pane Data'!$C131,List!$F$2:$F$208,0),MATCH('Selection Pane Data'!BN$3,List!$F$2:$CB$2,0)),""),"")</f>
        <v/>
      </c>
      <c r="BO131" s="13" t="str">
        <f>IFERROR(IF(BO$4="Yes",INDEX(List!$F$2:$CB$208,MATCH('Selection Pane Data'!$C131,List!$F$2:$F$208,0),MATCH('Selection Pane Data'!BO$3,List!$F$2:$CB$2,0)),""),"")</f>
        <v/>
      </c>
      <c r="BP131" s="13" t="str">
        <f>IFERROR(IF(BP$4="Yes",INDEX(List!$F$2:$CB$208,MATCH('Selection Pane Data'!$C131,List!$F$2:$F$208,0),MATCH('Selection Pane Data'!BP$3,List!$F$2:$CB$2,0)),""),"")</f>
        <v/>
      </c>
      <c r="BQ131" s="13" t="str">
        <f>IFERROR(IF(BQ$4="Yes",INDEX(List!$F$2:$CB$208,MATCH('Selection Pane Data'!$C131,List!$F$2:$F$208,0),MATCH('Selection Pane Data'!BQ$3,List!$F$2:$CB$2,0)),""),"")</f>
        <v/>
      </c>
      <c r="BR131" s="13" t="str">
        <f>IFERROR(IF(BR$4="Yes",INDEX(List!$F$2:$CB$208,MATCH('Selection Pane Data'!$C131,List!$F$2:$F$208,0),MATCH('Selection Pane Data'!BR$3,List!$F$2:$CB$2,0)),""),"")</f>
        <v/>
      </c>
      <c r="BS131" s="13" t="str">
        <f>IFERROR(IF(BS$4="Yes",INDEX(List!$F$2:$CB$208,MATCH('Selection Pane Data'!$C131,List!$F$2:$F$208,0),MATCH('Selection Pane Data'!BS$3,List!$F$2:$CB$2,0)),""),"")</f>
        <v/>
      </c>
      <c r="BT131" s="13" t="str">
        <f>IFERROR(IF(BT$4="Yes",INDEX(List!$F$2:$CB$208,MATCH('Selection Pane Data'!$C131,List!$F$2:$F$208,0),MATCH('Selection Pane Data'!BT$3,List!$F$2:$CB$2,0)),""),"")</f>
        <v/>
      </c>
      <c r="BU131" s="13" t="str">
        <f>IFERROR(IF(BU$4="Yes",INDEX(List!$F$2:$CB$208,MATCH('Selection Pane Data'!$C131,List!$F$2:$F$208,0),MATCH('Selection Pane Data'!BU$3,List!$F$2:$CB$2,0)),""),"")</f>
        <v/>
      </c>
      <c r="BV131" s="13" t="str">
        <f>IFERROR(IF(BV$4="Yes",INDEX(List!$F$2:$CB$208,MATCH('Selection Pane Data'!$C131,List!$F$2:$F$208,0),MATCH('Selection Pane Data'!BV$3,List!$F$2:$CB$2,0)),""),"")</f>
        <v/>
      </c>
      <c r="BW131" s="13" t="str">
        <f>IFERROR(IF(BW$4="Yes",INDEX(List!$F$2:$CB$208,MATCH('Selection Pane Data'!$C131,List!$F$2:$F$208,0),MATCH('Selection Pane Data'!BW$3,List!$F$2:$CB$2,0)),""),"")</f>
        <v/>
      </c>
      <c r="BX131" s="13" t="str">
        <f>IFERROR(IF(BX$4="Yes",INDEX(List!$F$2:$CB$208,MATCH('Selection Pane Data'!$C131,List!$F$2:$F$208,0),MATCH('Selection Pane Data'!BX$3,List!$F$2:$CB$2,0)),""),"")</f>
        <v/>
      </c>
      <c r="BY131" s="13" t="str">
        <f>IFERROR(IF(BY$4="Yes",INDEX(List!$F$2:$CB$208,MATCH('Selection Pane Data'!$C131,List!$F$2:$F$208,0),MATCH('Selection Pane Data'!BY$3,List!$F$2:$CB$2,0)),""),"")</f>
        <v/>
      </c>
      <c r="BZ131" s="13" t="str">
        <f>IFERROR(IF(BZ$4="Yes",INDEX(List!$F$2:$CB$208,MATCH('Selection Pane Data'!$C131,List!$F$2:$F$208,0),MATCH('Selection Pane Data'!BZ$3,List!$F$2:$CB$2,0)),""),"")</f>
        <v/>
      </c>
      <c r="CA131" s="13" t="str">
        <f>IFERROR(IF(CA$4="Yes",INDEX(List!$F$2:$CB$208,MATCH('Selection Pane Data'!$C131,List!$F$2:$F$208,0),MATCH('Selection Pane Data'!CA$3,List!$F$2:$CB$2,0)),""),"")</f>
        <v/>
      </c>
      <c r="CC131" s="29">
        <f t="shared" si="4"/>
        <v>0</v>
      </c>
      <c r="CD131" s="29">
        <f t="shared" si="5"/>
        <v>0</v>
      </c>
      <c r="CE131" s="29"/>
      <c r="CF131" s="29">
        <f>COUNTIF(List!I129:CB129,'Selection Pane Data'!CF$3)</f>
        <v>0</v>
      </c>
      <c r="CG131" s="29">
        <f>COUNTIF(List!J129:CC129,'Selection Pane Data'!CG$3)</f>
        <v>0</v>
      </c>
      <c r="CH131" s="29"/>
      <c r="CI131" s="29" t="str">
        <f t="shared" si="6"/>
        <v>Good</v>
      </c>
      <c r="CJ131" s="29" t="str">
        <f t="shared" si="7"/>
        <v>Good</v>
      </c>
    </row>
    <row r="132" spans="2:88" x14ac:dyDescent="0.45">
      <c r="B132" s="21" t="s">
        <v>437</v>
      </c>
      <c r="C132" s="120" t="s">
        <v>296</v>
      </c>
      <c r="D132" s="31" t="str">
        <f>List!G130</f>
        <v>Not Applicable</v>
      </c>
      <c r="E132" s="31" t="str">
        <f>List!H130</f>
        <v>Not Applicable</v>
      </c>
      <c r="F132" t="str">
        <f>INDEX('CMMC Levels'!$A$1:$F$188,MATCH('Selection Pane Data'!$C132,'CMMC Levels'!$A$1:$A$188,0),MATCH(Placemat!$F$4,'CMMC Levels'!$A$1:$F$1,0))</f>
        <v>N/A</v>
      </c>
      <c r="G132" s="75" t="str">
        <f>IF(F132="X",IF(COUNTIF(List!I130:CB130,"P")+COUNTIF(List!I130:CB130,"S")=0,"U",IF(COUNTIF('Selection Pane Data'!H132:CA132,"P")&gt;0,"P",IF(COUNTIF('Selection Pane Data'!H132:CA132,"S")&gt;0,"S","N"))),"NA")</f>
        <v>NA</v>
      </c>
      <c r="H132" s="13" t="str">
        <f>IFERROR(IF(H$4="Yes",INDEX(List!$F$2:$CB$208,MATCH('Selection Pane Data'!$C132,List!$F$2:$F$208,0),MATCH('Selection Pane Data'!H$3,List!$F$2:$CB$2,0)),""),"")</f>
        <v/>
      </c>
      <c r="I132" s="13" t="str">
        <f>IFERROR(IF(I$4="Yes",INDEX(List!$F$2:$CB$208,MATCH('Selection Pane Data'!$C132,List!$F$2:$F$208,0),MATCH('Selection Pane Data'!I$3,List!$F$2:$CB$2,0)),""),"")</f>
        <v/>
      </c>
      <c r="J132" s="13">
        <f>IFERROR(IF(J$4="Yes",INDEX(List!$F$2:$CB$208,MATCH('Selection Pane Data'!$C132,List!$F$2:$F$208,0),MATCH('Selection Pane Data'!J$3,List!$F$2:$CB$2,0)),""),"")</f>
        <v>0</v>
      </c>
      <c r="K132" s="13" t="str">
        <f>IFERROR(IF(K$4="Yes",INDEX(List!$F$2:$CB$208,MATCH('Selection Pane Data'!$C132,List!$F$2:$F$208,0),MATCH('Selection Pane Data'!K$3,List!$F$2:$CB$2,0)),""),"")</f>
        <v/>
      </c>
      <c r="L132" s="13" t="str">
        <f>IFERROR(IF(L$4="Yes",INDEX(List!$F$2:$CB$208,MATCH('Selection Pane Data'!$C132,List!$F$2:$F$208,0),MATCH('Selection Pane Data'!L$3,List!$F$2:$CB$2,0)),""),"")</f>
        <v/>
      </c>
      <c r="M132" s="13" t="str">
        <f>IFERROR(IF(M$4="Yes",INDEX(List!$F$2:$CB$208,MATCH('Selection Pane Data'!$C132,List!$F$2:$F$208,0),MATCH('Selection Pane Data'!M$3,List!$F$2:$CB$2,0)),""),"")</f>
        <v/>
      </c>
      <c r="N132" s="13" t="str">
        <f>IFERROR(IF(N$4="Yes",INDEX(List!$F$2:$CB$208,MATCH('Selection Pane Data'!$C132,List!$F$2:$F$208,0),MATCH('Selection Pane Data'!N$3,List!$F$2:$CB$2,0)),""),"")</f>
        <v/>
      </c>
      <c r="O132" s="13" t="str">
        <f>IFERROR(IF(O$4="Yes",INDEX(List!$F$2:$CB$208,MATCH('Selection Pane Data'!$C132,List!$F$2:$F$208,0),MATCH('Selection Pane Data'!O$3,List!$F$2:$CB$2,0)),""),"")</f>
        <v/>
      </c>
      <c r="P132" s="13" t="str">
        <f>IFERROR(IF(P$4="Yes",INDEX(List!$F$2:$CB$208,MATCH('Selection Pane Data'!$C132,List!$F$2:$F$208,0),MATCH('Selection Pane Data'!P$3,List!$F$2:$CB$2,0)),""),"")</f>
        <v/>
      </c>
      <c r="Q132" s="13" t="str">
        <f>IFERROR(IF(Q$4="Yes",INDEX(List!$F$2:$CB$208,MATCH('Selection Pane Data'!$C132,List!$F$2:$F$208,0),MATCH('Selection Pane Data'!Q$3,List!$F$2:$CB$2,0)),""),"")</f>
        <v/>
      </c>
      <c r="R132" s="13" t="str">
        <f>IFERROR(IF(R$4="Yes",INDEX(List!$F$2:$CB$208,MATCH('Selection Pane Data'!$C132,List!$F$2:$F$208,0),MATCH('Selection Pane Data'!R$3,List!$F$2:$CB$2,0)),""),"")</f>
        <v/>
      </c>
      <c r="S132" s="13" t="str">
        <f>IFERROR(IF(S$4="Yes",INDEX(List!$F$2:$CB$208,MATCH('Selection Pane Data'!$C132,List!$F$2:$F$208,0),MATCH('Selection Pane Data'!S$3,List!$F$2:$CB$2,0)),""),"")</f>
        <v/>
      </c>
      <c r="T132" s="13" t="str">
        <f>IFERROR(IF(T$4="Yes",INDEX(List!$F$2:$CB$208,MATCH('Selection Pane Data'!$C132,List!$F$2:$F$208,0),MATCH('Selection Pane Data'!T$3,List!$F$2:$CB$2,0)),""),"")</f>
        <v/>
      </c>
      <c r="U132" s="13" t="str">
        <f>IFERROR(IF(U$4="Yes",INDEX(List!$F$2:$CB$208,MATCH('Selection Pane Data'!$C132,List!$F$2:$F$208,0),MATCH('Selection Pane Data'!U$3,List!$F$2:$CB$2,0)),""),"")</f>
        <v/>
      </c>
      <c r="V132" s="13" t="str">
        <f>IFERROR(IF(V$4="Yes",INDEX(List!$F$2:$CB$208,MATCH('Selection Pane Data'!$C132,List!$F$2:$F$208,0),MATCH('Selection Pane Data'!V$3,List!$F$2:$CB$2,0)),""),"")</f>
        <v/>
      </c>
      <c r="W132" s="13" t="str">
        <f>IFERROR(IF(W$4="Yes",INDEX(List!$F$2:$CB$208,MATCH('Selection Pane Data'!$C132,List!$F$2:$F$208,0),MATCH('Selection Pane Data'!W$3,List!$F$2:$CB$2,0)),""),"")</f>
        <v/>
      </c>
      <c r="X132" s="13" t="str">
        <f>IFERROR(IF(X$4="Yes",INDEX(List!$F$2:$CB$208,MATCH('Selection Pane Data'!$C132,List!$F$2:$F$208,0),MATCH('Selection Pane Data'!X$3,List!$F$2:$CB$2,0)),""),"")</f>
        <v/>
      </c>
      <c r="Y132" s="13" t="str">
        <f>IFERROR(IF(Y$4="Yes",INDEX(List!$F$2:$CB$208,MATCH('Selection Pane Data'!$C132,List!$F$2:$F$208,0),MATCH('Selection Pane Data'!Y$3,List!$F$2:$CB$2,0)),""),"")</f>
        <v/>
      </c>
      <c r="Z132" s="13" t="str">
        <f>IFERROR(IF(Z$4="Yes",INDEX(List!$F$2:$CB$208,MATCH('Selection Pane Data'!$C132,List!$F$2:$F$208,0),MATCH('Selection Pane Data'!Z$3,List!$F$2:$CB$2,0)),""),"")</f>
        <v/>
      </c>
      <c r="AA132" s="13" t="str">
        <f>IFERROR(IF(AA$4="Yes",INDEX(List!$F$2:$CB$208,MATCH('Selection Pane Data'!$C132,List!$F$2:$F$208,0),MATCH('Selection Pane Data'!AA$3,List!$F$2:$CB$2,0)),""),"")</f>
        <v/>
      </c>
      <c r="AB132" s="13">
        <f>IFERROR(IF(AB$4="Yes",INDEX(List!$F$2:$CB$208,MATCH('Selection Pane Data'!$C132,List!$F$2:$F$208,0),MATCH('Selection Pane Data'!AB$3,List!$F$2:$CB$2,0)),""),"")</f>
        <v>0</v>
      </c>
      <c r="AC132" s="13" t="str">
        <f>IFERROR(IF(AC$4="Yes",INDEX(List!$F$2:$CB$208,MATCH('Selection Pane Data'!$C132,List!$F$2:$F$208,0),MATCH('Selection Pane Data'!AC$3,List!$F$2:$CB$2,0)),""),"")</f>
        <v/>
      </c>
      <c r="AD132" s="13" t="str">
        <f>IFERROR(IF(AD$4="Yes",INDEX(List!$F$2:$CB$208,MATCH('Selection Pane Data'!$C132,List!$F$2:$F$208,0),MATCH('Selection Pane Data'!AD$3,List!$F$2:$CB$2,0)),""),"")</f>
        <v/>
      </c>
      <c r="AE132" s="13" t="str">
        <f>IFERROR(IF(AE$4="Yes",INDEX(List!$F$2:$CB$208,MATCH('Selection Pane Data'!$C132,List!$F$2:$F$208,0),MATCH('Selection Pane Data'!AE$3,List!$F$2:$CB$2,0)),""),"")</f>
        <v/>
      </c>
      <c r="AF132" s="13" t="str">
        <f>IFERROR(IF(AF$4="Yes",INDEX(List!$F$2:$CB$208,MATCH('Selection Pane Data'!$C132,List!$F$2:$F$208,0),MATCH('Selection Pane Data'!AF$3,List!$F$2:$CB$2,0)),""),"")</f>
        <v/>
      </c>
      <c r="AG132" s="13" t="str">
        <f>IFERROR(IF(AG$4="Yes",INDEX(List!$F$2:$CB$208,MATCH('Selection Pane Data'!$C132,List!$F$2:$F$208,0),MATCH('Selection Pane Data'!AG$3,List!$F$2:$CB$2,0)),""),"")</f>
        <v/>
      </c>
      <c r="AH132" s="13" t="str">
        <f>IFERROR(IF(AH$4="Yes",INDEX(List!$F$2:$CB$208,MATCH('Selection Pane Data'!$C132,List!$F$2:$F$208,0),MATCH('Selection Pane Data'!AH$3,List!$F$2:$CB$2,0)),""),"")</f>
        <v/>
      </c>
      <c r="AI132" s="13" t="str">
        <f>IFERROR(IF(AI$4="Yes",INDEX(List!$F$2:$CB$208,MATCH('Selection Pane Data'!$C132,List!$F$2:$F$208,0),MATCH('Selection Pane Data'!AI$3,List!$F$2:$CB$2,0)),""),"")</f>
        <v/>
      </c>
      <c r="AJ132" s="13" t="str">
        <f>IFERROR(IF(AJ$4="Yes",INDEX(List!$F$2:$CB$208,MATCH('Selection Pane Data'!$C132,List!$F$2:$F$208,0),MATCH('Selection Pane Data'!AJ$3,List!$F$2:$CB$2,0)),""),"")</f>
        <v/>
      </c>
      <c r="AK132" s="13" t="str">
        <f>IFERROR(IF(AK$4="Yes",INDEX(List!$F$2:$CB$208,MATCH('Selection Pane Data'!$C132,List!$F$2:$F$208,0),MATCH('Selection Pane Data'!AK$3,List!$F$2:$CB$2,0)),""),"")</f>
        <v/>
      </c>
      <c r="AL132" s="13" t="str">
        <f>IFERROR(IF(AL$4="Yes",INDEX(List!$F$2:$CB$208,MATCH('Selection Pane Data'!$C132,List!$F$2:$F$208,0),MATCH('Selection Pane Data'!AL$3,List!$F$2:$CB$2,0)),""),"")</f>
        <v/>
      </c>
      <c r="AM132" s="13" t="str">
        <f>IFERROR(IF(AM$4="Yes",INDEX(List!$F$2:$CB$208,MATCH('Selection Pane Data'!$C132,List!$F$2:$F$208,0),MATCH('Selection Pane Data'!AM$3,List!$F$2:$CB$2,0)),""),"")</f>
        <v/>
      </c>
      <c r="AN132" s="13" t="str">
        <f>IFERROR(IF(AN$4="Yes",INDEX(List!$F$2:$CB$208,MATCH('Selection Pane Data'!$C132,List!$F$2:$F$208,0),MATCH('Selection Pane Data'!AN$3,List!$F$2:$CB$2,0)),""),"")</f>
        <v/>
      </c>
      <c r="AO132" s="13" t="str">
        <f>IFERROR(IF(AO$4="Yes",INDEX(List!$F$2:$CB$208,MATCH('Selection Pane Data'!$C132,List!$F$2:$F$208,0),MATCH('Selection Pane Data'!AO$3,List!$F$2:$CB$2,0)),""),"")</f>
        <v/>
      </c>
      <c r="AP132" s="13" t="str">
        <f>IFERROR(IF(AP$4="Yes",INDEX(List!$F$2:$CB$208,MATCH('Selection Pane Data'!$C132,List!$F$2:$F$208,0),MATCH('Selection Pane Data'!AP$3,List!$F$2:$CB$2,0)),""),"")</f>
        <v/>
      </c>
      <c r="AQ132" s="13" t="str">
        <f>IFERROR(IF(AQ$4="Yes",INDEX(List!$F$2:$CB$208,MATCH('Selection Pane Data'!$C132,List!$F$2:$F$208,0),MATCH('Selection Pane Data'!AQ$3,List!$F$2:$CB$2,0)),""),"")</f>
        <v/>
      </c>
      <c r="AR132" s="13" t="str">
        <f>IFERROR(IF(AR$4="Yes",INDEX(List!$F$2:$CB$208,MATCH('Selection Pane Data'!$C132,List!$F$2:$F$208,0),MATCH('Selection Pane Data'!AR$3,List!$F$2:$CB$2,0)),""),"")</f>
        <v/>
      </c>
      <c r="AS132" s="13" t="str">
        <f>IFERROR(IF(AS$4="Yes",INDEX(List!$F$2:$CB$208,MATCH('Selection Pane Data'!$C132,List!$F$2:$F$208,0),MATCH('Selection Pane Data'!AS$3,List!$F$2:$CB$2,0)),""),"")</f>
        <v/>
      </c>
      <c r="AT132" s="13" t="str">
        <f>IFERROR(IF(AT$4="Yes",INDEX(List!$F$2:$CB$208,MATCH('Selection Pane Data'!$C132,List!$F$2:$F$208,0),MATCH('Selection Pane Data'!AT$3,List!$F$2:$CB$2,0)),""),"")</f>
        <v/>
      </c>
      <c r="AU132" s="13" t="str">
        <f>IFERROR(IF(AU$4="Yes",INDEX(List!$F$2:$CB$208,MATCH('Selection Pane Data'!$C132,List!$F$2:$F$208,0),MATCH('Selection Pane Data'!AU$3,List!$F$2:$CB$2,0)),""),"")</f>
        <v/>
      </c>
      <c r="AV132" s="13" t="str">
        <f>IFERROR(IF(AV$4="Yes",INDEX(List!$F$2:$CB$208,MATCH('Selection Pane Data'!$C132,List!$F$2:$F$208,0),MATCH('Selection Pane Data'!AV$3,List!$F$2:$CB$2,0)),""),"")</f>
        <v/>
      </c>
      <c r="AW132" s="13" t="str">
        <f>IFERROR(IF(AW$4="Yes",INDEX(List!$F$2:$CB$208,MATCH('Selection Pane Data'!$C132,List!$F$2:$F$208,0),MATCH('Selection Pane Data'!AW$3,List!$F$2:$CB$2,0)),""),"")</f>
        <v/>
      </c>
      <c r="AX132" s="13" t="str">
        <f>IFERROR(IF(AX$4="Yes",INDEX(List!$F$2:$CB$208,MATCH('Selection Pane Data'!$C132,List!$F$2:$F$208,0),MATCH('Selection Pane Data'!AX$3,List!$F$2:$CB$2,0)),""),"")</f>
        <v/>
      </c>
      <c r="AY132" s="13" t="str">
        <f>IFERROR(IF(AY$4="Yes",INDEX(List!$F$2:$CB$208,MATCH('Selection Pane Data'!$C132,List!$F$2:$F$208,0),MATCH('Selection Pane Data'!AY$3,List!$F$2:$CB$2,0)),""),"")</f>
        <v/>
      </c>
      <c r="AZ132" s="13" t="str">
        <f>IFERROR(IF(AZ$4="Yes",INDEX(List!$F$2:$CB$208,MATCH('Selection Pane Data'!$C132,List!$F$2:$F$208,0),MATCH('Selection Pane Data'!AZ$3,List!$F$2:$CB$2,0)),""),"")</f>
        <v/>
      </c>
      <c r="BA132" s="13" t="str">
        <f>IFERROR(IF(BA$4="Yes",INDEX(List!$F$2:$CB$208,MATCH('Selection Pane Data'!$C132,List!$F$2:$F$208,0),MATCH('Selection Pane Data'!BA$3,List!$F$2:$CB$2,0)),""),"")</f>
        <v/>
      </c>
      <c r="BB132" s="13" t="str">
        <f>IFERROR(IF(BB$4="Yes",INDEX(List!$F$2:$CB$208,MATCH('Selection Pane Data'!$C132,List!$F$2:$F$208,0),MATCH('Selection Pane Data'!BB$3,List!$F$2:$CB$2,0)),""),"")</f>
        <v/>
      </c>
      <c r="BC132" s="13" t="str">
        <f>IFERROR(IF(BC$4="Yes",INDEX(List!$F$2:$CB$208,MATCH('Selection Pane Data'!$C132,List!$F$2:$F$208,0),MATCH('Selection Pane Data'!BC$3,List!$F$2:$CB$2,0)),""),"")</f>
        <v/>
      </c>
      <c r="BD132" s="13" t="str">
        <f>IFERROR(IF(BD$4="Yes",INDEX(List!$F$2:$CB$208,MATCH('Selection Pane Data'!$C132,List!$F$2:$F$208,0),MATCH('Selection Pane Data'!BD$3,List!$F$2:$CB$2,0)),""),"")</f>
        <v/>
      </c>
      <c r="BE132" s="13" t="str">
        <f>IFERROR(IF(BE$4="Yes",INDEX(List!$F$2:$CB$208,MATCH('Selection Pane Data'!$C132,List!$F$2:$F$208,0),MATCH('Selection Pane Data'!BE$3,List!$F$2:$CB$2,0)),""),"")</f>
        <v/>
      </c>
      <c r="BF132" s="13" t="str">
        <f>IFERROR(IF(BF$4="Yes",INDEX(List!$F$2:$CB$208,MATCH('Selection Pane Data'!$C132,List!$F$2:$F$208,0),MATCH('Selection Pane Data'!BF$3,List!$F$2:$CB$2,0)),""),"")</f>
        <v/>
      </c>
      <c r="BG132" s="13" t="str">
        <f>IFERROR(IF(BG$4="Yes",INDEX(List!$F$2:$CB$208,MATCH('Selection Pane Data'!$C132,List!$F$2:$F$208,0),MATCH('Selection Pane Data'!BG$3,List!$F$2:$CB$2,0)),""),"")</f>
        <v/>
      </c>
      <c r="BH132" s="13" t="str">
        <f>IFERROR(IF(BH$4="Yes",INDEX(List!$F$2:$CB$208,MATCH('Selection Pane Data'!$C132,List!$F$2:$F$208,0),MATCH('Selection Pane Data'!BH$3,List!$F$2:$CB$2,0)),""),"")</f>
        <v/>
      </c>
      <c r="BI132" s="13" t="str">
        <f>IFERROR(IF(BI$4="Yes",INDEX(List!$F$2:$CB$208,MATCH('Selection Pane Data'!$C132,List!$F$2:$F$208,0),MATCH('Selection Pane Data'!BI$3,List!$F$2:$CB$2,0)),""),"")</f>
        <v/>
      </c>
      <c r="BJ132" s="13" t="str">
        <f>IFERROR(IF(BJ$4="Yes",INDEX(List!$F$2:$CB$208,MATCH('Selection Pane Data'!$C132,List!$F$2:$F$208,0),MATCH('Selection Pane Data'!BJ$3,List!$F$2:$CB$2,0)),""),"")</f>
        <v/>
      </c>
      <c r="BK132" s="13" t="str">
        <f>IFERROR(IF(BK$4="Yes",INDEX(List!$F$2:$CB$208,MATCH('Selection Pane Data'!$C132,List!$F$2:$F$208,0),MATCH('Selection Pane Data'!BK$3,List!$F$2:$CB$2,0)),""),"")</f>
        <v/>
      </c>
      <c r="BL132" s="13" t="str">
        <f>IFERROR(IF(BL$4="Yes",INDEX(List!$F$2:$CB$208,MATCH('Selection Pane Data'!$C132,List!$F$2:$F$208,0),MATCH('Selection Pane Data'!BL$3,List!$F$2:$CB$2,0)),""),"")</f>
        <v/>
      </c>
      <c r="BM132" s="13" t="str">
        <f>IFERROR(IF(BM$4="Yes",INDEX(List!$F$2:$CB$208,MATCH('Selection Pane Data'!$C132,List!$F$2:$F$208,0),MATCH('Selection Pane Data'!BM$3,List!$F$2:$CB$2,0)),""),"")</f>
        <v/>
      </c>
      <c r="BN132" s="13" t="str">
        <f>IFERROR(IF(BN$4="Yes",INDEX(List!$F$2:$CB$208,MATCH('Selection Pane Data'!$C132,List!$F$2:$F$208,0),MATCH('Selection Pane Data'!BN$3,List!$F$2:$CB$2,0)),""),"")</f>
        <v/>
      </c>
      <c r="BO132" s="13" t="str">
        <f>IFERROR(IF(BO$4="Yes",INDEX(List!$F$2:$CB$208,MATCH('Selection Pane Data'!$C132,List!$F$2:$F$208,0),MATCH('Selection Pane Data'!BO$3,List!$F$2:$CB$2,0)),""),"")</f>
        <v/>
      </c>
      <c r="BP132" s="13" t="str">
        <f>IFERROR(IF(BP$4="Yes",INDEX(List!$F$2:$CB$208,MATCH('Selection Pane Data'!$C132,List!$F$2:$F$208,0),MATCH('Selection Pane Data'!BP$3,List!$F$2:$CB$2,0)),""),"")</f>
        <v/>
      </c>
      <c r="BQ132" s="13" t="str">
        <f>IFERROR(IF(BQ$4="Yes",INDEX(List!$F$2:$CB$208,MATCH('Selection Pane Data'!$C132,List!$F$2:$F$208,0),MATCH('Selection Pane Data'!BQ$3,List!$F$2:$CB$2,0)),""),"")</f>
        <v/>
      </c>
      <c r="BR132" s="13" t="str">
        <f>IFERROR(IF(BR$4="Yes",INDEX(List!$F$2:$CB$208,MATCH('Selection Pane Data'!$C132,List!$F$2:$F$208,0),MATCH('Selection Pane Data'!BR$3,List!$F$2:$CB$2,0)),""),"")</f>
        <v/>
      </c>
      <c r="BS132" s="13" t="str">
        <f>IFERROR(IF(BS$4="Yes",INDEX(List!$F$2:$CB$208,MATCH('Selection Pane Data'!$C132,List!$F$2:$F$208,0),MATCH('Selection Pane Data'!BS$3,List!$F$2:$CB$2,0)),""),"")</f>
        <v/>
      </c>
      <c r="BT132" s="13" t="str">
        <f>IFERROR(IF(BT$4="Yes",INDEX(List!$F$2:$CB$208,MATCH('Selection Pane Data'!$C132,List!$F$2:$F$208,0),MATCH('Selection Pane Data'!BT$3,List!$F$2:$CB$2,0)),""),"")</f>
        <v/>
      </c>
      <c r="BU132" s="13" t="str">
        <f>IFERROR(IF(BU$4="Yes",INDEX(List!$F$2:$CB$208,MATCH('Selection Pane Data'!$C132,List!$F$2:$F$208,0),MATCH('Selection Pane Data'!BU$3,List!$F$2:$CB$2,0)),""),"")</f>
        <v/>
      </c>
      <c r="BV132" s="13" t="str">
        <f>IFERROR(IF(BV$4="Yes",INDEX(List!$F$2:$CB$208,MATCH('Selection Pane Data'!$C132,List!$F$2:$F$208,0),MATCH('Selection Pane Data'!BV$3,List!$F$2:$CB$2,0)),""),"")</f>
        <v/>
      </c>
      <c r="BW132" s="13" t="str">
        <f>IFERROR(IF(BW$4="Yes",INDEX(List!$F$2:$CB$208,MATCH('Selection Pane Data'!$C132,List!$F$2:$F$208,0),MATCH('Selection Pane Data'!BW$3,List!$F$2:$CB$2,0)),""),"")</f>
        <v/>
      </c>
      <c r="BX132" s="13" t="str">
        <f>IFERROR(IF(BX$4="Yes",INDEX(List!$F$2:$CB$208,MATCH('Selection Pane Data'!$C132,List!$F$2:$F$208,0),MATCH('Selection Pane Data'!BX$3,List!$F$2:$CB$2,0)),""),"")</f>
        <v/>
      </c>
      <c r="BY132" s="13" t="str">
        <f>IFERROR(IF(BY$4="Yes",INDEX(List!$F$2:$CB$208,MATCH('Selection Pane Data'!$C132,List!$F$2:$F$208,0),MATCH('Selection Pane Data'!BY$3,List!$F$2:$CB$2,0)),""),"")</f>
        <v/>
      </c>
      <c r="BZ132" s="13" t="str">
        <f>IFERROR(IF(BZ$4="Yes",INDEX(List!$F$2:$CB$208,MATCH('Selection Pane Data'!$C132,List!$F$2:$F$208,0),MATCH('Selection Pane Data'!BZ$3,List!$F$2:$CB$2,0)),""),"")</f>
        <v/>
      </c>
      <c r="CA132" s="13" t="str">
        <f>IFERROR(IF(CA$4="Yes",INDEX(List!$F$2:$CB$208,MATCH('Selection Pane Data'!$C132,List!$F$2:$F$208,0),MATCH('Selection Pane Data'!CA$3,List!$F$2:$CB$2,0)),""),"")</f>
        <v/>
      </c>
      <c r="CC132" s="29">
        <f t="shared" si="4"/>
        <v>0</v>
      </c>
      <c r="CD132" s="29">
        <f t="shared" si="5"/>
        <v>0</v>
      </c>
      <c r="CE132" s="29"/>
      <c r="CF132" s="29">
        <f>COUNTIF(List!I130:CB130,'Selection Pane Data'!CF$3)</f>
        <v>0</v>
      </c>
      <c r="CG132" s="29">
        <f>COUNTIF(List!J130:CC130,'Selection Pane Data'!CG$3)</f>
        <v>0</v>
      </c>
      <c r="CH132" s="29"/>
      <c r="CI132" s="29" t="str">
        <f t="shared" si="6"/>
        <v>Good</v>
      </c>
      <c r="CJ132" s="29" t="str">
        <f t="shared" si="7"/>
        <v>Good</v>
      </c>
    </row>
    <row r="133" spans="2:88" x14ac:dyDescent="0.45">
      <c r="B133" s="21" t="s">
        <v>439</v>
      </c>
      <c r="C133" s="120" t="s">
        <v>296</v>
      </c>
      <c r="D133" s="31" t="str">
        <f>List!G131</f>
        <v>Shared Coverage</v>
      </c>
      <c r="E133" s="31" t="str">
        <f>List!H131</f>
        <v>Shared Coverage</v>
      </c>
      <c r="F133" t="str">
        <f>INDEX('CMMC Levels'!$A$1:$F$188,MATCH('Selection Pane Data'!$C133,'CMMC Levels'!$A$1:$A$188,0),MATCH(Placemat!$F$4,'CMMC Levels'!$A$1:$F$1,0))</f>
        <v>N/A</v>
      </c>
      <c r="G133" s="75" t="str">
        <f>IF(F133="X",IF(COUNTIF(List!I131:CB131,"P")+COUNTIF(List!I131:CB131,"S")=0,"U",IF(COUNTIF('Selection Pane Data'!H133:CA133,"P")&gt;0,"P",IF(COUNTIF('Selection Pane Data'!H133:CA133,"S")&gt;0,"S","N"))),"NA")</f>
        <v>NA</v>
      </c>
      <c r="H133" s="13" t="str">
        <f>IFERROR(IF(H$4="Yes",INDEX(List!$F$2:$CB$208,MATCH('Selection Pane Data'!$C133,List!$F$2:$F$208,0),MATCH('Selection Pane Data'!H$3,List!$F$2:$CB$2,0)),""),"")</f>
        <v/>
      </c>
      <c r="I133" s="13" t="str">
        <f>IFERROR(IF(I$4="Yes",INDEX(List!$F$2:$CB$208,MATCH('Selection Pane Data'!$C133,List!$F$2:$F$208,0),MATCH('Selection Pane Data'!I$3,List!$F$2:$CB$2,0)),""),"")</f>
        <v/>
      </c>
      <c r="J133" s="13">
        <f>IFERROR(IF(J$4="Yes",INDEX(List!$F$2:$CB$208,MATCH('Selection Pane Data'!$C133,List!$F$2:$F$208,0),MATCH('Selection Pane Data'!J$3,List!$F$2:$CB$2,0)),""),"")</f>
        <v>0</v>
      </c>
      <c r="K133" s="13" t="str">
        <f>IFERROR(IF(K$4="Yes",INDEX(List!$F$2:$CB$208,MATCH('Selection Pane Data'!$C133,List!$F$2:$F$208,0),MATCH('Selection Pane Data'!K$3,List!$F$2:$CB$2,0)),""),"")</f>
        <v/>
      </c>
      <c r="L133" s="13" t="str">
        <f>IFERROR(IF(L$4="Yes",INDEX(List!$F$2:$CB$208,MATCH('Selection Pane Data'!$C133,List!$F$2:$F$208,0),MATCH('Selection Pane Data'!L$3,List!$F$2:$CB$2,0)),""),"")</f>
        <v/>
      </c>
      <c r="M133" s="13" t="str">
        <f>IFERROR(IF(M$4="Yes",INDEX(List!$F$2:$CB$208,MATCH('Selection Pane Data'!$C133,List!$F$2:$F$208,0),MATCH('Selection Pane Data'!M$3,List!$F$2:$CB$2,0)),""),"")</f>
        <v/>
      </c>
      <c r="N133" s="13" t="str">
        <f>IFERROR(IF(N$4="Yes",INDEX(List!$F$2:$CB$208,MATCH('Selection Pane Data'!$C133,List!$F$2:$F$208,0),MATCH('Selection Pane Data'!N$3,List!$F$2:$CB$2,0)),""),"")</f>
        <v/>
      </c>
      <c r="O133" s="13" t="str">
        <f>IFERROR(IF(O$4="Yes",INDEX(List!$F$2:$CB$208,MATCH('Selection Pane Data'!$C133,List!$F$2:$F$208,0),MATCH('Selection Pane Data'!O$3,List!$F$2:$CB$2,0)),""),"")</f>
        <v/>
      </c>
      <c r="P133" s="13" t="str">
        <f>IFERROR(IF(P$4="Yes",INDEX(List!$F$2:$CB$208,MATCH('Selection Pane Data'!$C133,List!$F$2:$F$208,0),MATCH('Selection Pane Data'!P$3,List!$F$2:$CB$2,0)),""),"")</f>
        <v/>
      </c>
      <c r="Q133" s="13" t="str">
        <f>IFERROR(IF(Q$4="Yes",INDEX(List!$F$2:$CB$208,MATCH('Selection Pane Data'!$C133,List!$F$2:$F$208,0),MATCH('Selection Pane Data'!Q$3,List!$F$2:$CB$2,0)),""),"")</f>
        <v/>
      </c>
      <c r="R133" s="13" t="str">
        <f>IFERROR(IF(R$4="Yes",INDEX(List!$F$2:$CB$208,MATCH('Selection Pane Data'!$C133,List!$F$2:$F$208,0),MATCH('Selection Pane Data'!R$3,List!$F$2:$CB$2,0)),""),"")</f>
        <v/>
      </c>
      <c r="S133" s="13" t="str">
        <f>IFERROR(IF(S$4="Yes",INDEX(List!$F$2:$CB$208,MATCH('Selection Pane Data'!$C133,List!$F$2:$F$208,0),MATCH('Selection Pane Data'!S$3,List!$F$2:$CB$2,0)),""),"")</f>
        <v/>
      </c>
      <c r="T133" s="13" t="str">
        <f>IFERROR(IF(T$4="Yes",INDEX(List!$F$2:$CB$208,MATCH('Selection Pane Data'!$C133,List!$F$2:$F$208,0),MATCH('Selection Pane Data'!T$3,List!$F$2:$CB$2,0)),""),"")</f>
        <v/>
      </c>
      <c r="U133" s="13" t="str">
        <f>IFERROR(IF(U$4="Yes",INDEX(List!$F$2:$CB$208,MATCH('Selection Pane Data'!$C133,List!$F$2:$F$208,0),MATCH('Selection Pane Data'!U$3,List!$F$2:$CB$2,0)),""),"")</f>
        <v/>
      </c>
      <c r="V133" s="13" t="str">
        <f>IFERROR(IF(V$4="Yes",INDEX(List!$F$2:$CB$208,MATCH('Selection Pane Data'!$C133,List!$F$2:$F$208,0),MATCH('Selection Pane Data'!V$3,List!$F$2:$CB$2,0)),""),"")</f>
        <v/>
      </c>
      <c r="W133" s="13" t="str">
        <f>IFERROR(IF(W$4="Yes",INDEX(List!$F$2:$CB$208,MATCH('Selection Pane Data'!$C133,List!$F$2:$F$208,0),MATCH('Selection Pane Data'!W$3,List!$F$2:$CB$2,0)),""),"")</f>
        <v/>
      </c>
      <c r="X133" s="13" t="str">
        <f>IFERROR(IF(X$4="Yes",INDEX(List!$F$2:$CB$208,MATCH('Selection Pane Data'!$C133,List!$F$2:$F$208,0),MATCH('Selection Pane Data'!X$3,List!$F$2:$CB$2,0)),""),"")</f>
        <v/>
      </c>
      <c r="Y133" s="13" t="str">
        <f>IFERROR(IF(Y$4="Yes",INDEX(List!$F$2:$CB$208,MATCH('Selection Pane Data'!$C133,List!$F$2:$F$208,0),MATCH('Selection Pane Data'!Y$3,List!$F$2:$CB$2,0)),""),"")</f>
        <v/>
      </c>
      <c r="Z133" s="13" t="str">
        <f>IFERROR(IF(Z$4="Yes",INDEX(List!$F$2:$CB$208,MATCH('Selection Pane Data'!$C133,List!$F$2:$F$208,0),MATCH('Selection Pane Data'!Z$3,List!$F$2:$CB$2,0)),""),"")</f>
        <v/>
      </c>
      <c r="AA133" s="13" t="str">
        <f>IFERROR(IF(AA$4="Yes",INDEX(List!$F$2:$CB$208,MATCH('Selection Pane Data'!$C133,List!$F$2:$F$208,0),MATCH('Selection Pane Data'!AA$3,List!$F$2:$CB$2,0)),""),"")</f>
        <v/>
      </c>
      <c r="AB133" s="13">
        <f>IFERROR(IF(AB$4="Yes",INDEX(List!$F$2:$CB$208,MATCH('Selection Pane Data'!$C133,List!$F$2:$F$208,0),MATCH('Selection Pane Data'!AB$3,List!$F$2:$CB$2,0)),""),"")</f>
        <v>0</v>
      </c>
      <c r="AC133" s="13" t="str">
        <f>IFERROR(IF(AC$4="Yes",INDEX(List!$F$2:$CB$208,MATCH('Selection Pane Data'!$C133,List!$F$2:$F$208,0),MATCH('Selection Pane Data'!AC$3,List!$F$2:$CB$2,0)),""),"")</f>
        <v/>
      </c>
      <c r="AD133" s="13" t="str">
        <f>IFERROR(IF(AD$4="Yes",INDEX(List!$F$2:$CB$208,MATCH('Selection Pane Data'!$C133,List!$F$2:$F$208,0),MATCH('Selection Pane Data'!AD$3,List!$F$2:$CB$2,0)),""),"")</f>
        <v/>
      </c>
      <c r="AE133" s="13" t="str">
        <f>IFERROR(IF(AE$4="Yes",INDEX(List!$F$2:$CB$208,MATCH('Selection Pane Data'!$C133,List!$F$2:$F$208,0),MATCH('Selection Pane Data'!AE$3,List!$F$2:$CB$2,0)),""),"")</f>
        <v/>
      </c>
      <c r="AF133" s="13" t="str">
        <f>IFERROR(IF(AF$4="Yes",INDEX(List!$F$2:$CB$208,MATCH('Selection Pane Data'!$C133,List!$F$2:$F$208,0),MATCH('Selection Pane Data'!AF$3,List!$F$2:$CB$2,0)),""),"")</f>
        <v/>
      </c>
      <c r="AG133" s="13" t="str">
        <f>IFERROR(IF(AG$4="Yes",INDEX(List!$F$2:$CB$208,MATCH('Selection Pane Data'!$C133,List!$F$2:$F$208,0),MATCH('Selection Pane Data'!AG$3,List!$F$2:$CB$2,0)),""),"")</f>
        <v/>
      </c>
      <c r="AH133" s="13" t="str">
        <f>IFERROR(IF(AH$4="Yes",INDEX(List!$F$2:$CB$208,MATCH('Selection Pane Data'!$C133,List!$F$2:$F$208,0),MATCH('Selection Pane Data'!AH$3,List!$F$2:$CB$2,0)),""),"")</f>
        <v/>
      </c>
      <c r="AI133" s="13" t="str">
        <f>IFERROR(IF(AI$4="Yes",INDEX(List!$F$2:$CB$208,MATCH('Selection Pane Data'!$C133,List!$F$2:$F$208,0),MATCH('Selection Pane Data'!AI$3,List!$F$2:$CB$2,0)),""),"")</f>
        <v/>
      </c>
      <c r="AJ133" s="13" t="str">
        <f>IFERROR(IF(AJ$4="Yes",INDEX(List!$F$2:$CB$208,MATCH('Selection Pane Data'!$C133,List!$F$2:$F$208,0),MATCH('Selection Pane Data'!AJ$3,List!$F$2:$CB$2,0)),""),"")</f>
        <v/>
      </c>
      <c r="AK133" s="13" t="str">
        <f>IFERROR(IF(AK$4="Yes",INDEX(List!$F$2:$CB$208,MATCH('Selection Pane Data'!$C133,List!$F$2:$F$208,0),MATCH('Selection Pane Data'!AK$3,List!$F$2:$CB$2,0)),""),"")</f>
        <v/>
      </c>
      <c r="AL133" s="13" t="str">
        <f>IFERROR(IF(AL$4="Yes",INDEX(List!$F$2:$CB$208,MATCH('Selection Pane Data'!$C133,List!$F$2:$F$208,0),MATCH('Selection Pane Data'!AL$3,List!$F$2:$CB$2,0)),""),"")</f>
        <v/>
      </c>
      <c r="AM133" s="13" t="str">
        <f>IFERROR(IF(AM$4="Yes",INDEX(List!$F$2:$CB$208,MATCH('Selection Pane Data'!$C133,List!$F$2:$F$208,0),MATCH('Selection Pane Data'!AM$3,List!$F$2:$CB$2,0)),""),"")</f>
        <v/>
      </c>
      <c r="AN133" s="13" t="str">
        <f>IFERROR(IF(AN$4="Yes",INDEX(List!$F$2:$CB$208,MATCH('Selection Pane Data'!$C133,List!$F$2:$F$208,0),MATCH('Selection Pane Data'!AN$3,List!$F$2:$CB$2,0)),""),"")</f>
        <v/>
      </c>
      <c r="AO133" s="13" t="str">
        <f>IFERROR(IF(AO$4="Yes",INDEX(List!$F$2:$CB$208,MATCH('Selection Pane Data'!$C133,List!$F$2:$F$208,0),MATCH('Selection Pane Data'!AO$3,List!$F$2:$CB$2,0)),""),"")</f>
        <v/>
      </c>
      <c r="AP133" s="13" t="str">
        <f>IFERROR(IF(AP$4="Yes",INDEX(List!$F$2:$CB$208,MATCH('Selection Pane Data'!$C133,List!$F$2:$F$208,0),MATCH('Selection Pane Data'!AP$3,List!$F$2:$CB$2,0)),""),"")</f>
        <v/>
      </c>
      <c r="AQ133" s="13" t="str">
        <f>IFERROR(IF(AQ$4="Yes",INDEX(List!$F$2:$CB$208,MATCH('Selection Pane Data'!$C133,List!$F$2:$F$208,0),MATCH('Selection Pane Data'!AQ$3,List!$F$2:$CB$2,0)),""),"")</f>
        <v/>
      </c>
      <c r="AR133" s="13" t="str">
        <f>IFERROR(IF(AR$4="Yes",INDEX(List!$F$2:$CB$208,MATCH('Selection Pane Data'!$C133,List!$F$2:$F$208,0),MATCH('Selection Pane Data'!AR$3,List!$F$2:$CB$2,0)),""),"")</f>
        <v/>
      </c>
      <c r="AS133" s="13" t="str">
        <f>IFERROR(IF(AS$4="Yes",INDEX(List!$F$2:$CB$208,MATCH('Selection Pane Data'!$C133,List!$F$2:$F$208,0),MATCH('Selection Pane Data'!AS$3,List!$F$2:$CB$2,0)),""),"")</f>
        <v/>
      </c>
      <c r="AT133" s="13" t="str">
        <f>IFERROR(IF(AT$4="Yes",INDEX(List!$F$2:$CB$208,MATCH('Selection Pane Data'!$C133,List!$F$2:$F$208,0),MATCH('Selection Pane Data'!AT$3,List!$F$2:$CB$2,0)),""),"")</f>
        <v/>
      </c>
      <c r="AU133" s="13" t="str">
        <f>IFERROR(IF(AU$4="Yes",INDEX(List!$F$2:$CB$208,MATCH('Selection Pane Data'!$C133,List!$F$2:$F$208,0),MATCH('Selection Pane Data'!AU$3,List!$F$2:$CB$2,0)),""),"")</f>
        <v/>
      </c>
      <c r="AV133" s="13" t="str">
        <f>IFERROR(IF(AV$4="Yes",INDEX(List!$F$2:$CB$208,MATCH('Selection Pane Data'!$C133,List!$F$2:$F$208,0),MATCH('Selection Pane Data'!AV$3,List!$F$2:$CB$2,0)),""),"")</f>
        <v/>
      </c>
      <c r="AW133" s="13" t="str">
        <f>IFERROR(IF(AW$4="Yes",INDEX(List!$F$2:$CB$208,MATCH('Selection Pane Data'!$C133,List!$F$2:$F$208,0),MATCH('Selection Pane Data'!AW$3,List!$F$2:$CB$2,0)),""),"")</f>
        <v/>
      </c>
      <c r="AX133" s="13" t="str">
        <f>IFERROR(IF(AX$4="Yes",INDEX(List!$F$2:$CB$208,MATCH('Selection Pane Data'!$C133,List!$F$2:$F$208,0),MATCH('Selection Pane Data'!AX$3,List!$F$2:$CB$2,0)),""),"")</f>
        <v/>
      </c>
      <c r="AY133" s="13" t="str">
        <f>IFERROR(IF(AY$4="Yes",INDEX(List!$F$2:$CB$208,MATCH('Selection Pane Data'!$C133,List!$F$2:$F$208,0),MATCH('Selection Pane Data'!AY$3,List!$F$2:$CB$2,0)),""),"")</f>
        <v/>
      </c>
      <c r="AZ133" s="13" t="str">
        <f>IFERROR(IF(AZ$4="Yes",INDEX(List!$F$2:$CB$208,MATCH('Selection Pane Data'!$C133,List!$F$2:$F$208,0),MATCH('Selection Pane Data'!AZ$3,List!$F$2:$CB$2,0)),""),"")</f>
        <v/>
      </c>
      <c r="BA133" s="13" t="str">
        <f>IFERROR(IF(BA$4="Yes",INDEX(List!$F$2:$CB$208,MATCH('Selection Pane Data'!$C133,List!$F$2:$F$208,0),MATCH('Selection Pane Data'!BA$3,List!$F$2:$CB$2,0)),""),"")</f>
        <v/>
      </c>
      <c r="BB133" s="13" t="str">
        <f>IFERROR(IF(BB$4="Yes",INDEX(List!$F$2:$CB$208,MATCH('Selection Pane Data'!$C133,List!$F$2:$F$208,0),MATCH('Selection Pane Data'!BB$3,List!$F$2:$CB$2,0)),""),"")</f>
        <v/>
      </c>
      <c r="BC133" s="13" t="str">
        <f>IFERROR(IF(BC$4="Yes",INDEX(List!$F$2:$CB$208,MATCH('Selection Pane Data'!$C133,List!$F$2:$F$208,0),MATCH('Selection Pane Data'!BC$3,List!$F$2:$CB$2,0)),""),"")</f>
        <v/>
      </c>
      <c r="BD133" s="13" t="str">
        <f>IFERROR(IF(BD$4="Yes",INDEX(List!$F$2:$CB$208,MATCH('Selection Pane Data'!$C133,List!$F$2:$F$208,0),MATCH('Selection Pane Data'!BD$3,List!$F$2:$CB$2,0)),""),"")</f>
        <v/>
      </c>
      <c r="BE133" s="13" t="str">
        <f>IFERROR(IF(BE$4="Yes",INDEX(List!$F$2:$CB$208,MATCH('Selection Pane Data'!$C133,List!$F$2:$F$208,0),MATCH('Selection Pane Data'!BE$3,List!$F$2:$CB$2,0)),""),"")</f>
        <v/>
      </c>
      <c r="BF133" s="13" t="str">
        <f>IFERROR(IF(BF$4="Yes",INDEX(List!$F$2:$CB$208,MATCH('Selection Pane Data'!$C133,List!$F$2:$F$208,0),MATCH('Selection Pane Data'!BF$3,List!$F$2:$CB$2,0)),""),"")</f>
        <v/>
      </c>
      <c r="BG133" s="13" t="str">
        <f>IFERROR(IF(BG$4="Yes",INDEX(List!$F$2:$CB$208,MATCH('Selection Pane Data'!$C133,List!$F$2:$F$208,0),MATCH('Selection Pane Data'!BG$3,List!$F$2:$CB$2,0)),""),"")</f>
        <v/>
      </c>
      <c r="BH133" s="13" t="str">
        <f>IFERROR(IF(BH$4="Yes",INDEX(List!$F$2:$CB$208,MATCH('Selection Pane Data'!$C133,List!$F$2:$F$208,0),MATCH('Selection Pane Data'!BH$3,List!$F$2:$CB$2,0)),""),"")</f>
        <v/>
      </c>
      <c r="BI133" s="13" t="str">
        <f>IFERROR(IF(BI$4="Yes",INDEX(List!$F$2:$CB$208,MATCH('Selection Pane Data'!$C133,List!$F$2:$F$208,0),MATCH('Selection Pane Data'!BI$3,List!$F$2:$CB$2,0)),""),"")</f>
        <v/>
      </c>
      <c r="BJ133" s="13" t="str">
        <f>IFERROR(IF(BJ$4="Yes",INDEX(List!$F$2:$CB$208,MATCH('Selection Pane Data'!$C133,List!$F$2:$F$208,0),MATCH('Selection Pane Data'!BJ$3,List!$F$2:$CB$2,0)),""),"")</f>
        <v/>
      </c>
      <c r="BK133" s="13" t="str">
        <f>IFERROR(IF(BK$4="Yes",INDEX(List!$F$2:$CB$208,MATCH('Selection Pane Data'!$C133,List!$F$2:$F$208,0),MATCH('Selection Pane Data'!BK$3,List!$F$2:$CB$2,0)),""),"")</f>
        <v/>
      </c>
      <c r="BL133" s="13" t="str">
        <f>IFERROR(IF(BL$4="Yes",INDEX(List!$F$2:$CB$208,MATCH('Selection Pane Data'!$C133,List!$F$2:$F$208,0),MATCH('Selection Pane Data'!BL$3,List!$F$2:$CB$2,0)),""),"")</f>
        <v/>
      </c>
      <c r="BM133" s="13" t="str">
        <f>IFERROR(IF(BM$4="Yes",INDEX(List!$F$2:$CB$208,MATCH('Selection Pane Data'!$C133,List!$F$2:$F$208,0),MATCH('Selection Pane Data'!BM$3,List!$F$2:$CB$2,0)),""),"")</f>
        <v/>
      </c>
      <c r="BN133" s="13" t="str">
        <f>IFERROR(IF(BN$4="Yes",INDEX(List!$F$2:$CB$208,MATCH('Selection Pane Data'!$C133,List!$F$2:$F$208,0),MATCH('Selection Pane Data'!BN$3,List!$F$2:$CB$2,0)),""),"")</f>
        <v/>
      </c>
      <c r="BO133" s="13" t="str">
        <f>IFERROR(IF(BO$4="Yes",INDEX(List!$F$2:$CB$208,MATCH('Selection Pane Data'!$C133,List!$F$2:$F$208,0),MATCH('Selection Pane Data'!BO$3,List!$F$2:$CB$2,0)),""),"")</f>
        <v/>
      </c>
      <c r="BP133" s="13" t="str">
        <f>IFERROR(IF(BP$4="Yes",INDEX(List!$F$2:$CB$208,MATCH('Selection Pane Data'!$C133,List!$F$2:$F$208,0),MATCH('Selection Pane Data'!BP$3,List!$F$2:$CB$2,0)),""),"")</f>
        <v/>
      </c>
      <c r="BQ133" s="13" t="str">
        <f>IFERROR(IF(BQ$4="Yes",INDEX(List!$F$2:$CB$208,MATCH('Selection Pane Data'!$C133,List!$F$2:$F$208,0),MATCH('Selection Pane Data'!BQ$3,List!$F$2:$CB$2,0)),""),"")</f>
        <v/>
      </c>
      <c r="BR133" s="13" t="str">
        <f>IFERROR(IF(BR$4="Yes",INDEX(List!$F$2:$CB$208,MATCH('Selection Pane Data'!$C133,List!$F$2:$F$208,0),MATCH('Selection Pane Data'!BR$3,List!$F$2:$CB$2,0)),""),"")</f>
        <v/>
      </c>
      <c r="BS133" s="13" t="str">
        <f>IFERROR(IF(BS$4="Yes",INDEX(List!$F$2:$CB$208,MATCH('Selection Pane Data'!$C133,List!$F$2:$F$208,0),MATCH('Selection Pane Data'!BS$3,List!$F$2:$CB$2,0)),""),"")</f>
        <v/>
      </c>
      <c r="BT133" s="13" t="str">
        <f>IFERROR(IF(BT$4="Yes",INDEX(List!$F$2:$CB$208,MATCH('Selection Pane Data'!$C133,List!$F$2:$F$208,0),MATCH('Selection Pane Data'!BT$3,List!$F$2:$CB$2,0)),""),"")</f>
        <v/>
      </c>
      <c r="BU133" s="13" t="str">
        <f>IFERROR(IF(BU$4="Yes",INDEX(List!$F$2:$CB$208,MATCH('Selection Pane Data'!$C133,List!$F$2:$F$208,0),MATCH('Selection Pane Data'!BU$3,List!$F$2:$CB$2,0)),""),"")</f>
        <v/>
      </c>
      <c r="BV133" s="13" t="str">
        <f>IFERROR(IF(BV$4="Yes",INDEX(List!$F$2:$CB$208,MATCH('Selection Pane Data'!$C133,List!$F$2:$F$208,0),MATCH('Selection Pane Data'!BV$3,List!$F$2:$CB$2,0)),""),"")</f>
        <v/>
      </c>
      <c r="BW133" s="13" t="str">
        <f>IFERROR(IF(BW$4="Yes",INDEX(List!$F$2:$CB$208,MATCH('Selection Pane Data'!$C133,List!$F$2:$F$208,0),MATCH('Selection Pane Data'!BW$3,List!$F$2:$CB$2,0)),""),"")</f>
        <v/>
      </c>
      <c r="BX133" s="13" t="str">
        <f>IFERROR(IF(BX$4="Yes",INDEX(List!$F$2:$CB$208,MATCH('Selection Pane Data'!$C133,List!$F$2:$F$208,0),MATCH('Selection Pane Data'!BX$3,List!$F$2:$CB$2,0)),""),"")</f>
        <v/>
      </c>
      <c r="BY133" s="13" t="str">
        <f>IFERROR(IF(BY$4="Yes",INDEX(List!$F$2:$CB$208,MATCH('Selection Pane Data'!$C133,List!$F$2:$F$208,0),MATCH('Selection Pane Data'!BY$3,List!$F$2:$CB$2,0)),""),"")</f>
        <v/>
      </c>
      <c r="BZ133" s="13" t="str">
        <f>IFERROR(IF(BZ$4="Yes",INDEX(List!$F$2:$CB$208,MATCH('Selection Pane Data'!$C133,List!$F$2:$F$208,0),MATCH('Selection Pane Data'!BZ$3,List!$F$2:$CB$2,0)),""),"")</f>
        <v/>
      </c>
      <c r="CA133" s="13" t="str">
        <f>IFERROR(IF(CA$4="Yes",INDEX(List!$F$2:$CB$208,MATCH('Selection Pane Data'!$C133,List!$F$2:$F$208,0),MATCH('Selection Pane Data'!CA$3,List!$F$2:$CB$2,0)),""),"")</f>
        <v/>
      </c>
      <c r="CC133" s="29">
        <f t="shared" ref="CC133:CC196" si="8">COUNTIF(H133:CA133,CC$3)</f>
        <v>0</v>
      </c>
      <c r="CD133" s="29">
        <f t="shared" ref="CD133:CD196" si="9">COUNTIF(I133:CB133,CD$3)</f>
        <v>0</v>
      </c>
      <c r="CE133" s="29"/>
      <c r="CF133" s="29">
        <f>COUNTIF(List!I131:CB131,'Selection Pane Data'!CF$3)</f>
        <v>0</v>
      </c>
      <c r="CG133" s="29">
        <f>COUNTIF(List!J131:CC131,'Selection Pane Data'!CG$3)</f>
        <v>0</v>
      </c>
      <c r="CH133" s="29"/>
      <c r="CI133" s="29" t="str">
        <f t="shared" si="6"/>
        <v>Good</v>
      </c>
      <c r="CJ133" s="29" t="str">
        <f t="shared" si="7"/>
        <v>Good</v>
      </c>
    </row>
    <row r="134" spans="2:88" x14ac:dyDescent="0.45">
      <c r="B134" s="21" t="s">
        <v>440</v>
      </c>
      <c r="C134" s="120" t="s">
        <v>296</v>
      </c>
      <c r="D134" s="31" t="str">
        <f>List!G132</f>
        <v>Not Applicable</v>
      </c>
      <c r="E134" s="31" t="str">
        <f>List!H132</f>
        <v>Not Applicable</v>
      </c>
      <c r="F134" t="str">
        <f>INDEX('CMMC Levels'!$A$1:$F$188,MATCH('Selection Pane Data'!$C134,'CMMC Levels'!$A$1:$A$188,0),MATCH(Placemat!$F$4,'CMMC Levels'!$A$1:$F$1,0))</f>
        <v>N/A</v>
      </c>
      <c r="G134" s="75" t="str">
        <f>IF(F134="X",IF(COUNTIF(List!I132:CB132,"P")+COUNTIF(List!I132:CB132,"S")=0,"U",IF(COUNTIF('Selection Pane Data'!H134:CA134,"P")&gt;0,"P",IF(COUNTIF('Selection Pane Data'!H134:CA134,"S")&gt;0,"S","N"))),"NA")</f>
        <v>NA</v>
      </c>
      <c r="H134" s="13" t="str">
        <f>IFERROR(IF(H$4="Yes",INDEX(List!$F$2:$CB$208,MATCH('Selection Pane Data'!$C134,List!$F$2:$F$208,0),MATCH('Selection Pane Data'!H$3,List!$F$2:$CB$2,0)),""),"")</f>
        <v/>
      </c>
      <c r="I134" s="13" t="str">
        <f>IFERROR(IF(I$4="Yes",INDEX(List!$F$2:$CB$208,MATCH('Selection Pane Data'!$C134,List!$F$2:$F$208,0),MATCH('Selection Pane Data'!I$3,List!$F$2:$CB$2,0)),""),"")</f>
        <v/>
      </c>
      <c r="J134" s="13">
        <f>IFERROR(IF(J$4="Yes",INDEX(List!$F$2:$CB$208,MATCH('Selection Pane Data'!$C134,List!$F$2:$F$208,0),MATCH('Selection Pane Data'!J$3,List!$F$2:$CB$2,0)),""),"")</f>
        <v>0</v>
      </c>
      <c r="K134" s="13" t="str">
        <f>IFERROR(IF(K$4="Yes",INDEX(List!$F$2:$CB$208,MATCH('Selection Pane Data'!$C134,List!$F$2:$F$208,0),MATCH('Selection Pane Data'!K$3,List!$F$2:$CB$2,0)),""),"")</f>
        <v/>
      </c>
      <c r="L134" s="13" t="str">
        <f>IFERROR(IF(L$4="Yes",INDEX(List!$F$2:$CB$208,MATCH('Selection Pane Data'!$C134,List!$F$2:$F$208,0),MATCH('Selection Pane Data'!L$3,List!$F$2:$CB$2,0)),""),"")</f>
        <v/>
      </c>
      <c r="M134" s="13" t="str">
        <f>IFERROR(IF(M$4="Yes",INDEX(List!$F$2:$CB$208,MATCH('Selection Pane Data'!$C134,List!$F$2:$F$208,0),MATCH('Selection Pane Data'!M$3,List!$F$2:$CB$2,0)),""),"")</f>
        <v/>
      </c>
      <c r="N134" s="13" t="str">
        <f>IFERROR(IF(N$4="Yes",INDEX(List!$F$2:$CB$208,MATCH('Selection Pane Data'!$C134,List!$F$2:$F$208,0),MATCH('Selection Pane Data'!N$3,List!$F$2:$CB$2,0)),""),"")</f>
        <v/>
      </c>
      <c r="O134" s="13" t="str">
        <f>IFERROR(IF(O$4="Yes",INDEX(List!$F$2:$CB$208,MATCH('Selection Pane Data'!$C134,List!$F$2:$F$208,0),MATCH('Selection Pane Data'!O$3,List!$F$2:$CB$2,0)),""),"")</f>
        <v/>
      </c>
      <c r="P134" s="13" t="str">
        <f>IFERROR(IF(P$4="Yes",INDEX(List!$F$2:$CB$208,MATCH('Selection Pane Data'!$C134,List!$F$2:$F$208,0),MATCH('Selection Pane Data'!P$3,List!$F$2:$CB$2,0)),""),"")</f>
        <v/>
      </c>
      <c r="Q134" s="13" t="str">
        <f>IFERROR(IF(Q$4="Yes",INDEX(List!$F$2:$CB$208,MATCH('Selection Pane Data'!$C134,List!$F$2:$F$208,0),MATCH('Selection Pane Data'!Q$3,List!$F$2:$CB$2,0)),""),"")</f>
        <v/>
      </c>
      <c r="R134" s="13" t="str">
        <f>IFERROR(IF(R$4="Yes",INDEX(List!$F$2:$CB$208,MATCH('Selection Pane Data'!$C134,List!$F$2:$F$208,0),MATCH('Selection Pane Data'!R$3,List!$F$2:$CB$2,0)),""),"")</f>
        <v/>
      </c>
      <c r="S134" s="13" t="str">
        <f>IFERROR(IF(S$4="Yes",INDEX(List!$F$2:$CB$208,MATCH('Selection Pane Data'!$C134,List!$F$2:$F$208,0),MATCH('Selection Pane Data'!S$3,List!$F$2:$CB$2,0)),""),"")</f>
        <v/>
      </c>
      <c r="T134" s="13" t="str">
        <f>IFERROR(IF(T$4="Yes",INDEX(List!$F$2:$CB$208,MATCH('Selection Pane Data'!$C134,List!$F$2:$F$208,0),MATCH('Selection Pane Data'!T$3,List!$F$2:$CB$2,0)),""),"")</f>
        <v/>
      </c>
      <c r="U134" s="13" t="str">
        <f>IFERROR(IF(U$4="Yes",INDEX(List!$F$2:$CB$208,MATCH('Selection Pane Data'!$C134,List!$F$2:$F$208,0),MATCH('Selection Pane Data'!U$3,List!$F$2:$CB$2,0)),""),"")</f>
        <v/>
      </c>
      <c r="V134" s="13" t="str">
        <f>IFERROR(IF(V$4="Yes",INDEX(List!$F$2:$CB$208,MATCH('Selection Pane Data'!$C134,List!$F$2:$F$208,0),MATCH('Selection Pane Data'!V$3,List!$F$2:$CB$2,0)),""),"")</f>
        <v/>
      </c>
      <c r="W134" s="13" t="str">
        <f>IFERROR(IF(W$4="Yes",INDEX(List!$F$2:$CB$208,MATCH('Selection Pane Data'!$C134,List!$F$2:$F$208,0),MATCH('Selection Pane Data'!W$3,List!$F$2:$CB$2,0)),""),"")</f>
        <v/>
      </c>
      <c r="X134" s="13" t="str">
        <f>IFERROR(IF(X$4="Yes",INDEX(List!$F$2:$CB$208,MATCH('Selection Pane Data'!$C134,List!$F$2:$F$208,0),MATCH('Selection Pane Data'!X$3,List!$F$2:$CB$2,0)),""),"")</f>
        <v/>
      </c>
      <c r="Y134" s="13" t="str">
        <f>IFERROR(IF(Y$4="Yes",INDEX(List!$F$2:$CB$208,MATCH('Selection Pane Data'!$C134,List!$F$2:$F$208,0),MATCH('Selection Pane Data'!Y$3,List!$F$2:$CB$2,0)),""),"")</f>
        <v/>
      </c>
      <c r="Z134" s="13" t="str">
        <f>IFERROR(IF(Z$4="Yes",INDEX(List!$F$2:$CB$208,MATCH('Selection Pane Data'!$C134,List!$F$2:$F$208,0),MATCH('Selection Pane Data'!Z$3,List!$F$2:$CB$2,0)),""),"")</f>
        <v/>
      </c>
      <c r="AA134" s="13" t="str">
        <f>IFERROR(IF(AA$4="Yes",INDEX(List!$F$2:$CB$208,MATCH('Selection Pane Data'!$C134,List!$F$2:$F$208,0),MATCH('Selection Pane Data'!AA$3,List!$F$2:$CB$2,0)),""),"")</f>
        <v/>
      </c>
      <c r="AB134" s="13">
        <f>IFERROR(IF(AB$4="Yes",INDEX(List!$F$2:$CB$208,MATCH('Selection Pane Data'!$C134,List!$F$2:$F$208,0),MATCH('Selection Pane Data'!AB$3,List!$F$2:$CB$2,0)),""),"")</f>
        <v>0</v>
      </c>
      <c r="AC134" s="13" t="str">
        <f>IFERROR(IF(AC$4="Yes",INDEX(List!$F$2:$CB$208,MATCH('Selection Pane Data'!$C134,List!$F$2:$F$208,0),MATCH('Selection Pane Data'!AC$3,List!$F$2:$CB$2,0)),""),"")</f>
        <v/>
      </c>
      <c r="AD134" s="13" t="str">
        <f>IFERROR(IF(AD$4="Yes",INDEX(List!$F$2:$CB$208,MATCH('Selection Pane Data'!$C134,List!$F$2:$F$208,0),MATCH('Selection Pane Data'!AD$3,List!$F$2:$CB$2,0)),""),"")</f>
        <v/>
      </c>
      <c r="AE134" s="13" t="str">
        <f>IFERROR(IF(AE$4="Yes",INDEX(List!$F$2:$CB$208,MATCH('Selection Pane Data'!$C134,List!$F$2:$F$208,0),MATCH('Selection Pane Data'!AE$3,List!$F$2:$CB$2,0)),""),"")</f>
        <v/>
      </c>
      <c r="AF134" s="13" t="str">
        <f>IFERROR(IF(AF$4="Yes",INDEX(List!$F$2:$CB$208,MATCH('Selection Pane Data'!$C134,List!$F$2:$F$208,0),MATCH('Selection Pane Data'!AF$3,List!$F$2:$CB$2,0)),""),"")</f>
        <v/>
      </c>
      <c r="AG134" s="13" t="str">
        <f>IFERROR(IF(AG$4="Yes",INDEX(List!$F$2:$CB$208,MATCH('Selection Pane Data'!$C134,List!$F$2:$F$208,0),MATCH('Selection Pane Data'!AG$3,List!$F$2:$CB$2,0)),""),"")</f>
        <v/>
      </c>
      <c r="AH134" s="13" t="str">
        <f>IFERROR(IF(AH$4="Yes",INDEX(List!$F$2:$CB$208,MATCH('Selection Pane Data'!$C134,List!$F$2:$F$208,0),MATCH('Selection Pane Data'!AH$3,List!$F$2:$CB$2,0)),""),"")</f>
        <v/>
      </c>
      <c r="AI134" s="13" t="str">
        <f>IFERROR(IF(AI$4="Yes",INDEX(List!$F$2:$CB$208,MATCH('Selection Pane Data'!$C134,List!$F$2:$F$208,0),MATCH('Selection Pane Data'!AI$3,List!$F$2:$CB$2,0)),""),"")</f>
        <v/>
      </c>
      <c r="AJ134" s="13" t="str">
        <f>IFERROR(IF(AJ$4="Yes",INDEX(List!$F$2:$CB$208,MATCH('Selection Pane Data'!$C134,List!$F$2:$F$208,0),MATCH('Selection Pane Data'!AJ$3,List!$F$2:$CB$2,0)),""),"")</f>
        <v/>
      </c>
      <c r="AK134" s="13" t="str">
        <f>IFERROR(IF(AK$4="Yes",INDEX(List!$F$2:$CB$208,MATCH('Selection Pane Data'!$C134,List!$F$2:$F$208,0),MATCH('Selection Pane Data'!AK$3,List!$F$2:$CB$2,0)),""),"")</f>
        <v/>
      </c>
      <c r="AL134" s="13" t="str">
        <f>IFERROR(IF(AL$4="Yes",INDEX(List!$F$2:$CB$208,MATCH('Selection Pane Data'!$C134,List!$F$2:$F$208,0),MATCH('Selection Pane Data'!AL$3,List!$F$2:$CB$2,0)),""),"")</f>
        <v/>
      </c>
      <c r="AM134" s="13" t="str">
        <f>IFERROR(IF(AM$4="Yes",INDEX(List!$F$2:$CB$208,MATCH('Selection Pane Data'!$C134,List!$F$2:$F$208,0),MATCH('Selection Pane Data'!AM$3,List!$F$2:$CB$2,0)),""),"")</f>
        <v/>
      </c>
      <c r="AN134" s="13" t="str">
        <f>IFERROR(IF(AN$4="Yes",INDEX(List!$F$2:$CB$208,MATCH('Selection Pane Data'!$C134,List!$F$2:$F$208,0),MATCH('Selection Pane Data'!AN$3,List!$F$2:$CB$2,0)),""),"")</f>
        <v/>
      </c>
      <c r="AO134" s="13" t="str">
        <f>IFERROR(IF(AO$4="Yes",INDEX(List!$F$2:$CB$208,MATCH('Selection Pane Data'!$C134,List!$F$2:$F$208,0),MATCH('Selection Pane Data'!AO$3,List!$F$2:$CB$2,0)),""),"")</f>
        <v/>
      </c>
      <c r="AP134" s="13" t="str">
        <f>IFERROR(IF(AP$4="Yes",INDEX(List!$F$2:$CB$208,MATCH('Selection Pane Data'!$C134,List!$F$2:$F$208,0),MATCH('Selection Pane Data'!AP$3,List!$F$2:$CB$2,0)),""),"")</f>
        <v/>
      </c>
      <c r="AQ134" s="13" t="str">
        <f>IFERROR(IF(AQ$4="Yes",INDEX(List!$F$2:$CB$208,MATCH('Selection Pane Data'!$C134,List!$F$2:$F$208,0),MATCH('Selection Pane Data'!AQ$3,List!$F$2:$CB$2,0)),""),"")</f>
        <v/>
      </c>
      <c r="AR134" s="13" t="str">
        <f>IFERROR(IF(AR$4="Yes",INDEX(List!$F$2:$CB$208,MATCH('Selection Pane Data'!$C134,List!$F$2:$F$208,0),MATCH('Selection Pane Data'!AR$3,List!$F$2:$CB$2,0)),""),"")</f>
        <v/>
      </c>
      <c r="AS134" s="13" t="str">
        <f>IFERROR(IF(AS$4="Yes",INDEX(List!$F$2:$CB$208,MATCH('Selection Pane Data'!$C134,List!$F$2:$F$208,0),MATCH('Selection Pane Data'!AS$3,List!$F$2:$CB$2,0)),""),"")</f>
        <v/>
      </c>
      <c r="AT134" s="13" t="str">
        <f>IFERROR(IF(AT$4="Yes",INDEX(List!$F$2:$CB$208,MATCH('Selection Pane Data'!$C134,List!$F$2:$F$208,0),MATCH('Selection Pane Data'!AT$3,List!$F$2:$CB$2,0)),""),"")</f>
        <v/>
      </c>
      <c r="AU134" s="13" t="str">
        <f>IFERROR(IF(AU$4="Yes",INDEX(List!$F$2:$CB$208,MATCH('Selection Pane Data'!$C134,List!$F$2:$F$208,0),MATCH('Selection Pane Data'!AU$3,List!$F$2:$CB$2,0)),""),"")</f>
        <v/>
      </c>
      <c r="AV134" s="13" t="str">
        <f>IFERROR(IF(AV$4="Yes",INDEX(List!$F$2:$CB$208,MATCH('Selection Pane Data'!$C134,List!$F$2:$F$208,0),MATCH('Selection Pane Data'!AV$3,List!$F$2:$CB$2,0)),""),"")</f>
        <v/>
      </c>
      <c r="AW134" s="13" t="str">
        <f>IFERROR(IF(AW$4="Yes",INDEX(List!$F$2:$CB$208,MATCH('Selection Pane Data'!$C134,List!$F$2:$F$208,0),MATCH('Selection Pane Data'!AW$3,List!$F$2:$CB$2,0)),""),"")</f>
        <v/>
      </c>
      <c r="AX134" s="13" t="str">
        <f>IFERROR(IF(AX$4="Yes",INDEX(List!$F$2:$CB$208,MATCH('Selection Pane Data'!$C134,List!$F$2:$F$208,0),MATCH('Selection Pane Data'!AX$3,List!$F$2:$CB$2,0)),""),"")</f>
        <v/>
      </c>
      <c r="AY134" s="13" t="str">
        <f>IFERROR(IF(AY$4="Yes",INDEX(List!$F$2:$CB$208,MATCH('Selection Pane Data'!$C134,List!$F$2:$F$208,0),MATCH('Selection Pane Data'!AY$3,List!$F$2:$CB$2,0)),""),"")</f>
        <v/>
      </c>
      <c r="AZ134" s="13" t="str">
        <f>IFERROR(IF(AZ$4="Yes",INDEX(List!$F$2:$CB$208,MATCH('Selection Pane Data'!$C134,List!$F$2:$F$208,0),MATCH('Selection Pane Data'!AZ$3,List!$F$2:$CB$2,0)),""),"")</f>
        <v/>
      </c>
      <c r="BA134" s="13" t="str">
        <f>IFERROR(IF(BA$4="Yes",INDEX(List!$F$2:$CB$208,MATCH('Selection Pane Data'!$C134,List!$F$2:$F$208,0),MATCH('Selection Pane Data'!BA$3,List!$F$2:$CB$2,0)),""),"")</f>
        <v/>
      </c>
      <c r="BB134" s="13" t="str">
        <f>IFERROR(IF(BB$4="Yes",INDEX(List!$F$2:$CB$208,MATCH('Selection Pane Data'!$C134,List!$F$2:$F$208,0),MATCH('Selection Pane Data'!BB$3,List!$F$2:$CB$2,0)),""),"")</f>
        <v/>
      </c>
      <c r="BC134" s="13" t="str">
        <f>IFERROR(IF(BC$4="Yes",INDEX(List!$F$2:$CB$208,MATCH('Selection Pane Data'!$C134,List!$F$2:$F$208,0),MATCH('Selection Pane Data'!BC$3,List!$F$2:$CB$2,0)),""),"")</f>
        <v/>
      </c>
      <c r="BD134" s="13" t="str">
        <f>IFERROR(IF(BD$4="Yes",INDEX(List!$F$2:$CB$208,MATCH('Selection Pane Data'!$C134,List!$F$2:$F$208,0),MATCH('Selection Pane Data'!BD$3,List!$F$2:$CB$2,0)),""),"")</f>
        <v/>
      </c>
      <c r="BE134" s="13" t="str">
        <f>IFERROR(IF(BE$4="Yes",INDEX(List!$F$2:$CB$208,MATCH('Selection Pane Data'!$C134,List!$F$2:$F$208,0),MATCH('Selection Pane Data'!BE$3,List!$F$2:$CB$2,0)),""),"")</f>
        <v/>
      </c>
      <c r="BF134" s="13" t="str">
        <f>IFERROR(IF(BF$4="Yes",INDEX(List!$F$2:$CB$208,MATCH('Selection Pane Data'!$C134,List!$F$2:$F$208,0),MATCH('Selection Pane Data'!BF$3,List!$F$2:$CB$2,0)),""),"")</f>
        <v/>
      </c>
      <c r="BG134" s="13" t="str">
        <f>IFERROR(IF(BG$4="Yes",INDEX(List!$F$2:$CB$208,MATCH('Selection Pane Data'!$C134,List!$F$2:$F$208,0),MATCH('Selection Pane Data'!BG$3,List!$F$2:$CB$2,0)),""),"")</f>
        <v/>
      </c>
      <c r="BH134" s="13" t="str">
        <f>IFERROR(IF(BH$4="Yes",INDEX(List!$F$2:$CB$208,MATCH('Selection Pane Data'!$C134,List!$F$2:$F$208,0),MATCH('Selection Pane Data'!BH$3,List!$F$2:$CB$2,0)),""),"")</f>
        <v/>
      </c>
      <c r="BI134" s="13" t="str">
        <f>IFERROR(IF(BI$4="Yes",INDEX(List!$F$2:$CB$208,MATCH('Selection Pane Data'!$C134,List!$F$2:$F$208,0),MATCH('Selection Pane Data'!BI$3,List!$F$2:$CB$2,0)),""),"")</f>
        <v/>
      </c>
      <c r="BJ134" s="13" t="str">
        <f>IFERROR(IF(BJ$4="Yes",INDEX(List!$F$2:$CB$208,MATCH('Selection Pane Data'!$C134,List!$F$2:$F$208,0),MATCH('Selection Pane Data'!BJ$3,List!$F$2:$CB$2,0)),""),"")</f>
        <v/>
      </c>
      <c r="BK134" s="13" t="str">
        <f>IFERROR(IF(BK$4="Yes",INDEX(List!$F$2:$CB$208,MATCH('Selection Pane Data'!$C134,List!$F$2:$F$208,0),MATCH('Selection Pane Data'!BK$3,List!$F$2:$CB$2,0)),""),"")</f>
        <v/>
      </c>
      <c r="BL134" s="13" t="str">
        <f>IFERROR(IF(BL$4="Yes",INDEX(List!$F$2:$CB$208,MATCH('Selection Pane Data'!$C134,List!$F$2:$F$208,0),MATCH('Selection Pane Data'!BL$3,List!$F$2:$CB$2,0)),""),"")</f>
        <v/>
      </c>
      <c r="BM134" s="13" t="str">
        <f>IFERROR(IF(BM$4="Yes",INDEX(List!$F$2:$CB$208,MATCH('Selection Pane Data'!$C134,List!$F$2:$F$208,0),MATCH('Selection Pane Data'!BM$3,List!$F$2:$CB$2,0)),""),"")</f>
        <v/>
      </c>
      <c r="BN134" s="13" t="str">
        <f>IFERROR(IF(BN$4="Yes",INDEX(List!$F$2:$CB$208,MATCH('Selection Pane Data'!$C134,List!$F$2:$F$208,0),MATCH('Selection Pane Data'!BN$3,List!$F$2:$CB$2,0)),""),"")</f>
        <v/>
      </c>
      <c r="BO134" s="13" t="str">
        <f>IFERROR(IF(BO$4="Yes",INDEX(List!$F$2:$CB$208,MATCH('Selection Pane Data'!$C134,List!$F$2:$F$208,0),MATCH('Selection Pane Data'!BO$3,List!$F$2:$CB$2,0)),""),"")</f>
        <v/>
      </c>
      <c r="BP134" s="13" t="str">
        <f>IFERROR(IF(BP$4="Yes",INDEX(List!$F$2:$CB$208,MATCH('Selection Pane Data'!$C134,List!$F$2:$F$208,0),MATCH('Selection Pane Data'!BP$3,List!$F$2:$CB$2,0)),""),"")</f>
        <v/>
      </c>
      <c r="BQ134" s="13" t="str">
        <f>IFERROR(IF(BQ$4="Yes",INDEX(List!$F$2:$CB$208,MATCH('Selection Pane Data'!$C134,List!$F$2:$F$208,0),MATCH('Selection Pane Data'!BQ$3,List!$F$2:$CB$2,0)),""),"")</f>
        <v/>
      </c>
      <c r="BR134" s="13" t="str">
        <f>IFERROR(IF(BR$4="Yes",INDEX(List!$F$2:$CB$208,MATCH('Selection Pane Data'!$C134,List!$F$2:$F$208,0),MATCH('Selection Pane Data'!BR$3,List!$F$2:$CB$2,0)),""),"")</f>
        <v/>
      </c>
      <c r="BS134" s="13" t="str">
        <f>IFERROR(IF(BS$4="Yes",INDEX(List!$F$2:$CB$208,MATCH('Selection Pane Data'!$C134,List!$F$2:$F$208,0),MATCH('Selection Pane Data'!BS$3,List!$F$2:$CB$2,0)),""),"")</f>
        <v/>
      </c>
      <c r="BT134" s="13" t="str">
        <f>IFERROR(IF(BT$4="Yes",INDEX(List!$F$2:$CB$208,MATCH('Selection Pane Data'!$C134,List!$F$2:$F$208,0),MATCH('Selection Pane Data'!BT$3,List!$F$2:$CB$2,0)),""),"")</f>
        <v/>
      </c>
      <c r="BU134" s="13" t="str">
        <f>IFERROR(IF(BU$4="Yes",INDEX(List!$F$2:$CB$208,MATCH('Selection Pane Data'!$C134,List!$F$2:$F$208,0),MATCH('Selection Pane Data'!BU$3,List!$F$2:$CB$2,0)),""),"")</f>
        <v/>
      </c>
      <c r="BV134" s="13" t="str">
        <f>IFERROR(IF(BV$4="Yes",INDEX(List!$F$2:$CB$208,MATCH('Selection Pane Data'!$C134,List!$F$2:$F$208,0),MATCH('Selection Pane Data'!BV$3,List!$F$2:$CB$2,0)),""),"")</f>
        <v/>
      </c>
      <c r="BW134" s="13" t="str">
        <f>IFERROR(IF(BW$4="Yes",INDEX(List!$F$2:$CB$208,MATCH('Selection Pane Data'!$C134,List!$F$2:$F$208,0),MATCH('Selection Pane Data'!BW$3,List!$F$2:$CB$2,0)),""),"")</f>
        <v/>
      </c>
      <c r="BX134" s="13" t="str">
        <f>IFERROR(IF(BX$4="Yes",INDEX(List!$F$2:$CB$208,MATCH('Selection Pane Data'!$C134,List!$F$2:$F$208,0),MATCH('Selection Pane Data'!BX$3,List!$F$2:$CB$2,0)),""),"")</f>
        <v/>
      </c>
      <c r="BY134" s="13" t="str">
        <f>IFERROR(IF(BY$4="Yes",INDEX(List!$F$2:$CB$208,MATCH('Selection Pane Data'!$C134,List!$F$2:$F$208,0),MATCH('Selection Pane Data'!BY$3,List!$F$2:$CB$2,0)),""),"")</f>
        <v/>
      </c>
      <c r="BZ134" s="13" t="str">
        <f>IFERROR(IF(BZ$4="Yes",INDEX(List!$F$2:$CB$208,MATCH('Selection Pane Data'!$C134,List!$F$2:$F$208,0),MATCH('Selection Pane Data'!BZ$3,List!$F$2:$CB$2,0)),""),"")</f>
        <v/>
      </c>
      <c r="CA134" s="13" t="str">
        <f>IFERROR(IF(CA$4="Yes",INDEX(List!$F$2:$CB$208,MATCH('Selection Pane Data'!$C134,List!$F$2:$F$208,0),MATCH('Selection Pane Data'!CA$3,List!$F$2:$CB$2,0)),""),"")</f>
        <v/>
      </c>
      <c r="CC134" s="29">
        <f t="shared" si="8"/>
        <v>0</v>
      </c>
      <c r="CD134" s="29">
        <f t="shared" si="9"/>
        <v>0</v>
      </c>
      <c r="CE134" s="29"/>
      <c r="CF134" s="29">
        <f>COUNTIF(List!I132:CB132,'Selection Pane Data'!CF$3)</f>
        <v>0</v>
      </c>
      <c r="CG134" s="29">
        <f>COUNTIF(List!J132:CC132,'Selection Pane Data'!CG$3)</f>
        <v>0</v>
      </c>
      <c r="CH134" s="29"/>
      <c r="CI134" s="29" t="str">
        <f t="shared" ref="CI134:CI197" si="10">IF(CC134=CF134,"Good","Error")</f>
        <v>Good</v>
      </c>
      <c r="CJ134" s="29" t="str">
        <f t="shared" ref="CJ134:CJ197" si="11">IF(CD134=CG134,"Good","Error")</f>
        <v>Good</v>
      </c>
    </row>
    <row r="135" spans="2:88" x14ac:dyDescent="0.45">
      <c r="B135" s="21" t="s">
        <v>441</v>
      </c>
      <c r="C135" s="120" t="s">
        <v>296</v>
      </c>
      <c r="D135" s="31" t="str">
        <f>List!G133</f>
        <v>Not Applicable</v>
      </c>
      <c r="E135" s="31" t="str">
        <f>List!H133</f>
        <v>Not Applicable</v>
      </c>
      <c r="F135" t="str">
        <f>INDEX('CMMC Levels'!$A$1:$F$188,MATCH('Selection Pane Data'!$C135,'CMMC Levels'!$A$1:$A$188,0),MATCH(Placemat!$F$4,'CMMC Levels'!$A$1:$F$1,0))</f>
        <v>N/A</v>
      </c>
      <c r="G135" s="75" t="str">
        <f>IF(F135="X",IF(COUNTIF(List!I133:CB133,"P")+COUNTIF(List!I133:CB133,"S")=0,"U",IF(COUNTIF('Selection Pane Data'!H135:CA135,"P")&gt;0,"P",IF(COUNTIF('Selection Pane Data'!H135:CA135,"S")&gt;0,"S","N"))),"NA")</f>
        <v>NA</v>
      </c>
      <c r="H135" s="13" t="str">
        <f>IFERROR(IF(H$4="Yes",INDEX(List!$F$2:$CB$208,MATCH('Selection Pane Data'!$C135,List!$F$2:$F$208,0),MATCH('Selection Pane Data'!H$3,List!$F$2:$CB$2,0)),""),"")</f>
        <v/>
      </c>
      <c r="I135" s="13" t="str">
        <f>IFERROR(IF(I$4="Yes",INDEX(List!$F$2:$CB$208,MATCH('Selection Pane Data'!$C135,List!$F$2:$F$208,0),MATCH('Selection Pane Data'!I$3,List!$F$2:$CB$2,0)),""),"")</f>
        <v/>
      </c>
      <c r="J135" s="13">
        <f>IFERROR(IF(J$4="Yes",INDEX(List!$F$2:$CB$208,MATCH('Selection Pane Data'!$C135,List!$F$2:$F$208,0),MATCH('Selection Pane Data'!J$3,List!$F$2:$CB$2,0)),""),"")</f>
        <v>0</v>
      </c>
      <c r="K135" s="13" t="str">
        <f>IFERROR(IF(K$4="Yes",INDEX(List!$F$2:$CB$208,MATCH('Selection Pane Data'!$C135,List!$F$2:$F$208,0),MATCH('Selection Pane Data'!K$3,List!$F$2:$CB$2,0)),""),"")</f>
        <v/>
      </c>
      <c r="L135" s="13" t="str">
        <f>IFERROR(IF(L$4="Yes",INDEX(List!$F$2:$CB$208,MATCH('Selection Pane Data'!$C135,List!$F$2:$F$208,0),MATCH('Selection Pane Data'!L$3,List!$F$2:$CB$2,0)),""),"")</f>
        <v/>
      </c>
      <c r="M135" s="13" t="str">
        <f>IFERROR(IF(M$4="Yes",INDEX(List!$F$2:$CB$208,MATCH('Selection Pane Data'!$C135,List!$F$2:$F$208,0),MATCH('Selection Pane Data'!M$3,List!$F$2:$CB$2,0)),""),"")</f>
        <v/>
      </c>
      <c r="N135" s="13" t="str">
        <f>IFERROR(IF(N$4="Yes",INDEX(List!$F$2:$CB$208,MATCH('Selection Pane Data'!$C135,List!$F$2:$F$208,0),MATCH('Selection Pane Data'!N$3,List!$F$2:$CB$2,0)),""),"")</f>
        <v/>
      </c>
      <c r="O135" s="13" t="str">
        <f>IFERROR(IF(O$4="Yes",INDEX(List!$F$2:$CB$208,MATCH('Selection Pane Data'!$C135,List!$F$2:$F$208,0),MATCH('Selection Pane Data'!O$3,List!$F$2:$CB$2,0)),""),"")</f>
        <v/>
      </c>
      <c r="P135" s="13" t="str">
        <f>IFERROR(IF(P$4="Yes",INDEX(List!$F$2:$CB$208,MATCH('Selection Pane Data'!$C135,List!$F$2:$F$208,0),MATCH('Selection Pane Data'!P$3,List!$F$2:$CB$2,0)),""),"")</f>
        <v/>
      </c>
      <c r="Q135" s="13" t="str">
        <f>IFERROR(IF(Q$4="Yes",INDEX(List!$F$2:$CB$208,MATCH('Selection Pane Data'!$C135,List!$F$2:$F$208,0),MATCH('Selection Pane Data'!Q$3,List!$F$2:$CB$2,0)),""),"")</f>
        <v/>
      </c>
      <c r="R135" s="13" t="str">
        <f>IFERROR(IF(R$4="Yes",INDEX(List!$F$2:$CB$208,MATCH('Selection Pane Data'!$C135,List!$F$2:$F$208,0),MATCH('Selection Pane Data'!R$3,List!$F$2:$CB$2,0)),""),"")</f>
        <v/>
      </c>
      <c r="S135" s="13" t="str">
        <f>IFERROR(IF(S$4="Yes",INDEX(List!$F$2:$CB$208,MATCH('Selection Pane Data'!$C135,List!$F$2:$F$208,0),MATCH('Selection Pane Data'!S$3,List!$F$2:$CB$2,0)),""),"")</f>
        <v/>
      </c>
      <c r="T135" s="13" t="str">
        <f>IFERROR(IF(T$4="Yes",INDEX(List!$F$2:$CB$208,MATCH('Selection Pane Data'!$C135,List!$F$2:$F$208,0),MATCH('Selection Pane Data'!T$3,List!$F$2:$CB$2,0)),""),"")</f>
        <v/>
      </c>
      <c r="U135" s="13" t="str">
        <f>IFERROR(IF(U$4="Yes",INDEX(List!$F$2:$CB$208,MATCH('Selection Pane Data'!$C135,List!$F$2:$F$208,0),MATCH('Selection Pane Data'!U$3,List!$F$2:$CB$2,0)),""),"")</f>
        <v/>
      </c>
      <c r="V135" s="13" t="str">
        <f>IFERROR(IF(V$4="Yes",INDEX(List!$F$2:$CB$208,MATCH('Selection Pane Data'!$C135,List!$F$2:$F$208,0),MATCH('Selection Pane Data'!V$3,List!$F$2:$CB$2,0)),""),"")</f>
        <v/>
      </c>
      <c r="W135" s="13" t="str">
        <f>IFERROR(IF(W$4="Yes",INDEX(List!$F$2:$CB$208,MATCH('Selection Pane Data'!$C135,List!$F$2:$F$208,0),MATCH('Selection Pane Data'!W$3,List!$F$2:$CB$2,0)),""),"")</f>
        <v/>
      </c>
      <c r="X135" s="13" t="str">
        <f>IFERROR(IF(X$4="Yes",INDEX(List!$F$2:$CB$208,MATCH('Selection Pane Data'!$C135,List!$F$2:$F$208,0),MATCH('Selection Pane Data'!X$3,List!$F$2:$CB$2,0)),""),"")</f>
        <v/>
      </c>
      <c r="Y135" s="13" t="str">
        <f>IFERROR(IF(Y$4="Yes",INDEX(List!$F$2:$CB$208,MATCH('Selection Pane Data'!$C135,List!$F$2:$F$208,0),MATCH('Selection Pane Data'!Y$3,List!$F$2:$CB$2,0)),""),"")</f>
        <v/>
      </c>
      <c r="Z135" s="13" t="str">
        <f>IFERROR(IF(Z$4="Yes",INDEX(List!$F$2:$CB$208,MATCH('Selection Pane Data'!$C135,List!$F$2:$F$208,0),MATCH('Selection Pane Data'!Z$3,List!$F$2:$CB$2,0)),""),"")</f>
        <v/>
      </c>
      <c r="AA135" s="13" t="str">
        <f>IFERROR(IF(AA$4="Yes",INDEX(List!$F$2:$CB$208,MATCH('Selection Pane Data'!$C135,List!$F$2:$F$208,0),MATCH('Selection Pane Data'!AA$3,List!$F$2:$CB$2,0)),""),"")</f>
        <v/>
      </c>
      <c r="AB135" s="13">
        <f>IFERROR(IF(AB$4="Yes",INDEX(List!$F$2:$CB$208,MATCH('Selection Pane Data'!$C135,List!$F$2:$F$208,0),MATCH('Selection Pane Data'!AB$3,List!$F$2:$CB$2,0)),""),"")</f>
        <v>0</v>
      </c>
      <c r="AC135" s="13" t="str">
        <f>IFERROR(IF(AC$4="Yes",INDEX(List!$F$2:$CB$208,MATCH('Selection Pane Data'!$C135,List!$F$2:$F$208,0),MATCH('Selection Pane Data'!AC$3,List!$F$2:$CB$2,0)),""),"")</f>
        <v/>
      </c>
      <c r="AD135" s="13" t="str">
        <f>IFERROR(IF(AD$4="Yes",INDEX(List!$F$2:$CB$208,MATCH('Selection Pane Data'!$C135,List!$F$2:$F$208,0),MATCH('Selection Pane Data'!AD$3,List!$F$2:$CB$2,0)),""),"")</f>
        <v/>
      </c>
      <c r="AE135" s="13" t="str">
        <f>IFERROR(IF(AE$4="Yes",INDEX(List!$F$2:$CB$208,MATCH('Selection Pane Data'!$C135,List!$F$2:$F$208,0),MATCH('Selection Pane Data'!AE$3,List!$F$2:$CB$2,0)),""),"")</f>
        <v/>
      </c>
      <c r="AF135" s="13" t="str">
        <f>IFERROR(IF(AF$4="Yes",INDEX(List!$F$2:$CB$208,MATCH('Selection Pane Data'!$C135,List!$F$2:$F$208,0),MATCH('Selection Pane Data'!AF$3,List!$F$2:$CB$2,0)),""),"")</f>
        <v/>
      </c>
      <c r="AG135" s="13" t="str">
        <f>IFERROR(IF(AG$4="Yes",INDEX(List!$F$2:$CB$208,MATCH('Selection Pane Data'!$C135,List!$F$2:$F$208,0),MATCH('Selection Pane Data'!AG$3,List!$F$2:$CB$2,0)),""),"")</f>
        <v/>
      </c>
      <c r="AH135" s="13" t="str">
        <f>IFERROR(IF(AH$4="Yes",INDEX(List!$F$2:$CB$208,MATCH('Selection Pane Data'!$C135,List!$F$2:$F$208,0),MATCH('Selection Pane Data'!AH$3,List!$F$2:$CB$2,0)),""),"")</f>
        <v/>
      </c>
      <c r="AI135" s="13" t="str">
        <f>IFERROR(IF(AI$4="Yes",INDEX(List!$F$2:$CB$208,MATCH('Selection Pane Data'!$C135,List!$F$2:$F$208,0),MATCH('Selection Pane Data'!AI$3,List!$F$2:$CB$2,0)),""),"")</f>
        <v/>
      </c>
      <c r="AJ135" s="13" t="str">
        <f>IFERROR(IF(AJ$4="Yes",INDEX(List!$F$2:$CB$208,MATCH('Selection Pane Data'!$C135,List!$F$2:$F$208,0),MATCH('Selection Pane Data'!AJ$3,List!$F$2:$CB$2,0)),""),"")</f>
        <v/>
      </c>
      <c r="AK135" s="13" t="str">
        <f>IFERROR(IF(AK$4="Yes",INDEX(List!$F$2:$CB$208,MATCH('Selection Pane Data'!$C135,List!$F$2:$F$208,0),MATCH('Selection Pane Data'!AK$3,List!$F$2:$CB$2,0)),""),"")</f>
        <v/>
      </c>
      <c r="AL135" s="13" t="str">
        <f>IFERROR(IF(AL$4="Yes",INDEX(List!$F$2:$CB$208,MATCH('Selection Pane Data'!$C135,List!$F$2:$F$208,0),MATCH('Selection Pane Data'!AL$3,List!$F$2:$CB$2,0)),""),"")</f>
        <v/>
      </c>
      <c r="AM135" s="13" t="str">
        <f>IFERROR(IF(AM$4="Yes",INDEX(List!$F$2:$CB$208,MATCH('Selection Pane Data'!$C135,List!$F$2:$F$208,0),MATCH('Selection Pane Data'!AM$3,List!$F$2:$CB$2,0)),""),"")</f>
        <v/>
      </c>
      <c r="AN135" s="13" t="str">
        <f>IFERROR(IF(AN$4="Yes",INDEX(List!$F$2:$CB$208,MATCH('Selection Pane Data'!$C135,List!$F$2:$F$208,0),MATCH('Selection Pane Data'!AN$3,List!$F$2:$CB$2,0)),""),"")</f>
        <v/>
      </c>
      <c r="AO135" s="13" t="str">
        <f>IFERROR(IF(AO$4="Yes",INDEX(List!$F$2:$CB$208,MATCH('Selection Pane Data'!$C135,List!$F$2:$F$208,0),MATCH('Selection Pane Data'!AO$3,List!$F$2:$CB$2,0)),""),"")</f>
        <v/>
      </c>
      <c r="AP135" s="13" t="str">
        <f>IFERROR(IF(AP$4="Yes",INDEX(List!$F$2:$CB$208,MATCH('Selection Pane Data'!$C135,List!$F$2:$F$208,0),MATCH('Selection Pane Data'!AP$3,List!$F$2:$CB$2,0)),""),"")</f>
        <v/>
      </c>
      <c r="AQ135" s="13" t="str">
        <f>IFERROR(IF(AQ$4="Yes",INDEX(List!$F$2:$CB$208,MATCH('Selection Pane Data'!$C135,List!$F$2:$F$208,0),MATCH('Selection Pane Data'!AQ$3,List!$F$2:$CB$2,0)),""),"")</f>
        <v/>
      </c>
      <c r="AR135" s="13" t="str">
        <f>IFERROR(IF(AR$4="Yes",INDEX(List!$F$2:$CB$208,MATCH('Selection Pane Data'!$C135,List!$F$2:$F$208,0),MATCH('Selection Pane Data'!AR$3,List!$F$2:$CB$2,0)),""),"")</f>
        <v/>
      </c>
      <c r="AS135" s="13" t="str">
        <f>IFERROR(IF(AS$4="Yes",INDEX(List!$F$2:$CB$208,MATCH('Selection Pane Data'!$C135,List!$F$2:$F$208,0),MATCH('Selection Pane Data'!AS$3,List!$F$2:$CB$2,0)),""),"")</f>
        <v/>
      </c>
      <c r="AT135" s="13" t="str">
        <f>IFERROR(IF(AT$4="Yes",INDEX(List!$F$2:$CB$208,MATCH('Selection Pane Data'!$C135,List!$F$2:$F$208,0),MATCH('Selection Pane Data'!AT$3,List!$F$2:$CB$2,0)),""),"")</f>
        <v/>
      </c>
      <c r="AU135" s="13" t="str">
        <f>IFERROR(IF(AU$4="Yes",INDEX(List!$F$2:$CB$208,MATCH('Selection Pane Data'!$C135,List!$F$2:$F$208,0),MATCH('Selection Pane Data'!AU$3,List!$F$2:$CB$2,0)),""),"")</f>
        <v/>
      </c>
      <c r="AV135" s="13" t="str">
        <f>IFERROR(IF(AV$4="Yes",INDEX(List!$F$2:$CB$208,MATCH('Selection Pane Data'!$C135,List!$F$2:$F$208,0),MATCH('Selection Pane Data'!AV$3,List!$F$2:$CB$2,0)),""),"")</f>
        <v/>
      </c>
      <c r="AW135" s="13" t="str">
        <f>IFERROR(IF(AW$4="Yes",INDEX(List!$F$2:$CB$208,MATCH('Selection Pane Data'!$C135,List!$F$2:$F$208,0),MATCH('Selection Pane Data'!AW$3,List!$F$2:$CB$2,0)),""),"")</f>
        <v/>
      </c>
      <c r="AX135" s="13" t="str">
        <f>IFERROR(IF(AX$4="Yes",INDEX(List!$F$2:$CB$208,MATCH('Selection Pane Data'!$C135,List!$F$2:$F$208,0),MATCH('Selection Pane Data'!AX$3,List!$F$2:$CB$2,0)),""),"")</f>
        <v/>
      </c>
      <c r="AY135" s="13" t="str">
        <f>IFERROR(IF(AY$4="Yes",INDEX(List!$F$2:$CB$208,MATCH('Selection Pane Data'!$C135,List!$F$2:$F$208,0),MATCH('Selection Pane Data'!AY$3,List!$F$2:$CB$2,0)),""),"")</f>
        <v/>
      </c>
      <c r="AZ135" s="13" t="str">
        <f>IFERROR(IF(AZ$4="Yes",INDEX(List!$F$2:$CB$208,MATCH('Selection Pane Data'!$C135,List!$F$2:$F$208,0),MATCH('Selection Pane Data'!AZ$3,List!$F$2:$CB$2,0)),""),"")</f>
        <v/>
      </c>
      <c r="BA135" s="13" t="str">
        <f>IFERROR(IF(BA$4="Yes",INDEX(List!$F$2:$CB$208,MATCH('Selection Pane Data'!$C135,List!$F$2:$F$208,0),MATCH('Selection Pane Data'!BA$3,List!$F$2:$CB$2,0)),""),"")</f>
        <v/>
      </c>
      <c r="BB135" s="13" t="str">
        <f>IFERROR(IF(BB$4="Yes",INDEX(List!$F$2:$CB$208,MATCH('Selection Pane Data'!$C135,List!$F$2:$F$208,0),MATCH('Selection Pane Data'!BB$3,List!$F$2:$CB$2,0)),""),"")</f>
        <v/>
      </c>
      <c r="BC135" s="13" t="str">
        <f>IFERROR(IF(BC$4="Yes",INDEX(List!$F$2:$CB$208,MATCH('Selection Pane Data'!$C135,List!$F$2:$F$208,0),MATCH('Selection Pane Data'!BC$3,List!$F$2:$CB$2,0)),""),"")</f>
        <v/>
      </c>
      <c r="BD135" s="13" t="str">
        <f>IFERROR(IF(BD$4="Yes",INDEX(List!$F$2:$CB$208,MATCH('Selection Pane Data'!$C135,List!$F$2:$F$208,0),MATCH('Selection Pane Data'!BD$3,List!$F$2:$CB$2,0)),""),"")</f>
        <v/>
      </c>
      <c r="BE135" s="13" t="str">
        <f>IFERROR(IF(BE$4="Yes",INDEX(List!$F$2:$CB$208,MATCH('Selection Pane Data'!$C135,List!$F$2:$F$208,0),MATCH('Selection Pane Data'!BE$3,List!$F$2:$CB$2,0)),""),"")</f>
        <v/>
      </c>
      <c r="BF135" s="13" t="str">
        <f>IFERROR(IF(BF$4="Yes",INDEX(List!$F$2:$CB$208,MATCH('Selection Pane Data'!$C135,List!$F$2:$F$208,0),MATCH('Selection Pane Data'!BF$3,List!$F$2:$CB$2,0)),""),"")</f>
        <v/>
      </c>
      <c r="BG135" s="13" t="str">
        <f>IFERROR(IF(BG$4="Yes",INDEX(List!$F$2:$CB$208,MATCH('Selection Pane Data'!$C135,List!$F$2:$F$208,0),MATCH('Selection Pane Data'!BG$3,List!$F$2:$CB$2,0)),""),"")</f>
        <v/>
      </c>
      <c r="BH135" s="13" t="str">
        <f>IFERROR(IF(BH$4="Yes",INDEX(List!$F$2:$CB$208,MATCH('Selection Pane Data'!$C135,List!$F$2:$F$208,0),MATCH('Selection Pane Data'!BH$3,List!$F$2:$CB$2,0)),""),"")</f>
        <v/>
      </c>
      <c r="BI135" s="13" t="str">
        <f>IFERROR(IF(BI$4="Yes",INDEX(List!$F$2:$CB$208,MATCH('Selection Pane Data'!$C135,List!$F$2:$F$208,0),MATCH('Selection Pane Data'!BI$3,List!$F$2:$CB$2,0)),""),"")</f>
        <v/>
      </c>
      <c r="BJ135" s="13" t="str">
        <f>IFERROR(IF(BJ$4="Yes",INDEX(List!$F$2:$CB$208,MATCH('Selection Pane Data'!$C135,List!$F$2:$F$208,0),MATCH('Selection Pane Data'!BJ$3,List!$F$2:$CB$2,0)),""),"")</f>
        <v/>
      </c>
      <c r="BK135" s="13" t="str">
        <f>IFERROR(IF(BK$4="Yes",INDEX(List!$F$2:$CB$208,MATCH('Selection Pane Data'!$C135,List!$F$2:$F$208,0),MATCH('Selection Pane Data'!BK$3,List!$F$2:$CB$2,0)),""),"")</f>
        <v/>
      </c>
      <c r="BL135" s="13" t="str">
        <f>IFERROR(IF(BL$4="Yes",INDEX(List!$F$2:$CB$208,MATCH('Selection Pane Data'!$C135,List!$F$2:$F$208,0),MATCH('Selection Pane Data'!BL$3,List!$F$2:$CB$2,0)),""),"")</f>
        <v/>
      </c>
      <c r="BM135" s="13" t="str">
        <f>IFERROR(IF(BM$4="Yes",INDEX(List!$F$2:$CB$208,MATCH('Selection Pane Data'!$C135,List!$F$2:$F$208,0),MATCH('Selection Pane Data'!BM$3,List!$F$2:$CB$2,0)),""),"")</f>
        <v/>
      </c>
      <c r="BN135" s="13" t="str">
        <f>IFERROR(IF(BN$4="Yes",INDEX(List!$F$2:$CB$208,MATCH('Selection Pane Data'!$C135,List!$F$2:$F$208,0),MATCH('Selection Pane Data'!BN$3,List!$F$2:$CB$2,0)),""),"")</f>
        <v/>
      </c>
      <c r="BO135" s="13" t="str">
        <f>IFERROR(IF(BO$4="Yes",INDEX(List!$F$2:$CB$208,MATCH('Selection Pane Data'!$C135,List!$F$2:$F$208,0),MATCH('Selection Pane Data'!BO$3,List!$F$2:$CB$2,0)),""),"")</f>
        <v/>
      </c>
      <c r="BP135" s="13" t="str">
        <f>IFERROR(IF(BP$4="Yes",INDEX(List!$F$2:$CB$208,MATCH('Selection Pane Data'!$C135,List!$F$2:$F$208,0),MATCH('Selection Pane Data'!BP$3,List!$F$2:$CB$2,0)),""),"")</f>
        <v/>
      </c>
      <c r="BQ135" s="13" t="str">
        <f>IFERROR(IF(BQ$4="Yes",INDEX(List!$F$2:$CB$208,MATCH('Selection Pane Data'!$C135,List!$F$2:$F$208,0),MATCH('Selection Pane Data'!BQ$3,List!$F$2:$CB$2,0)),""),"")</f>
        <v/>
      </c>
      <c r="BR135" s="13" t="str">
        <f>IFERROR(IF(BR$4="Yes",INDEX(List!$F$2:$CB$208,MATCH('Selection Pane Data'!$C135,List!$F$2:$F$208,0),MATCH('Selection Pane Data'!BR$3,List!$F$2:$CB$2,0)),""),"")</f>
        <v/>
      </c>
      <c r="BS135" s="13" t="str">
        <f>IFERROR(IF(BS$4="Yes",INDEX(List!$F$2:$CB$208,MATCH('Selection Pane Data'!$C135,List!$F$2:$F$208,0),MATCH('Selection Pane Data'!BS$3,List!$F$2:$CB$2,0)),""),"")</f>
        <v/>
      </c>
      <c r="BT135" s="13" t="str">
        <f>IFERROR(IF(BT$4="Yes",INDEX(List!$F$2:$CB$208,MATCH('Selection Pane Data'!$C135,List!$F$2:$F$208,0),MATCH('Selection Pane Data'!BT$3,List!$F$2:$CB$2,0)),""),"")</f>
        <v/>
      </c>
      <c r="BU135" s="13" t="str">
        <f>IFERROR(IF(BU$4="Yes",INDEX(List!$F$2:$CB$208,MATCH('Selection Pane Data'!$C135,List!$F$2:$F$208,0),MATCH('Selection Pane Data'!BU$3,List!$F$2:$CB$2,0)),""),"")</f>
        <v/>
      </c>
      <c r="BV135" s="13" t="str">
        <f>IFERROR(IF(BV$4="Yes",INDEX(List!$F$2:$CB$208,MATCH('Selection Pane Data'!$C135,List!$F$2:$F$208,0),MATCH('Selection Pane Data'!BV$3,List!$F$2:$CB$2,0)),""),"")</f>
        <v/>
      </c>
      <c r="BW135" s="13" t="str">
        <f>IFERROR(IF(BW$4="Yes",INDEX(List!$F$2:$CB$208,MATCH('Selection Pane Data'!$C135,List!$F$2:$F$208,0),MATCH('Selection Pane Data'!BW$3,List!$F$2:$CB$2,0)),""),"")</f>
        <v/>
      </c>
      <c r="BX135" s="13" t="str">
        <f>IFERROR(IF(BX$4="Yes",INDEX(List!$F$2:$CB$208,MATCH('Selection Pane Data'!$C135,List!$F$2:$F$208,0),MATCH('Selection Pane Data'!BX$3,List!$F$2:$CB$2,0)),""),"")</f>
        <v/>
      </c>
      <c r="BY135" s="13" t="str">
        <f>IFERROR(IF(BY$4="Yes",INDEX(List!$F$2:$CB$208,MATCH('Selection Pane Data'!$C135,List!$F$2:$F$208,0),MATCH('Selection Pane Data'!BY$3,List!$F$2:$CB$2,0)),""),"")</f>
        <v/>
      </c>
      <c r="BZ135" s="13" t="str">
        <f>IFERROR(IF(BZ$4="Yes",INDEX(List!$F$2:$CB$208,MATCH('Selection Pane Data'!$C135,List!$F$2:$F$208,0),MATCH('Selection Pane Data'!BZ$3,List!$F$2:$CB$2,0)),""),"")</f>
        <v/>
      </c>
      <c r="CA135" s="13" t="str">
        <f>IFERROR(IF(CA$4="Yes",INDEX(List!$F$2:$CB$208,MATCH('Selection Pane Data'!$C135,List!$F$2:$F$208,0),MATCH('Selection Pane Data'!CA$3,List!$F$2:$CB$2,0)),""),"")</f>
        <v/>
      </c>
      <c r="CC135" s="29">
        <f t="shared" si="8"/>
        <v>0</v>
      </c>
      <c r="CD135" s="29">
        <f t="shared" si="9"/>
        <v>0</v>
      </c>
      <c r="CE135" s="29"/>
      <c r="CF135" s="29">
        <f>COUNTIF(List!I133:CB133,'Selection Pane Data'!CF$3)</f>
        <v>0</v>
      </c>
      <c r="CG135" s="29">
        <f>COUNTIF(List!J133:CC133,'Selection Pane Data'!CG$3)</f>
        <v>0</v>
      </c>
      <c r="CH135" s="29"/>
      <c r="CI135" s="29" t="str">
        <f t="shared" si="10"/>
        <v>Good</v>
      </c>
      <c r="CJ135" s="29" t="str">
        <f t="shared" si="11"/>
        <v>Good</v>
      </c>
    </row>
    <row r="136" spans="2:88" x14ac:dyDescent="0.45">
      <c r="B136" s="21" t="s">
        <v>445</v>
      </c>
      <c r="C136" s="120" t="s">
        <v>296</v>
      </c>
      <c r="D136" s="31" t="str">
        <f>List!G134</f>
        <v>Shared Coverage</v>
      </c>
      <c r="E136" s="31" t="str">
        <f>List!H134</f>
        <v>Shared Coverage</v>
      </c>
      <c r="F136" t="str">
        <f>INDEX('CMMC Levels'!$A$1:$F$188,MATCH('Selection Pane Data'!$C136,'CMMC Levels'!$A$1:$A$188,0),MATCH(Placemat!$F$4,'CMMC Levels'!$A$1:$F$1,0))</f>
        <v>N/A</v>
      </c>
      <c r="G136" s="75" t="str">
        <f>IF(F136="X",IF(COUNTIF(List!I134:CB134,"P")+COUNTIF(List!I134:CB134,"S")=0,"U",IF(COUNTIF('Selection Pane Data'!H136:CA136,"P")&gt;0,"P",IF(COUNTIF('Selection Pane Data'!H136:CA136,"S")&gt;0,"S","N"))),"NA")</f>
        <v>NA</v>
      </c>
      <c r="H136" s="13" t="str">
        <f>IFERROR(IF(H$4="Yes",INDEX(List!$F$2:$CB$208,MATCH('Selection Pane Data'!$C136,List!$F$2:$F$208,0),MATCH('Selection Pane Data'!H$3,List!$F$2:$CB$2,0)),""),"")</f>
        <v/>
      </c>
      <c r="I136" s="13" t="str">
        <f>IFERROR(IF(I$4="Yes",INDEX(List!$F$2:$CB$208,MATCH('Selection Pane Data'!$C136,List!$F$2:$F$208,0),MATCH('Selection Pane Data'!I$3,List!$F$2:$CB$2,0)),""),"")</f>
        <v/>
      </c>
      <c r="J136" s="13">
        <f>IFERROR(IF(J$4="Yes",INDEX(List!$F$2:$CB$208,MATCH('Selection Pane Data'!$C136,List!$F$2:$F$208,0),MATCH('Selection Pane Data'!J$3,List!$F$2:$CB$2,0)),""),"")</f>
        <v>0</v>
      </c>
      <c r="K136" s="13" t="str">
        <f>IFERROR(IF(K$4="Yes",INDEX(List!$F$2:$CB$208,MATCH('Selection Pane Data'!$C136,List!$F$2:$F$208,0),MATCH('Selection Pane Data'!K$3,List!$F$2:$CB$2,0)),""),"")</f>
        <v/>
      </c>
      <c r="L136" s="13" t="str">
        <f>IFERROR(IF(L$4="Yes",INDEX(List!$F$2:$CB$208,MATCH('Selection Pane Data'!$C136,List!$F$2:$F$208,0),MATCH('Selection Pane Data'!L$3,List!$F$2:$CB$2,0)),""),"")</f>
        <v/>
      </c>
      <c r="M136" s="13" t="str">
        <f>IFERROR(IF(M$4="Yes",INDEX(List!$F$2:$CB$208,MATCH('Selection Pane Data'!$C136,List!$F$2:$F$208,0),MATCH('Selection Pane Data'!M$3,List!$F$2:$CB$2,0)),""),"")</f>
        <v/>
      </c>
      <c r="N136" s="13" t="str">
        <f>IFERROR(IF(N$4="Yes",INDEX(List!$F$2:$CB$208,MATCH('Selection Pane Data'!$C136,List!$F$2:$F$208,0),MATCH('Selection Pane Data'!N$3,List!$F$2:$CB$2,0)),""),"")</f>
        <v/>
      </c>
      <c r="O136" s="13" t="str">
        <f>IFERROR(IF(O$4="Yes",INDEX(List!$F$2:$CB$208,MATCH('Selection Pane Data'!$C136,List!$F$2:$F$208,0),MATCH('Selection Pane Data'!O$3,List!$F$2:$CB$2,0)),""),"")</f>
        <v/>
      </c>
      <c r="P136" s="13" t="str">
        <f>IFERROR(IF(P$4="Yes",INDEX(List!$F$2:$CB$208,MATCH('Selection Pane Data'!$C136,List!$F$2:$F$208,0),MATCH('Selection Pane Data'!P$3,List!$F$2:$CB$2,0)),""),"")</f>
        <v/>
      </c>
      <c r="Q136" s="13" t="str">
        <f>IFERROR(IF(Q$4="Yes",INDEX(List!$F$2:$CB$208,MATCH('Selection Pane Data'!$C136,List!$F$2:$F$208,0),MATCH('Selection Pane Data'!Q$3,List!$F$2:$CB$2,0)),""),"")</f>
        <v/>
      </c>
      <c r="R136" s="13" t="str">
        <f>IFERROR(IF(R$4="Yes",INDEX(List!$F$2:$CB$208,MATCH('Selection Pane Data'!$C136,List!$F$2:$F$208,0),MATCH('Selection Pane Data'!R$3,List!$F$2:$CB$2,0)),""),"")</f>
        <v/>
      </c>
      <c r="S136" s="13" t="str">
        <f>IFERROR(IF(S$4="Yes",INDEX(List!$F$2:$CB$208,MATCH('Selection Pane Data'!$C136,List!$F$2:$F$208,0),MATCH('Selection Pane Data'!S$3,List!$F$2:$CB$2,0)),""),"")</f>
        <v/>
      </c>
      <c r="T136" s="13" t="str">
        <f>IFERROR(IF(T$4="Yes",INDEX(List!$F$2:$CB$208,MATCH('Selection Pane Data'!$C136,List!$F$2:$F$208,0),MATCH('Selection Pane Data'!T$3,List!$F$2:$CB$2,0)),""),"")</f>
        <v/>
      </c>
      <c r="U136" s="13" t="str">
        <f>IFERROR(IF(U$4="Yes",INDEX(List!$F$2:$CB$208,MATCH('Selection Pane Data'!$C136,List!$F$2:$F$208,0),MATCH('Selection Pane Data'!U$3,List!$F$2:$CB$2,0)),""),"")</f>
        <v/>
      </c>
      <c r="V136" s="13" t="str">
        <f>IFERROR(IF(V$4="Yes",INDEX(List!$F$2:$CB$208,MATCH('Selection Pane Data'!$C136,List!$F$2:$F$208,0),MATCH('Selection Pane Data'!V$3,List!$F$2:$CB$2,0)),""),"")</f>
        <v/>
      </c>
      <c r="W136" s="13" t="str">
        <f>IFERROR(IF(W$4="Yes",INDEX(List!$F$2:$CB$208,MATCH('Selection Pane Data'!$C136,List!$F$2:$F$208,0),MATCH('Selection Pane Data'!W$3,List!$F$2:$CB$2,0)),""),"")</f>
        <v/>
      </c>
      <c r="X136" s="13" t="str">
        <f>IFERROR(IF(X$4="Yes",INDEX(List!$F$2:$CB$208,MATCH('Selection Pane Data'!$C136,List!$F$2:$F$208,0),MATCH('Selection Pane Data'!X$3,List!$F$2:$CB$2,0)),""),"")</f>
        <v/>
      </c>
      <c r="Y136" s="13" t="str">
        <f>IFERROR(IF(Y$4="Yes",INDEX(List!$F$2:$CB$208,MATCH('Selection Pane Data'!$C136,List!$F$2:$F$208,0),MATCH('Selection Pane Data'!Y$3,List!$F$2:$CB$2,0)),""),"")</f>
        <v/>
      </c>
      <c r="Z136" s="13" t="str">
        <f>IFERROR(IF(Z$4="Yes",INDEX(List!$F$2:$CB$208,MATCH('Selection Pane Data'!$C136,List!$F$2:$F$208,0),MATCH('Selection Pane Data'!Z$3,List!$F$2:$CB$2,0)),""),"")</f>
        <v/>
      </c>
      <c r="AA136" s="13" t="str">
        <f>IFERROR(IF(AA$4="Yes",INDEX(List!$F$2:$CB$208,MATCH('Selection Pane Data'!$C136,List!$F$2:$F$208,0),MATCH('Selection Pane Data'!AA$3,List!$F$2:$CB$2,0)),""),"")</f>
        <v/>
      </c>
      <c r="AB136" s="13">
        <f>IFERROR(IF(AB$4="Yes",INDEX(List!$F$2:$CB$208,MATCH('Selection Pane Data'!$C136,List!$F$2:$F$208,0),MATCH('Selection Pane Data'!AB$3,List!$F$2:$CB$2,0)),""),"")</f>
        <v>0</v>
      </c>
      <c r="AC136" s="13" t="str">
        <f>IFERROR(IF(AC$4="Yes",INDEX(List!$F$2:$CB$208,MATCH('Selection Pane Data'!$C136,List!$F$2:$F$208,0),MATCH('Selection Pane Data'!AC$3,List!$F$2:$CB$2,0)),""),"")</f>
        <v/>
      </c>
      <c r="AD136" s="13" t="str">
        <f>IFERROR(IF(AD$4="Yes",INDEX(List!$F$2:$CB$208,MATCH('Selection Pane Data'!$C136,List!$F$2:$F$208,0),MATCH('Selection Pane Data'!AD$3,List!$F$2:$CB$2,0)),""),"")</f>
        <v/>
      </c>
      <c r="AE136" s="13" t="str">
        <f>IFERROR(IF(AE$4="Yes",INDEX(List!$F$2:$CB$208,MATCH('Selection Pane Data'!$C136,List!$F$2:$F$208,0),MATCH('Selection Pane Data'!AE$3,List!$F$2:$CB$2,0)),""),"")</f>
        <v/>
      </c>
      <c r="AF136" s="13" t="str">
        <f>IFERROR(IF(AF$4="Yes",INDEX(List!$F$2:$CB$208,MATCH('Selection Pane Data'!$C136,List!$F$2:$F$208,0),MATCH('Selection Pane Data'!AF$3,List!$F$2:$CB$2,0)),""),"")</f>
        <v/>
      </c>
      <c r="AG136" s="13" t="str">
        <f>IFERROR(IF(AG$4="Yes",INDEX(List!$F$2:$CB$208,MATCH('Selection Pane Data'!$C136,List!$F$2:$F$208,0),MATCH('Selection Pane Data'!AG$3,List!$F$2:$CB$2,0)),""),"")</f>
        <v/>
      </c>
      <c r="AH136" s="13" t="str">
        <f>IFERROR(IF(AH$4="Yes",INDEX(List!$F$2:$CB$208,MATCH('Selection Pane Data'!$C136,List!$F$2:$F$208,0),MATCH('Selection Pane Data'!AH$3,List!$F$2:$CB$2,0)),""),"")</f>
        <v/>
      </c>
      <c r="AI136" s="13" t="str">
        <f>IFERROR(IF(AI$4="Yes",INDEX(List!$F$2:$CB$208,MATCH('Selection Pane Data'!$C136,List!$F$2:$F$208,0),MATCH('Selection Pane Data'!AI$3,List!$F$2:$CB$2,0)),""),"")</f>
        <v/>
      </c>
      <c r="AJ136" s="13" t="str">
        <f>IFERROR(IF(AJ$4="Yes",INDEX(List!$F$2:$CB$208,MATCH('Selection Pane Data'!$C136,List!$F$2:$F$208,0),MATCH('Selection Pane Data'!AJ$3,List!$F$2:$CB$2,0)),""),"")</f>
        <v/>
      </c>
      <c r="AK136" s="13" t="str">
        <f>IFERROR(IF(AK$4="Yes",INDEX(List!$F$2:$CB$208,MATCH('Selection Pane Data'!$C136,List!$F$2:$F$208,0),MATCH('Selection Pane Data'!AK$3,List!$F$2:$CB$2,0)),""),"")</f>
        <v/>
      </c>
      <c r="AL136" s="13" t="str">
        <f>IFERROR(IF(AL$4="Yes",INDEX(List!$F$2:$CB$208,MATCH('Selection Pane Data'!$C136,List!$F$2:$F$208,0),MATCH('Selection Pane Data'!AL$3,List!$F$2:$CB$2,0)),""),"")</f>
        <v/>
      </c>
      <c r="AM136" s="13" t="str">
        <f>IFERROR(IF(AM$4="Yes",INDEX(List!$F$2:$CB$208,MATCH('Selection Pane Data'!$C136,List!$F$2:$F$208,0),MATCH('Selection Pane Data'!AM$3,List!$F$2:$CB$2,0)),""),"")</f>
        <v/>
      </c>
      <c r="AN136" s="13" t="str">
        <f>IFERROR(IF(AN$4="Yes",INDEX(List!$F$2:$CB$208,MATCH('Selection Pane Data'!$C136,List!$F$2:$F$208,0),MATCH('Selection Pane Data'!AN$3,List!$F$2:$CB$2,0)),""),"")</f>
        <v/>
      </c>
      <c r="AO136" s="13" t="str">
        <f>IFERROR(IF(AO$4="Yes",INDEX(List!$F$2:$CB$208,MATCH('Selection Pane Data'!$C136,List!$F$2:$F$208,0),MATCH('Selection Pane Data'!AO$3,List!$F$2:$CB$2,0)),""),"")</f>
        <v/>
      </c>
      <c r="AP136" s="13" t="str">
        <f>IFERROR(IF(AP$4="Yes",INDEX(List!$F$2:$CB$208,MATCH('Selection Pane Data'!$C136,List!$F$2:$F$208,0),MATCH('Selection Pane Data'!AP$3,List!$F$2:$CB$2,0)),""),"")</f>
        <v/>
      </c>
      <c r="AQ136" s="13" t="str">
        <f>IFERROR(IF(AQ$4="Yes",INDEX(List!$F$2:$CB$208,MATCH('Selection Pane Data'!$C136,List!$F$2:$F$208,0),MATCH('Selection Pane Data'!AQ$3,List!$F$2:$CB$2,0)),""),"")</f>
        <v/>
      </c>
      <c r="AR136" s="13" t="str">
        <f>IFERROR(IF(AR$4="Yes",INDEX(List!$F$2:$CB$208,MATCH('Selection Pane Data'!$C136,List!$F$2:$F$208,0),MATCH('Selection Pane Data'!AR$3,List!$F$2:$CB$2,0)),""),"")</f>
        <v/>
      </c>
      <c r="AS136" s="13" t="str">
        <f>IFERROR(IF(AS$4="Yes",INDEX(List!$F$2:$CB$208,MATCH('Selection Pane Data'!$C136,List!$F$2:$F$208,0),MATCH('Selection Pane Data'!AS$3,List!$F$2:$CB$2,0)),""),"")</f>
        <v/>
      </c>
      <c r="AT136" s="13" t="str">
        <f>IFERROR(IF(AT$4="Yes",INDEX(List!$F$2:$CB$208,MATCH('Selection Pane Data'!$C136,List!$F$2:$F$208,0),MATCH('Selection Pane Data'!AT$3,List!$F$2:$CB$2,0)),""),"")</f>
        <v/>
      </c>
      <c r="AU136" s="13" t="str">
        <f>IFERROR(IF(AU$4="Yes",INDEX(List!$F$2:$CB$208,MATCH('Selection Pane Data'!$C136,List!$F$2:$F$208,0),MATCH('Selection Pane Data'!AU$3,List!$F$2:$CB$2,0)),""),"")</f>
        <v/>
      </c>
      <c r="AV136" s="13" t="str">
        <f>IFERROR(IF(AV$4="Yes",INDEX(List!$F$2:$CB$208,MATCH('Selection Pane Data'!$C136,List!$F$2:$F$208,0),MATCH('Selection Pane Data'!AV$3,List!$F$2:$CB$2,0)),""),"")</f>
        <v/>
      </c>
      <c r="AW136" s="13" t="str">
        <f>IFERROR(IF(AW$4="Yes",INDEX(List!$F$2:$CB$208,MATCH('Selection Pane Data'!$C136,List!$F$2:$F$208,0),MATCH('Selection Pane Data'!AW$3,List!$F$2:$CB$2,0)),""),"")</f>
        <v/>
      </c>
      <c r="AX136" s="13" t="str">
        <f>IFERROR(IF(AX$4="Yes",INDEX(List!$F$2:$CB$208,MATCH('Selection Pane Data'!$C136,List!$F$2:$F$208,0),MATCH('Selection Pane Data'!AX$3,List!$F$2:$CB$2,0)),""),"")</f>
        <v/>
      </c>
      <c r="AY136" s="13" t="str">
        <f>IFERROR(IF(AY$4="Yes",INDEX(List!$F$2:$CB$208,MATCH('Selection Pane Data'!$C136,List!$F$2:$F$208,0),MATCH('Selection Pane Data'!AY$3,List!$F$2:$CB$2,0)),""),"")</f>
        <v/>
      </c>
      <c r="AZ136" s="13" t="str">
        <f>IFERROR(IF(AZ$4="Yes",INDEX(List!$F$2:$CB$208,MATCH('Selection Pane Data'!$C136,List!$F$2:$F$208,0),MATCH('Selection Pane Data'!AZ$3,List!$F$2:$CB$2,0)),""),"")</f>
        <v/>
      </c>
      <c r="BA136" s="13" t="str">
        <f>IFERROR(IF(BA$4="Yes",INDEX(List!$F$2:$CB$208,MATCH('Selection Pane Data'!$C136,List!$F$2:$F$208,0),MATCH('Selection Pane Data'!BA$3,List!$F$2:$CB$2,0)),""),"")</f>
        <v/>
      </c>
      <c r="BB136" s="13" t="str">
        <f>IFERROR(IF(BB$4="Yes",INDEX(List!$F$2:$CB$208,MATCH('Selection Pane Data'!$C136,List!$F$2:$F$208,0),MATCH('Selection Pane Data'!BB$3,List!$F$2:$CB$2,0)),""),"")</f>
        <v/>
      </c>
      <c r="BC136" s="13" t="str">
        <f>IFERROR(IF(BC$4="Yes",INDEX(List!$F$2:$CB$208,MATCH('Selection Pane Data'!$C136,List!$F$2:$F$208,0),MATCH('Selection Pane Data'!BC$3,List!$F$2:$CB$2,0)),""),"")</f>
        <v/>
      </c>
      <c r="BD136" s="13" t="str">
        <f>IFERROR(IF(BD$4="Yes",INDEX(List!$F$2:$CB$208,MATCH('Selection Pane Data'!$C136,List!$F$2:$F$208,0),MATCH('Selection Pane Data'!BD$3,List!$F$2:$CB$2,0)),""),"")</f>
        <v/>
      </c>
      <c r="BE136" s="13" t="str">
        <f>IFERROR(IF(BE$4="Yes",INDEX(List!$F$2:$CB$208,MATCH('Selection Pane Data'!$C136,List!$F$2:$F$208,0),MATCH('Selection Pane Data'!BE$3,List!$F$2:$CB$2,0)),""),"")</f>
        <v/>
      </c>
      <c r="BF136" s="13" t="str">
        <f>IFERROR(IF(BF$4="Yes",INDEX(List!$F$2:$CB$208,MATCH('Selection Pane Data'!$C136,List!$F$2:$F$208,0),MATCH('Selection Pane Data'!BF$3,List!$F$2:$CB$2,0)),""),"")</f>
        <v/>
      </c>
      <c r="BG136" s="13" t="str">
        <f>IFERROR(IF(BG$4="Yes",INDEX(List!$F$2:$CB$208,MATCH('Selection Pane Data'!$C136,List!$F$2:$F$208,0),MATCH('Selection Pane Data'!BG$3,List!$F$2:$CB$2,0)),""),"")</f>
        <v/>
      </c>
      <c r="BH136" s="13" t="str">
        <f>IFERROR(IF(BH$4="Yes",INDEX(List!$F$2:$CB$208,MATCH('Selection Pane Data'!$C136,List!$F$2:$F$208,0),MATCH('Selection Pane Data'!BH$3,List!$F$2:$CB$2,0)),""),"")</f>
        <v/>
      </c>
      <c r="BI136" s="13" t="str">
        <f>IFERROR(IF(BI$4="Yes",INDEX(List!$F$2:$CB$208,MATCH('Selection Pane Data'!$C136,List!$F$2:$F$208,0),MATCH('Selection Pane Data'!BI$3,List!$F$2:$CB$2,0)),""),"")</f>
        <v/>
      </c>
      <c r="BJ136" s="13" t="str">
        <f>IFERROR(IF(BJ$4="Yes",INDEX(List!$F$2:$CB$208,MATCH('Selection Pane Data'!$C136,List!$F$2:$F$208,0),MATCH('Selection Pane Data'!BJ$3,List!$F$2:$CB$2,0)),""),"")</f>
        <v/>
      </c>
      <c r="BK136" s="13" t="str">
        <f>IFERROR(IF(BK$4="Yes",INDEX(List!$F$2:$CB$208,MATCH('Selection Pane Data'!$C136,List!$F$2:$F$208,0),MATCH('Selection Pane Data'!BK$3,List!$F$2:$CB$2,0)),""),"")</f>
        <v/>
      </c>
      <c r="BL136" s="13" t="str">
        <f>IFERROR(IF(BL$4="Yes",INDEX(List!$F$2:$CB$208,MATCH('Selection Pane Data'!$C136,List!$F$2:$F$208,0),MATCH('Selection Pane Data'!BL$3,List!$F$2:$CB$2,0)),""),"")</f>
        <v/>
      </c>
      <c r="BM136" s="13" t="str">
        <f>IFERROR(IF(BM$4="Yes",INDEX(List!$F$2:$CB$208,MATCH('Selection Pane Data'!$C136,List!$F$2:$F$208,0),MATCH('Selection Pane Data'!BM$3,List!$F$2:$CB$2,0)),""),"")</f>
        <v/>
      </c>
      <c r="BN136" s="13" t="str">
        <f>IFERROR(IF(BN$4="Yes",INDEX(List!$F$2:$CB$208,MATCH('Selection Pane Data'!$C136,List!$F$2:$F$208,0),MATCH('Selection Pane Data'!BN$3,List!$F$2:$CB$2,0)),""),"")</f>
        <v/>
      </c>
      <c r="BO136" s="13" t="str">
        <f>IFERROR(IF(BO$4="Yes",INDEX(List!$F$2:$CB$208,MATCH('Selection Pane Data'!$C136,List!$F$2:$F$208,0),MATCH('Selection Pane Data'!BO$3,List!$F$2:$CB$2,0)),""),"")</f>
        <v/>
      </c>
      <c r="BP136" s="13" t="str">
        <f>IFERROR(IF(BP$4="Yes",INDEX(List!$F$2:$CB$208,MATCH('Selection Pane Data'!$C136,List!$F$2:$F$208,0),MATCH('Selection Pane Data'!BP$3,List!$F$2:$CB$2,0)),""),"")</f>
        <v/>
      </c>
      <c r="BQ136" s="13" t="str">
        <f>IFERROR(IF(BQ$4="Yes",INDEX(List!$F$2:$CB$208,MATCH('Selection Pane Data'!$C136,List!$F$2:$F$208,0),MATCH('Selection Pane Data'!BQ$3,List!$F$2:$CB$2,0)),""),"")</f>
        <v/>
      </c>
      <c r="BR136" s="13" t="str">
        <f>IFERROR(IF(BR$4="Yes",INDEX(List!$F$2:$CB$208,MATCH('Selection Pane Data'!$C136,List!$F$2:$F$208,0),MATCH('Selection Pane Data'!BR$3,List!$F$2:$CB$2,0)),""),"")</f>
        <v/>
      </c>
      <c r="BS136" s="13" t="str">
        <f>IFERROR(IF(BS$4="Yes",INDEX(List!$F$2:$CB$208,MATCH('Selection Pane Data'!$C136,List!$F$2:$F$208,0),MATCH('Selection Pane Data'!BS$3,List!$F$2:$CB$2,0)),""),"")</f>
        <v/>
      </c>
      <c r="BT136" s="13" t="str">
        <f>IFERROR(IF(BT$4="Yes",INDEX(List!$F$2:$CB$208,MATCH('Selection Pane Data'!$C136,List!$F$2:$F$208,0),MATCH('Selection Pane Data'!BT$3,List!$F$2:$CB$2,0)),""),"")</f>
        <v/>
      </c>
      <c r="BU136" s="13" t="str">
        <f>IFERROR(IF(BU$4="Yes",INDEX(List!$F$2:$CB$208,MATCH('Selection Pane Data'!$C136,List!$F$2:$F$208,0),MATCH('Selection Pane Data'!BU$3,List!$F$2:$CB$2,0)),""),"")</f>
        <v/>
      </c>
      <c r="BV136" s="13" t="str">
        <f>IFERROR(IF(BV$4="Yes",INDEX(List!$F$2:$CB$208,MATCH('Selection Pane Data'!$C136,List!$F$2:$F$208,0),MATCH('Selection Pane Data'!BV$3,List!$F$2:$CB$2,0)),""),"")</f>
        <v/>
      </c>
      <c r="BW136" s="13" t="str">
        <f>IFERROR(IF(BW$4="Yes",INDEX(List!$F$2:$CB$208,MATCH('Selection Pane Data'!$C136,List!$F$2:$F$208,0),MATCH('Selection Pane Data'!BW$3,List!$F$2:$CB$2,0)),""),"")</f>
        <v/>
      </c>
      <c r="BX136" s="13" t="str">
        <f>IFERROR(IF(BX$4="Yes",INDEX(List!$F$2:$CB$208,MATCH('Selection Pane Data'!$C136,List!$F$2:$F$208,0),MATCH('Selection Pane Data'!BX$3,List!$F$2:$CB$2,0)),""),"")</f>
        <v/>
      </c>
      <c r="BY136" s="13" t="str">
        <f>IFERROR(IF(BY$4="Yes",INDEX(List!$F$2:$CB$208,MATCH('Selection Pane Data'!$C136,List!$F$2:$F$208,0),MATCH('Selection Pane Data'!BY$3,List!$F$2:$CB$2,0)),""),"")</f>
        <v/>
      </c>
      <c r="BZ136" s="13" t="str">
        <f>IFERROR(IF(BZ$4="Yes",INDEX(List!$F$2:$CB$208,MATCH('Selection Pane Data'!$C136,List!$F$2:$F$208,0),MATCH('Selection Pane Data'!BZ$3,List!$F$2:$CB$2,0)),""),"")</f>
        <v/>
      </c>
      <c r="CA136" s="13" t="str">
        <f>IFERROR(IF(CA$4="Yes",INDEX(List!$F$2:$CB$208,MATCH('Selection Pane Data'!$C136,List!$F$2:$F$208,0),MATCH('Selection Pane Data'!CA$3,List!$F$2:$CB$2,0)),""),"")</f>
        <v/>
      </c>
      <c r="CC136" s="29">
        <f t="shared" si="8"/>
        <v>0</v>
      </c>
      <c r="CD136" s="29">
        <f t="shared" si="9"/>
        <v>0</v>
      </c>
      <c r="CE136" s="29"/>
      <c r="CF136" s="29">
        <f>COUNTIF(List!I134:CB134,'Selection Pane Data'!CF$3)</f>
        <v>0</v>
      </c>
      <c r="CG136" s="29">
        <f>COUNTIF(List!J134:CC134,'Selection Pane Data'!CG$3)</f>
        <v>0</v>
      </c>
      <c r="CH136" s="29"/>
      <c r="CI136" s="29" t="str">
        <f t="shared" si="10"/>
        <v>Good</v>
      </c>
      <c r="CJ136" s="29" t="str">
        <f t="shared" si="11"/>
        <v>Good</v>
      </c>
    </row>
    <row r="137" spans="2:88" x14ac:dyDescent="0.45">
      <c r="B137" s="21" t="s">
        <v>459</v>
      </c>
      <c r="C137" s="120" t="s">
        <v>296</v>
      </c>
      <c r="D137" s="31" t="str">
        <f>List!G135</f>
        <v>Shared Coverage</v>
      </c>
      <c r="E137" s="31" t="str">
        <f>List!H135</f>
        <v>Shared Coverage</v>
      </c>
      <c r="F137" t="str">
        <f>INDEX('CMMC Levels'!$A$1:$F$188,MATCH('Selection Pane Data'!$C137,'CMMC Levels'!$A$1:$A$188,0),MATCH(Placemat!$F$4,'CMMC Levels'!$A$1:$F$1,0))</f>
        <v>N/A</v>
      </c>
      <c r="G137" s="75" t="str">
        <f>IF(F137="X",IF(COUNTIF(List!I135:CB135,"P")+COUNTIF(List!I135:CB135,"S")=0,"U",IF(COUNTIF('Selection Pane Data'!H137:CA137,"P")&gt;0,"P",IF(COUNTIF('Selection Pane Data'!H137:CA137,"S")&gt;0,"S","N"))),"NA")</f>
        <v>NA</v>
      </c>
      <c r="H137" s="13" t="str">
        <f>IFERROR(IF(H$4="Yes",INDEX(List!$F$2:$CB$208,MATCH('Selection Pane Data'!$C137,List!$F$2:$F$208,0),MATCH('Selection Pane Data'!H$3,List!$F$2:$CB$2,0)),""),"")</f>
        <v/>
      </c>
      <c r="I137" s="13" t="str">
        <f>IFERROR(IF(I$4="Yes",INDEX(List!$F$2:$CB$208,MATCH('Selection Pane Data'!$C137,List!$F$2:$F$208,0),MATCH('Selection Pane Data'!I$3,List!$F$2:$CB$2,0)),""),"")</f>
        <v/>
      </c>
      <c r="J137" s="13">
        <f>IFERROR(IF(J$4="Yes",INDEX(List!$F$2:$CB$208,MATCH('Selection Pane Data'!$C137,List!$F$2:$F$208,0),MATCH('Selection Pane Data'!J$3,List!$F$2:$CB$2,0)),""),"")</f>
        <v>0</v>
      </c>
      <c r="K137" s="13" t="str">
        <f>IFERROR(IF(K$4="Yes",INDEX(List!$F$2:$CB$208,MATCH('Selection Pane Data'!$C137,List!$F$2:$F$208,0),MATCH('Selection Pane Data'!K$3,List!$F$2:$CB$2,0)),""),"")</f>
        <v/>
      </c>
      <c r="L137" s="13" t="str">
        <f>IFERROR(IF(L$4="Yes",INDEX(List!$F$2:$CB$208,MATCH('Selection Pane Data'!$C137,List!$F$2:$F$208,0),MATCH('Selection Pane Data'!L$3,List!$F$2:$CB$2,0)),""),"")</f>
        <v/>
      </c>
      <c r="M137" s="13" t="str">
        <f>IFERROR(IF(M$4="Yes",INDEX(List!$F$2:$CB$208,MATCH('Selection Pane Data'!$C137,List!$F$2:$F$208,0),MATCH('Selection Pane Data'!M$3,List!$F$2:$CB$2,0)),""),"")</f>
        <v/>
      </c>
      <c r="N137" s="13" t="str">
        <f>IFERROR(IF(N$4="Yes",INDEX(List!$F$2:$CB$208,MATCH('Selection Pane Data'!$C137,List!$F$2:$F$208,0),MATCH('Selection Pane Data'!N$3,List!$F$2:$CB$2,0)),""),"")</f>
        <v/>
      </c>
      <c r="O137" s="13" t="str">
        <f>IFERROR(IF(O$4="Yes",INDEX(List!$F$2:$CB$208,MATCH('Selection Pane Data'!$C137,List!$F$2:$F$208,0),MATCH('Selection Pane Data'!O$3,List!$F$2:$CB$2,0)),""),"")</f>
        <v/>
      </c>
      <c r="P137" s="13" t="str">
        <f>IFERROR(IF(P$4="Yes",INDEX(List!$F$2:$CB$208,MATCH('Selection Pane Data'!$C137,List!$F$2:$F$208,0),MATCH('Selection Pane Data'!P$3,List!$F$2:$CB$2,0)),""),"")</f>
        <v/>
      </c>
      <c r="Q137" s="13" t="str">
        <f>IFERROR(IF(Q$4="Yes",INDEX(List!$F$2:$CB$208,MATCH('Selection Pane Data'!$C137,List!$F$2:$F$208,0),MATCH('Selection Pane Data'!Q$3,List!$F$2:$CB$2,0)),""),"")</f>
        <v/>
      </c>
      <c r="R137" s="13" t="str">
        <f>IFERROR(IF(R$4="Yes",INDEX(List!$F$2:$CB$208,MATCH('Selection Pane Data'!$C137,List!$F$2:$F$208,0),MATCH('Selection Pane Data'!R$3,List!$F$2:$CB$2,0)),""),"")</f>
        <v/>
      </c>
      <c r="S137" s="13" t="str">
        <f>IFERROR(IF(S$4="Yes",INDEX(List!$F$2:$CB$208,MATCH('Selection Pane Data'!$C137,List!$F$2:$F$208,0),MATCH('Selection Pane Data'!S$3,List!$F$2:$CB$2,0)),""),"")</f>
        <v/>
      </c>
      <c r="T137" s="13" t="str">
        <f>IFERROR(IF(T$4="Yes",INDEX(List!$F$2:$CB$208,MATCH('Selection Pane Data'!$C137,List!$F$2:$F$208,0),MATCH('Selection Pane Data'!T$3,List!$F$2:$CB$2,0)),""),"")</f>
        <v/>
      </c>
      <c r="U137" s="13" t="str">
        <f>IFERROR(IF(U$4="Yes",INDEX(List!$F$2:$CB$208,MATCH('Selection Pane Data'!$C137,List!$F$2:$F$208,0),MATCH('Selection Pane Data'!U$3,List!$F$2:$CB$2,0)),""),"")</f>
        <v/>
      </c>
      <c r="V137" s="13" t="str">
        <f>IFERROR(IF(V$4="Yes",INDEX(List!$F$2:$CB$208,MATCH('Selection Pane Data'!$C137,List!$F$2:$F$208,0),MATCH('Selection Pane Data'!V$3,List!$F$2:$CB$2,0)),""),"")</f>
        <v/>
      </c>
      <c r="W137" s="13" t="str">
        <f>IFERROR(IF(W$4="Yes",INDEX(List!$F$2:$CB$208,MATCH('Selection Pane Data'!$C137,List!$F$2:$F$208,0),MATCH('Selection Pane Data'!W$3,List!$F$2:$CB$2,0)),""),"")</f>
        <v/>
      </c>
      <c r="X137" s="13" t="str">
        <f>IFERROR(IF(X$4="Yes",INDEX(List!$F$2:$CB$208,MATCH('Selection Pane Data'!$C137,List!$F$2:$F$208,0),MATCH('Selection Pane Data'!X$3,List!$F$2:$CB$2,0)),""),"")</f>
        <v/>
      </c>
      <c r="Y137" s="13" t="str">
        <f>IFERROR(IF(Y$4="Yes",INDEX(List!$F$2:$CB$208,MATCH('Selection Pane Data'!$C137,List!$F$2:$F$208,0),MATCH('Selection Pane Data'!Y$3,List!$F$2:$CB$2,0)),""),"")</f>
        <v/>
      </c>
      <c r="Z137" s="13" t="str">
        <f>IFERROR(IF(Z$4="Yes",INDEX(List!$F$2:$CB$208,MATCH('Selection Pane Data'!$C137,List!$F$2:$F$208,0),MATCH('Selection Pane Data'!Z$3,List!$F$2:$CB$2,0)),""),"")</f>
        <v/>
      </c>
      <c r="AA137" s="13" t="str">
        <f>IFERROR(IF(AA$4="Yes",INDEX(List!$F$2:$CB$208,MATCH('Selection Pane Data'!$C137,List!$F$2:$F$208,0),MATCH('Selection Pane Data'!AA$3,List!$F$2:$CB$2,0)),""),"")</f>
        <v/>
      </c>
      <c r="AB137" s="13">
        <f>IFERROR(IF(AB$4="Yes",INDEX(List!$F$2:$CB$208,MATCH('Selection Pane Data'!$C137,List!$F$2:$F$208,0),MATCH('Selection Pane Data'!AB$3,List!$F$2:$CB$2,0)),""),"")</f>
        <v>0</v>
      </c>
      <c r="AC137" s="13" t="str">
        <f>IFERROR(IF(AC$4="Yes",INDEX(List!$F$2:$CB$208,MATCH('Selection Pane Data'!$C137,List!$F$2:$F$208,0),MATCH('Selection Pane Data'!AC$3,List!$F$2:$CB$2,0)),""),"")</f>
        <v/>
      </c>
      <c r="AD137" s="13" t="str">
        <f>IFERROR(IF(AD$4="Yes",INDEX(List!$F$2:$CB$208,MATCH('Selection Pane Data'!$C137,List!$F$2:$F$208,0),MATCH('Selection Pane Data'!AD$3,List!$F$2:$CB$2,0)),""),"")</f>
        <v/>
      </c>
      <c r="AE137" s="13" t="str">
        <f>IFERROR(IF(AE$4="Yes",INDEX(List!$F$2:$CB$208,MATCH('Selection Pane Data'!$C137,List!$F$2:$F$208,0),MATCH('Selection Pane Data'!AE$3,List!$F$2:$CB$2,0)),""),"")</f>
        <v/>
      </c>
      <c r="AF137" s="13" t="str">
        <f>IFERROR(IF(AF$4="Yes",INDEX(List!$F$2:$CB$208,MATCH('Selection Pane Data'!$C137,List!$F$2:$F$208,0),MATCH('Selection Pane Data'!AF$3,List!$F$2:$CB$2,0)),""),"")</f>
        <v/>
      </c>
      <c r="AG137" s="13" t="str">
        <f>IFERROR(IF(AG$4="Yes",INDEX(List!$F$2:$CB$208,MATCH('Selection Pane Data'!$C137,List!$F$2:$F$208,0),MATCH('Selection Pane Data'!AG$3,List!$F$2:$CB$2,0)),""),"")</f>
        <v/>
      </c>
      <c r="AH137" s="13" t="str">
        <f>IFERROR(IF(AH$4="Yes",INDEX(List!$F$2:$CB$208,MATCH('Selection Pane Data'!$C137,List!$F$2:$F$208,0),MATCH('Selection Pane Data'!AH$3,List!$F$2:$CB$2,0)),""),"")</f>
        <v/>
      </c>
      <c r="AI137" s="13" t="str">
        <f>IFERROR(IF(AI$4="Yes",INDEX(List!$F$2:$CB$208,MATCH('Selection Pane Data'!$C137,List!$F$2:$F$208,0),MATCH('Selection Pane Data'!AI$3,List!$F$2:$CB$2,0)),""),"")</f>
        <v/>
      </c>
      <c r="AJ137" s="13" t="str">
        <f>IFERROR(IF(AJ$4="Yes",INDEX(List!$F$2:$CB$208,MATCH('Selection Pane Data'!$C137,List!$F$2:$F$208,0),MATCH('Selection Pane Data'!AJ$3,List!$F$2:$CB$2,0)),""),"")</f>
        <v/>
      </c>
      <c r="AK137" s="13" t="str">
        <f>IFERROR(IF(AK$4="Yes",INDEX(List!$F$2:$CB$208,MATCH('Selection Pane Data'!$C137,List!$F$2:$F$208,0),MATCH('Selection Pane Data'!AK$3,List!$F$2:$CB$2,0)),""),"")</f>
        <v/>
      </c>
      <c r="AL137" s="13" t="str">
        <f>IFERROR(IF(AL$4="Yes",INDEX(List!$F$2:$CB$208,MATCH('Selection Pane Data'!$C137,List!$F$2:$F$208,0),MATCH('Selection Pane Data'!AL$3,List!$F$2:$CB$2,0)),""),"")</f>
        <v/>
      </c>
      <c r="AM137" s="13" t="str">
        <f>IFERROR(IF(AM$4="Yes",INDEX(List!$F$2:$CB$208,MATCH('Selection Pane Data'!$C137,List!$F$2:$F$208,0),MATCH('Selection Pane Data'!AM$3,List!$F$2:$CB$2,0)),""),"")</f>
        <v/>
      </c>
      <c r="AN137" s="13" t="str">
        <f>IFERROR(IF(AN$4="Yes",INDEX(List!$F$2:$CB$208,MATCH('Selection Pane Data'!$C137,List!$F$2:$F$208,0),MATCH('Selection Pane Data'!AN$3,List!$F$2:$CB$2,0)),""),"")</f>
        <v/>
      </c>
      <c r="AO137" s="13" t="str">
        <f>IFERROR(IF(AO$4="Yes",INDEX(List!$F$2:$CB$208,MATCH('Selection Pane Data'!$C137,List!$F$2:$F$208,0),MATCH('Selection Pane Data'!AO$3,List!$F$2:$CB$2,0)),""),"")</f>
        <v/>
      </c>
      <c r="AP137" s="13" t="str">
        <f>IFERROR(IF(AP$4="Yes",INDEX(List!$F$2:$CB$208,MATCH('Selection Pane Data'!$C137,List!$F$2:$F$208,0),MATCH('Selection Pane Data'!AP$3,List!$F$2:$CB$2,0)),""),"")</f>
        <v/>
      </c>
      <c r="AQ137" s="13" t="str">
        <f>IFERROR(IF(AQ$4="Yes",INDEX(List!$F$2:$CB$208,MATCH('Selection Pane Data'!$C137,List!$F$2:$F$208,0),MATCH('Selection Pane Data'!AQ$3,List!$F$2:$CB$2,0)),""),"")</f>
        <v/>
      </c>
      <c r="AR137" s="13" t="str">
        <f>IFERROR(IF(AR$4="Yes",INDEX(List!$F$2:$CB$208,MATCH('Selection Pane Data'!$C137,List!$F$2:$F$208,0),MATCH('Selection Pane Data'!AR$3,List!$F$2:$CB$2,0)),""),"")</f>
        <v/>
      </c>
      <c r="AS137" s="13" t="str">
        <f>IFERROR(IF(AS$4="Yes",INDEX(List!$F$2:$CB$208,MATCH('Selection Pane Data'!$C137,List!$F$2:$F$208,0),MATCH('Selection Pane Data'!AS$3,List!$F$2:$CB$2,0)),""),"")</f>
        <v/>
      </c>
      <c r="AT137" s="13" t="str">
        <f>IFERROR(IF(AT$4="Yes",INDEX(List!$F$2:$CB$208,MATCH('Selection Pane Data'!$C137,List!$F$2:$F$208,0),MATCH('Selection Pane Data'!AT$3,List!$F$2:$CB$2,0)),""),"")</f>
        <v/>
      </c>
      <c r="AU137" s="13" t="str">
        <f>IFERROR(IF(AU$4="Yes",INDEX(List!$F$2:$CB$208,MATCH('Selection Pane Data'!$C137,List!$F$2:$F$208,0),MATCH('Selection Pane Data'!AU$3,List!$F$2:$CB$2,0)),""),"")</f>
        <v/>
      </c>
      <c r="AV137" s="13" t="str">
        <f>IFERROR(IF(AV$4="Yes",INDEX(List!$F$2:$CB$208,MATCH('Selection Pane Data'!$C137,List!$F$2:$F$208,0),MATCH('Selection Pane Data'!AV$3,List!$F$2:$CB$2,0)),""),"")</f>
        <v/>
      </c>
      <c r="AW137" s="13" t="str">
        <f>IFERROR(IF(AW$4="Yes",INDEX(List!$F$2:$CB$208,MATCH('Selection Pane Data'!$C137,List!$F$2:$F$208,0),MATCH('Selection Pane Data'!AW$3,List!$F$2:$CB$2,0)),""),"")</f>
        <v/>
      </c>
      <c r="AX137" s="13" t="str">
        <f>IFERROR(IF(AX$4="Yes",INDEX(List!$F$2:$CB$208,MATCH('Selection Pane Data'!$C137,List!$F$2:$F$208,0),MATCH('Selection Pane Data'!AX$3,List!$F$2:$CB$2,0)),""),"")</f>
        <v/>
      </c>
      <c r="AY137" s="13" t="str">
        <f>IFERROR(IF(AY$4="Yes",INDEX(List!$F$2:$CB$208,MATCH('Selection Pane Data'!$C137,List!$F$2:$F$208,0),MATCH('Selection Pane Data'!AY$3,List!$F$2:$CB$2,0)),""),"")</f>
        <v/>
      </c>
      <c r="AZ137" s="13" t="str">
        <f>IFERROR(IF(AZ$4="Yes",INDEX(List!$F$2:$CB$208,MATCH('Selection Pane Data'!$C137,List!$F$2:$F$208,0),MATCH('Selection Pane Data'!AZ$3,List!$F$2:$CB$2,0)),""),"")</f>
        <v/>
      </c>
      <c r="BA137" s="13" t="str">
        <f>IFERROR(IF(BA$4="Yes",INDEX(List!$F$2:$CB$208,MATCH('Selection Pane Data'!$C137,List!$F$2:$F$208,0),MATCH('Selection Pane Data'!BA$3,List!$F$2:$CB$2,0)),""),"")</f>
        <v/>
      </c>
      <c r="BB137" s="13" t="str">
        <f>IFERROR(IF(BB$4="Yes",INDEX(List!$F$2:$CB$208,MATCH('Selection Pane Data'!$C137,List!$F$2:$F$208,0),MATCH('Selection Pane Data'!BB$3,List!$F$2:$CB$2,0)),""),"")</f>
        <v/>
      </c>
      <c r="BC137" s="13" t="str">
        <f>IFERROR(IF(BC$4="Yes",INDEX(List!$F$2:$CB$208,MATCH('Selection Pane Data'!$C137,List!$F$2:$F$208,0),MATCH('Selection Pane Data'!BC$3,List!$F$2:$CB$2,0)),""),"")</f>
        <v/>
      </c>
      <c r="BD137" s="13" t="str">
        <f>IFERROR(IF(BD$4="Yes",INDEX(List!$F$2:$CB$208,MATCH('Selection Pane Data'!$C137,List!$F$2:$F$208,0),MATCH('Selection Pane Data'!BD$3,List!$F$2:$CB$2,0)),""),"")</f>
        <v/>
      </c>
      <c r="BE137" s="13" t="str">
        <f>IFERROR(IF(BE$4="Yes",INDEX(List!$F$2:$CB$208,MATCH('Selection Pane Data'!$C137,List!$F$2:$F$208,0),MATCH('Selection Pane Data'!BE$3,List!$F$2:$CB$2,0)),""),"")</f>
        <v/>
      </c>
      <c r="BF137" s="13" t="str">
        <f>IFERROR(IF(BF$4="Yes",INDEX(List!$F$2:$CB$208,MATCH('Selection Pane Data'!$C137,List!$F$2:$F$208,0),MATCH('Selection Pane Data'!BF$3,List!$F$2:$CB$2,0)),""),"")</f>
        <v/>
      </c>
      <c r="BG137" s="13" t="str">
        <f>IFERROR(IF(BG$4="Yes",INDEX(List!$F$2:$CB$208,MATCH('Selection Pane Data'!$C137,List!$F$2:$F$208,0),MATCH('Selection Pane Data'!BG$3,List!$F$2:$CB$2,0)),""),"")</f>
        <v/>
      </c>
      <c r="BH137" s="13" t="str">
        <f>IFERROR(IF(BH$4="Yes",INDEX(List!$F$2:$CB$208,MATCH('Selection Pane Data'!$C137,List!$F$2:$F$208,0),MATCH('Selection Pane Data'!BH$3,List!$F$2:$CB$2,0)),""),"")</f>
        <v/>
      </c>
      <c r="BI137" s="13" t="str">
        <f>IFERROR(IF(BI$4="Yes",INDEX(List!$F$2:$CB$208,MATCH('Selection Pane Data'!$C137,List!$F$2:$F$208,0),MATCH('Selection Pane Data'!BI$3,List!$F$2:$CB$2,0)),""),"")</f>
        <v/>
      </c>
      <c r="BJ137" s="13" t="str">
        <f>IFERROR(IF(BJ$4="Yes",INDEX(List!$F$2:$CB$208,MATCH('Selection Pane Data'!$C137,List!$F$2:$F$208,0),MATCH('Selection Pane Data'!BJ$3,List!$F$2:$CB$2,0)),""),"")</f>
        <v/>
      </c>
      <c r="BK137" s="13" t="str">
        <f>IFERROR(IF(BK$4="Yes",INDEX(List!$F$2:$CB$208,MATCH('Selection Pane Data'!$C137,List!$F$2:$F$208,0),MATCH('Selection Pane Data'!BK$3,List!$F$2:$CB$2,0)),""),"")</f>
        <v/>
      </c>
      <c r="BL137" s="13" t="str">
        <f>IFERROR(IF(BL$4="Yes",INDEX(List!$F$2:$CB$208,MATCH('Selection Pane Data'!$C137,List!$F$2:$F$208,0),MATCH('Selection Pane Data'!BL$3,List!$F$2:$CB$2,0)),""),"")</f>
        <v/>
      </c>
      <c r="BM137" s="13" t="str">
        <f>IFERROR(IF(BM$4="Yes",INDEX(List!$F$2:$CB$208,MATCH('Selection Pane Data'!$C137,List!$F$2:$F$208,0),MATCH('Selection Pane Data'!BM$3,List!$F$2:$CB$2,0)),""),"")</f>
        <v/>
      </c>
      <c r="BN137" s="13" t="str">
        <f>IFERROR(IF(BN$4="Yes",INDEX(List!$F$2:$CB$208,MATCH('Selection Pane Data'!$C137,List!$F$2:$F$208,0),MATCH('Selection Pane Data'!BN$3,List!$F$2:$CB$2,0)),""),"")</f>
        <v/>
      </c>
      <c r="BO137" s="13" t="str">
        <f>IFERROR(IF(BO$4="Yes",INDEX(List!$F$2:$CB$208,MATCH('Selection Pane Data'!$C137,List!$F$2:$F$208,0),MATCH('Selection Pane Data'!BO$3,List!$F$2:$CB$2,0)),""),"")</f>
        <v/>
      </c>
      <c r="BP137" s="13" t="str">
        <f>IFERROR(IF(BP$4="Yes",INDEX(List!$F$2:$CB$208,MATCH('Selection Pane Data'!$C137,List!$F$2:$F$208,0),MATCH('Selection Pane Data'!BP$3,List!$F$2:$CB$2,0)),""),"")</f>
        <v/>
      </c>
      <c r="BQ137" s="13" t="str">
        <f>IFERROR(IF(BQ$4="Yes",INDEX(List!$F$2:$CB$208,MATCH('Selection Pane Data'!$C137,List!$F$2:$F$208,0),MATCH('Selection Pane Data'!BQ$3,List!$F$2:$CB$2,0)),""),"")</f>
        <v/>
      </c>
      <c r="BR137" s="13" t="str">
        <f>IFERROR(IF(BR$4="Yes",INDEX(List!$F$2:$CB$208,MATCH('Selection Pane Data'!$C137,List!$F$2:$F$208,0),MATCH('Selection Pane Data'!BR$3,List!$F$2:$CB$2,0)),""),"")</f>
        <v/>
      </c>
      <c r="BS137" s="13" t="str">
        <f>IFERROR(IF(BS$4="Yes",INDEX(List!$F$2:$CB$208,MATCH('Selection Pane Data'!$C137,List!$F$2:$F$208,0),MATCH('Selection Pane Data'!BS$3,List!$F$2:$CB$2,0)),""),"")</f>
        <v/>
      </c>
      <c r="BT137" s="13" t="str">
        <f>IFERROR(IF(BT$4="Yes",INDEX(List!$F$2:$CB$208,MATCH('Selection Pane Data'!$C137,List!$F$2:$F$208,0),MATCH('Selection Pane Data'!BT$3,List!$F$2:$CB$2,0)),""),"")</f>
        <v/>
      </c>
      <c r="BU137" s="13" t="str">
        <f>IFERROR(IF(BU$4="Yes",INDEX(List!$F$2:$CB$208,MATCH('Selection Pane Data'!$C137,List!$F$2:$F$208,0),MATCH('Selection Pane Data'!BU$3,List!$F$2:$CB$2,0)),""),"")</f>
        <v/>
      </c>
      <c r="BV137" s="13" t="str">
        <f>IFERROR(IF(BV$4="Yes",INDEX(List!$F$2:$CB$208,MATCH('Selection Pane Data'!$C137,List!$F$2:$F$208,0),MATCH('Selection Pane Data'!BV$3,List!$F$2:$CB$2,0)),""),"")</f>
        <v/>
      </c>
      <c r="BW137" s="13" t="str">
        <f>IFERROR(IF(BW$4="Yes",INDEX(List!$F$2:$CB$208,MATCH('Selection Pane Data'!$C137,List!$F$2:$F$208,0),MATCH('Selection Pane Data'!BW$3,List!$F$2:$CB$2,0)),""),"")</f>
        <v/>
      </c>
      <c r="BX137" s="13" t="str">
        <f>IFERROR(IF(BX$4="Yes",INDEX(List!$F$2:$CB$208,MATCH('Selection Pane Data'!$C137,List!$F$2:$F$208,0),MATCH('Selection Pane Data'!BX$3,List!$F$2:$CB$2,0)),""),"")</f>
        <v/>
      </c>
      <c r="BY137" s="13" t="str">
        <f>IFERROR(IF(BY$4="Yes",INDEX(List!$F$2:$CB$208,MATCH('Selection Pane Data'!$C137,List!$F$2:$F$208,0),MATCH('Selection Pane Data'!BY$3,List!$F$2:$CB$2,0)),""),"")</f>
        <v/>
      </c>
      <c r="BZ137" s="13" t="str">
        <f>IFERROR(IF(BZ$4="Yes",INDEX(List!$F$2:$CB$208,MATCH('Selection Pane Data'!$C137,List!$F$2:$F$208,0),MATCH('Selection Pane Data'!BZ$3,List!$F$2:$CB$2,0)),""),"")</f>
        <v/>
      </c>
      <c r="CA137" s="13" t="str">
        <f>IFERROR(IF(CA$4="Yes",INDEX(List!$F$2:$CB$208,MATCH('Selection Pane Data'!$C137,List!$F$2:$F$208,0),MATCH('Selection Pane Data'!CA$3,List!$F$2:$CB$2,0)),""),"")</f>
        <v/>
      </c>
      <c r="CC137" s="29">
        <f t="shared" si="8"/>
        <v>0</v>
      </c>
      <c r="CD137" s="29">
        <f t="shared" si="9"/>
        <v>0</v>
      </c>
      <c r="CE137" s="29"/>
      <c r="CF137" s="29">
        <f>COUNTIF(List!I135:CB135,'Selection Pane Data'!CF$3)</f>
        <v>0</v>
      </c>
      <c r="CG137" s="29">
        <f>COUNTIF(List!J135:CC135,'Selection Pane Data'!CG$3)</f>
        <v>0</v>
      </c>
      <c r="CH137" s="29"/>
      <c r="CI137" s="29" t="str">
        <f t="shared" si="10"/>
        <v>Good</v>
      </c>
      <c r="CJ137" s="29" t="str">
        <f t="shared" si="11"/>
        <v>Good</v>
      </c>
    </row>
    <row r="138" spans="2:88" x14ac:dyDescent="0.45">
      <c r="B138" s="21" t="s">
        <v>460</v>
      </c>
      <c r="C138" s="120" t="s">
        <v>296</v>
      </c>
      <c r="D138" s="31" t="str">
        <f>List!G136</f>
        <v>Shared Coverage</v>
      </c>
      <c r="E138" s="31" t="str">
        <f>List!H136</f>
        <v>Shared Coverage</v>
      </c>
      <c r="F138" t="str">
        <f>INDEX('CMMC Levels'!$A$1:$F$188,MATCH('Selection Pane Data'!$C138,'CMMC Levels'!$A$1:$A$188,0),MATCH(Placemat!$F$4,'CMMC Levels'!$A$1:$F$1,0))</f>
        <v>N/A</v>
      </c>
      <c r="G138" s="75" t="str">
        <f>IF(F138="X",IF(COUNTIF(List!I136:CB136,"P")+COUNTIF(List!I136:CB136,"S")=0,"U",IF(COUNTIF('Selection Pane Data'!H138:CA138,"P")&gt;0,"P",IF(COUNTIF('Selection Pane Data'!H138:CA138,"S")&gt;0,"S","N"))),"NA")</f>
        <v>NA</v>
      </c>
      <c r="H138" s="13" t="str">
        <f>IFERROR(IF(H$4="Yes",INDEX(List!$F$2:$CB$208,MATCH('Selection Pane Data'!$C138,List!$F$2:$F$208,0),MATCH('Selection Pane Data'!H$3,List!$F$2:$CB$2,0)),""),"")</f>
        <v/>
      </c>
      <c r="I138" s="13" t="str">
        <f>IFERROR(IF(I$4="Yes",INDEX(List!$F$2:$CB$208,MATCH('Selection Pane Data'!$C138,List!$F$2:$F$208,0),MATCH('Selection Pane Data'!I$3,List!$F$2:$CB$2,0)),""),"")</f>
        <v/>
      </c>
      <c r="J138" s="13">
        <f>IFERROR(IF(J$4="Yes",INDEX(List!$F$2:$CB$208,MATCH('Selection Pane Data'!$C138,List!$F$2:$F$208,0),MATCH('Selection Pane Data'!J$3,List!$F$2:$CB$2,0)),""),"")</f>
        <v>0</v>
      </c>
      <c r="K138" s="13" t="str">
        <f>IFERROR(IF(K$4="Yes",INDEX(List!$F$2:$CB$208,MATCH('Selection Pane Data'!$C138,List!$F$2:$F$208,0),MATCH('Selection Pane Data'!K$3,List!$F$2:$CB$2,0)),""),"")</f>
        <v/>
      </c>
      <c r="L138" s="13" t="str">
        <f>IFERROR(IF(L$4="Yes",INDEX(List!$F$2:$CB$208,MATCH('Selection Pane Data'!$C138,List!$F$2:$F$208,0),MATCH('Selection Pane Data'!L$3,List!$F$2:$CB$2,0)),""),"")</f>
        <v/>
      </c>
      <c r="M138" s="13" t="str">
        <f>IFERROR(IF(M$4="Yes",INDEX(List!$F$2:$CB$208,MATCH('Selection Pane Data'!$C138,List!$F$2:$F$208,0),MATCH('Selection Pane Data'!M$3,List!$F$2:$CB$2,0)),""),"")</f>
        <v/>
      </c>
      <c r="N138" s="13" t="str">
        <f>IFERROR(IF(N$4="Yes",INDEX(List!$F$2:$CB$208,MATCH('Selection Pane Data'!$C138,List!$F$2:$F$208,0),MATCH('Selection Pane Data'!N$3,List!$F$2:$CB$2,0)),""),"")</f>
        <v/>
      </c>
      <c r="O138" s="13" t="str">
        <f>IFERROR(IF(O$4="Yes",INDEX(List!$F$2:$CB$208,MATCH('Selection Pane Data'!$C138,List!$F$2:$F$208,0),MATCH('Selection Pane Data'!O$3,List!$F$2:$CB$2,0)),""),"")</f>
        <v/>
      </c>
      <c r="P138" s="13" t="str">
        <f>IFERROR(IF(P$4="Yes",INDEX(List!$F$2:$CB$208,MATCH('Selection Pane Data'!$C138,List!$F$2:$F$208,0),MATCH('Selection Pane Data'!P$3,List!$F$2:$CB$2,0)),""),"")</f>
        <v/>
      </c>
      <c r="Q138" s="13" t="str">
        <f>IFERROR(IF(Q$4="Yes",INDEX(List!$F$2:$CB$208,MATCH('Selection Pane Data'!$C138,List!$F$2:$F$208,0),MATCH('Selection Pane Data'!Q$3,List!$F$2:$CB$2,0)),""),"")</f>
        <v/>
      </c>
      <c r="R138" s="13" t="str">
        <f>IFERROR(IF(R$4="Yes",INDEX(List!$F$2:$CB$208,MATCH('Selection Pane Data'!$C138,List!$F$2:$F$208,0),MATCH('Selection Pane Data'!R$3,List!$F$2:$CB$2,0)),""),"")</f>
        <v/>
      </c>
      <c r="S138" s="13" t="str">
        <f>IFERROR(IF(S$4="Yes",INDEX(List!$F$2:$CB$208,MATCH('Selection Pane Data'!$C138,List!$F$2:$F$208,0),MATCH('Selection Pane Data'!S$3,List!$F$2:$CB$2,0)),""),"")</f>
        <v/>
      </c>
      <c r="T138" s="13" t="str">
        <f>IFERROR(IF(T$4="Yes",INDEX(List!$F$2:$CB$208,MATCH('Selection Pane Data'!$C138,List!$F$2:$F$208,0),MATCH('Selection Pane Data'!T$3,List!$F$2:$CB$2,0)),""),"")</f>
        <v/>
      </c>
      <c r="U138" s="13" t="str">
        <f>IFERROR(IF(U$4="Yes",INDEX(List!$F$2:$CB$208,MATCH('Selection Pane Data'!$C138,List!$F$2:$F$208,0),MATCH('Selection Pane Data'!U$3,List!$F$2:$CB$2,0)),""),"")</f>
        <v/>
      </c>
      <c r="V138" s="13" t="str">
        <f>IFERROR(IF(V$4="Yes",INDEX(List!$F$2:$CB$208,MATCH('Selection Pane Data'!$C138,List!$F$2:$F$208,0),MATCH('Selection Pane Data'!V$3,List!$F$2:$CB$2,0)),""),"")</f>
        <v/>
      </c>
      <c r="W138" s="13" t="str">
        <f>IFERROR(IF(W$4="Yes",INDEX(List!$F$2:$CB$208,MATCH('Selection Pane Data'!$C138,List!$F$2:$F$208,0),MATCH('Selection Pane Data'!W$3,List!$F$2:$CB$2,0)),""),"")</f>
        <v/>
      </c>
      <c r="X138" s="13" t="str">
        <f>IFERROR(IF(X$4="Yes",INDEX(List!$F$2:$CB$208,MATCH('Selection Pane Data'!$C138,List!$F$2:$F$208,0),MATCH('Selection Pane Data'!X$3,List!$F$2:$CB$2,0)),""),"")</f>
        <v/>
      </c>
      <c r="Y138" s="13" t="str">
        <f>IFERROR(IF(Y$4="Yes",INDEX(List!$F$2:$CB$208,MATCH('Selection Pane Data'!$C138,List!$F$2:$F$208,0),MATCH('Selection Pane Data'!Y$3,List!$F$2:$CB$2,0)),""),"")</f>
        <v/>
      </c>
      <c r="Z138" s="13" t="str">
        <f>IFERROR(IF(Z$4="Yes",INDEX(List!$F$2:$CB$208,MATCH('Selection Pane Data'!$C138,List!$F$2:$F$208,0),MATCH('Selection Pane Data'!Z$3,List!$F$2:$CB$2,0)),""),"")</f>
        <v/>
      </c>
      <c r="AA138" s="13" t="str">
        <f>IFERROR(IF(AA$4="Yes",INDEX(List!$F$2:$CB$208,MATCH('Selection Pane Data'!$C138,List!$F$2:$F$208,0),MATCH('Selection Pane Data'!AA$3,List!$F$2:$CB$2,0)),""),"")</f>
        <v/>
      </c>
      <c r="AB138" s="13">
        <f>IFERROR(IF(AB$4="Yes",INDEX(List!$F$2:$CB$208,MATCH('Selection Pane Data'!$C138,List!$F$2:$F$208,0),MATCH('Selection Pane Data'!AB$3,List!$F$2:$CB$2,0)),""),"")</f>
        <v>0</v>
      </c>
      <c r="AC138" s="13" t="str">
        <f>IFERROR(IF(AC$4="Yes",INDEX(List!$F$2:$CB$208,MATCH('Selection Pane Data'!$C138,List!$F$2:$F$208,0),MATCH('Selection Pane Data'!AC$3,List!$F$2:$CB$2,0)),""),"")</f>
        <v/>
      </c>
      <c r="AD138" s="13" t="str">
        <f>IFERROR(IF(AD$4="Yes",INDEX(List!$F$2:$CB$208,MATCH('Selection Pane Data'!$C138,List!$F$2:$F$208,0),MATCH('Selection Pane Data'!AD$3,List!$F$2:$CB$2,0)),""),"")</f>
        <v/>
      </c>
      <c r="AE138" s="13" t="str">
        <f>IFERROR(IF(AE$4="Yes",INDEX(List!$F$2:$CB$208,MATCH('Selection Pane Data'!$C138,List!$F$2:$F$208,0),MATCH('Selection Pane Data'!AE$3,List!$F$2:$CB$2,0)),""),"")</f>
        <v/>
      </c>
      <c r="AF138" s="13" t="str">
        <f>IFERROR(IF(AF$4="Yes",INDEX(List!$F$2:$CB$208,MATCH('Selection Pane Data'!$C138,List!$F$2:$F$208,0),MATCH('Selection Pane Data'!AF$3,List!$F$2:$CB$2,0)),""),"")</f>
        <v/>
      </c>
      <c r="AG138" s="13" t="str">
        <f>IFERROR(IF(AG$4="Yes",INDEX(List!$F$2:$CB$208,MATCH('Selection Pane Data'!$C138,List!$F$2:$F$208,0),MATCH('Selection Pane Data'!AG$3,List!$F$2:$CB$2,0)),""),"")</f>
        <v/>
      </c>
      <c r="AH138" s="13" t="str">
        <f>IFERROR(IF(AH$4="Yes",INDEX(List!$F$2:$CB$208,MATCH('Selection Pane Data'!$C138,List!$F$2:$F$208,0),MATCH('Selection Pane Data'!AH$3,List!$F$2:$CB$2,0)),""),"")</f>
        <v/>
      </c>
      <c r="AI138" s="13" t="str">
        <f>IFERROR(IF(AI$4="Yes",INDEX(List!$F$2:$CB$208,MATCH('Selection Pane Data'!$C138,List!$F$2:$F$208,0),MATCH('Selection Pane Data'!AI$3,List!$F$2:$CB$2,0)),""),"")</f>
        <v/>
      </c>
      <c r="AJ138" s="13" t="str">
        <f>IFERROR(IF(AJ$4="Yes",INDEX(List!$F$2:$CB$208,MATCH('Selection Pane Data'!$C138,List!$F$2:$F$208,0),MATCH('Selection Pane Data'!AJ$3,List!$F$2:$CB$2,0)),""),"")</f>
        <v/>
      </c>
      <c r="AK138" s="13" t="str">
        <f>IFERROR(IF(AK$4="Yes",INDEX(List!$F$2:$CB$208,MATCH('Selection Pane Data'!$C138,List!$F$2:$F$208,0),MATCH('Selection Pane Data'!AK$3,List!$F$2:$CB$2,0)),""),"")</f>
        <v/>
      </c>
      <c r="AL138" s="13" t="str">
        <f>IFERROR(IF(AL$4="Yes",INDEX(List!$F$2:$CB$208,MATCH('Selection Pane Data'!$C138,List!$F$2:$F$208,0),MATCH('Selection Pane Data'!AL$3,List!$F$2:$CB$2,0)),""),"")</f>
        <v/>
      </c>
      <c r="AM138" s="13" t="str">
        <f>IFERROR(IF(AM$4="Yes",INDEX(List!$F$2:$CB$208,MATCH('Selection Pane Data'!$C138,List!$F$2:$F$208,0),MATCH('Selection Pane Data'!AM$3,List!$F$2:$CB$2,0)),""),"")</f>
        <v/>
      </c>
      <c r="AN138" s="13" t="str">
        <f>IFERROR(IF(AN$4="Yes",INDEX(List!$F$2:$CB$208,MATCH('Selection Pane Data'!$C138,List!$F$2:$F$208,0),MATCH('Selection Pane Data'!AN$3,List!$F$2:$CB$2,0)),""),"")</f>
        <v/>
      </c>
      <c r="AO138" s="13" t="str">
        <f>IFERROR(IF(AO$4="Yes",INDEX(List!$F$2:$CB$208,MATCH('Selection Pane Data'!$C138,List!$F$2:$F$208,0),MATCH('Selection Pane Data'!AO$3,List!$F$2:$CB$2,0)),""),"")</f>
        <v/>
      </c>
      <c r="AP138" s="13" t="str">
        <f>IFERROR(IF(AP$4="Yes",INDEX(List!$F$2:$CB$208,MATCH('Selection Pane Data'!$C138,List!$F$2:$F$208,0),MATCH('Selection Pane Data'!AP$3,List!$F$2:$CB$2,0)),""),"")</f>
        <v/>
      </c>
      <c r="AQ138" s="13" t="str">
        <f>IFERROR(IF(AQ$4="Yes",INDEX(List!$F$2:$CB$208,MATCH('Selection Pane Data'!$C138,List!$F$2:$F$208,0),MATCH('Selection Pane Data'!AQ$3,List!$F$2:$CB$2,0)),""),"")</f>
        <v/>
      </c>
      <c r="AR138" s="13" t="str">
        <f>IFERROR(IF(AR$4="Yes",INDEX(List!$F$2:$CB$208,MATCH('Selection Pane Data'!$C138,List!$F$2:$F$208,0),MATCH('Selection Pane Data'!AR$3,List!$F$2:$CB$2,0)),""),"")</f>
        <v/>
      </c>
      <c r="AS138" s="13" t="str">
        <f>IFERROR(IF(AS$4="Yes",INDEX(List!$F$2:$CB$208,MATCH('Selection Pane Data'!$C138,List!$F$2:$F$208,0),MATCH('Selection Pane Data'!AS$3,List!$F$2:$CB$2,0)),""),"")</f>
        <v/>
      </c>
      <c r="AT138" s="13" t="str">
        <f>IFERROR(IF(AT$4="Yes",INDEX(List!$F$2:$CB$208,MATCH('Selection Pane Data'!$C138,List!$F$2:$F$208,0),MATCH('Selection Pane Data'!AT$3,List!$F$2:$CB$2,0)),""),"")</f>
        <v/>
      </c>
      <c r="AU138" s="13" t="str">
        <f>IFERROR(IF(AU$4="Yes",INDEX(List!$F$2:$CB$208,MATCH('Selection Pane Data'!$C138,List!$F$2:$F$208,0),MATCH('Selection Pane Data'!AU$3,List!$F$2:$CB$2,0)),""),"")</f>
        <v/>
      </c>
      <c r="AV138" s="13" t="str">
        <f>IFERROR(IF(AV$4="Yes",INDEX(List!$F$2:$CB$208,MATCH('Selection Pane Data'!$C138,List!$F$2:$F$208,0),MATCH('Selection Pane Data'!AV$3,List!$F$2:$CB$2,0)),""),"")</f>
        <v/>
      </c>
      <c r="AW138" s="13" t="str">
        <f>IFERROR(IF(AW$4="Yes",INDEX(List!$F$2:$CB$208,MATCH('Selection Pane Data'!$C138,List!$F$2:$F$208,0),MATCH('Selection Pane Data'!AW$3,List!$F$2:$CB$2,0)),""),"")</f>
        <v/>
      </c>
      <c r="AX138" s="13" t="str">
        <f>IFERROR(IF(AX$4="Yes",INDEX(List!$F$2:$CB$208,MATCH('Selection Pane Data'!$C138,List!$F$2:$F$208,0),MATCH('Selection Pane Data'!AX$3,List!$F$2:$CB$2,0)),""),"")</f>
        <v/>
      </c>
      <c r="AY138" s="13" t="str">
        <f>IFERROR(IF(AY$4="Yes",INDEX(List!$F$2:$CB$208,MATCH('Selection Pane Data'!$C138,List!$F$2:$F$208,0),MATCH('Selection Pane Data'!AY$3,List!$F$2:$CB$2,0)),""),"")</f>
        <v/>
      </c>
      <c r="AZ138" s="13" t="str">
        <f>IFERROR(IF(AZ$4="Yes",INDEX(List!$F$2:$CB$208,MATCH('Selection Pane Data'!$C138,List!$F$2:$F$208,0),MATCH('Selection Pane Data'!AZ$3,List!$F$2:$CB$2,0)),""),"")</f>
        <v/>
      </c>
      <c r="BA138" s="13" t="str">
        <f>IFERROR(IF(BA$4="Yes",INDEX(List!$F$2:$CB$208,MATCH('Selection Pane Data'!$C138,List!$F$2:$F$208,0),MATCH('Selection Pane Data'!BA$3,List!$F$2:$CB$2,0)),""),"")</f>
        <v/>
      </c>
      <c r="BB138" s="13" t="str">
        <f>IFERROR(IF(BB$4="Yes",INDEX(List!$F$2:$CB$208,MATCH('Selection Pane Data'!$C138,List!$F$2:$F$208,0),MATCH('Selection Pane Data'!BB$3,List!$F$2:$CB$2,0)),""),"")</f>
        <v/>
      </c>
      <c r="BC138" s="13" t="str">
        <f>IFERROR(IF(BC$4="Yes",INDEX(List!$F$2:$CB$208,MATCH('Selection Pane Data'!$C138,List!$F$2:$F$208,0),MATCH('Selection Pane Data'!BC$3,List!$F$2:$CB$2,0)),""),"")</f>
        <v/>
      </c>
      <c r="BD138" s="13" t="str">
        <f>IFERROR(IF(BD$4="Yes",INDEX(List!$F$2:$CB$208,MATCH('Selection Pane Data'!$C138,List!$F$2:$F$208,0),MATCH('Selection Pane Data'!BD$3,List!$F$2:$CB$2,0)),""),"")</f>
        <v/>
      </c>
      <c r="BE138" s="13" t="str">
        <f>IFERROR(IF(BE$4="Yes",INDEX(List!$F$2:$CB$208,MATCH('Selection Pane Data'!$C138,List!$F$2:$F$208,0),MATCH('Selection Pane Data'!BE$3,List!$F$2:$CB$2,0)),""),"")</f>
        <v/>
      </c>
      <c r="BF138" s="13" t="str">
        <f>IFERROR(IF(BF$4="Yes",INDEX(List!$F$2:$CB$208,MATCH('Selection Pane Data'!$C138,List!$F$2:$F$208,0),MATCH('Selection Pane Data'!BF$3,List!$F$2:$CB$2,0)),""),"")</f>
        <v/>
      </c>
      <c r="BG138" s="13" t="str">
        <f>IFERROR(IF(BG$4="Yes",INDEX(List!$F$2:$CB$208,MATCH('Selection Pane Data'!$C138,List!$F$2:$F$208,0),MATCH('Selection Pane Data'!BG$3,List!$F$2:$CB$2,0)),""),"")</f>
        <v/>
      </c>
      <c r="BH138" s="13" t="str">
        <f>IFERROR(IF(BH$4="Yes",INDEX(List!$F$2:$CB$208,MATCH('Selection Pane Data'!$C138,List!$F$2:$F$208,0),MATCH('Selection Pane Data'!BH$3,List!$F$2:$CB$2,0)),""),"")</f>
        <v/>
      </c>
      <c r="BI138" s="13" t="str">
        <f>IFERROR(IF(BI$4="Yes",INDEX(List!$F$2:$CB$208,MATCH('Selection Pane Data'!$C138,List!$F$2:$F$208,0),MATCH('Selection Pane Data'!BI$3,List!$F$2:$CB$2,0)),""),"")</f>
        <v/>
      </c>
      <c r="BJ138" s="13" t="str">
        <f>IFERROR(IF(BJ$4="Yes",INDEX(List!$F$2:$CB$208,MATCH('Selection Pane Data'!$C138,List!$F$2:$F$208,0),MATCH('Selection Pane Data'!BJ$3,List!$F$2:$CB$2,0)),""),"")</f>
        <v/>
      </c>
      <c r="BK138" s="13" t="str">
        <f>IFERROR(IF(BK$4="Yes",INDEX(List!$F$2:$CB$208,MATCH('Selection Pane Data'!$C138,List!$F$2:$F$208,0),MATCH('Selection Pane Data'!BK$3,List!$F$2:$CB$2,0)),""),"")</f>
        <v/>
      </c>
      <c r="BL138" s="13" t="str">
        <f>IFERROR(IF(BL$4="Yes",INDEX(List!$F$2:$CB$208,MATCH('Selection Pane Data'!$C138,List!$F$2:$F$208,0),MATCH('Selection Pane Data'!BL$3,List!$F$2:$CB$2,0)),""),"")</f>
        <v/>
      </c>
      <c r="BM138" s="13" t="str">
        <f>IFERROR(IF(BM$4="Yes",INDEX(List!$F$2:$CB$208,MATCH('Selection Pane Data'!$C138,List!$F$2:$F$208,0),MATCH('Selection Pane Data'!BM$3,List!$F$2:$CB$2,0)),""),"")</f>
        <v/>
      </c>
      <c r="BN138" s="13" t="str">
        <f>IFERROR(IF(BN$4="Yes",INDEX(List!$F$2:$CB$208,MATCH('Selection Pane Data'!$C138,List!$F$2:$F$208,0),MATCH('Selection Pane Data'!BN$3,List!$F$2:$CB$2,0)),""),"")</f>
        <v/>
      </c>
      <c r="BO138" s="13" t="str">
        <f>IFERROR(IF(BO$4="Yes",INDEX(List!$F$2:$CB$208,MATCH('Selection Pane Data'!$C138,List!$F$2:$F$208,0),MATCH('Selection Pane Data'!BO$3,List!$F$2:$CB$2,0)),""),"")</f>
        <v/>
      </c>
      <c r="BP138" s="13" t="str">
        <f>IFERROR(IF(BP$4="Yes",INDEX(List!$F$2:$CB$208,MATCH('Selection Pane Data'!$C138,List!$F$2:$F$208,0),MATCH('Selection Pane Data'!BP$3,List!$F$2:$CB$2,0)),""),"")</f>
        <v/>
      </c>
      <c r="BQ138" s="13" t="str">
        <f>IFERROR(IF(BQ$4="Yes",INDEX(List!$F$2:$CB$208,MATCH('Selection Pane Data'!$C138,List!$F$2:$F$208,0),MATCH('Selection Pane Data'!BQ$3,List!$F$2:$CB$2,0)),""),"")</f>
        <v/>
      </c>
      <c r="BR138" s="13" t="str">
        <f>IFERROR(IF(BR$4="Yes",INDEX(List!$F$2:$CB$208,MATCH('Selection Pane Data'!$C138,List!$F$2:$F$208,0),MATCH('Selection Pane Data'!BR$3,List!$F$2:$CB$2,0)),""),"")</f>
        <v/>
      </c>
      <c r="BS138" s="13" t="str">
        <f>IFERROR(IF(BS$4="Yes",INDEX(List!$F$2:$CB$208,MATCH('Selection Pane Data'!$C138,List!$F$2:$F$208,0),MATCH('Selection Pane Data'!BS$3,List!$F$2:$CB$2,0)),""),"")</f>
        <v/>
      </c>
      <c r="BT138" s="13" t="str">
        <f>IFERROR(IF(BT$4="Yes",INDEX(List!$F$2:$CB$208,MATCH('Selection Pane Data'!$C138,List!$F$2:$F$208,0),MATCH('Selection Pane Data'!BT$3,List!$F$2:$CB$2,0)),""),"")</f>
        <v/>
      </c>
      <c r="BU138" s="13" t="str">
        <f>IFERROR(IF(BU$4="Yes",INDEX(List!$F$2:$CB$208,MATCH('Selection Pane Data'!$C138,List!$F$2:$F$208,0),MATCH('Selection Pane Data'!BU$3,List!$F$2:$CB$2,0)),""),"")</f>
        <v/>
      </c>
      <c r="BV138" s="13" t="str">
        <f>IFERROR(IF(BV$4="Yes",INDEX(List!$F$2:$CB$208,MATCH('Selection Pane Data'!$C138,List!$F$2:$F$208,0),MATCH('Selection Pane Data'!BV$3,List!$F$2:$CB$2,0)),""),"")</f>
        <v/>
      </c>
      <c r="BW138" s="13" t="str">
        <f>IFERROR(IF(BW$4="Yes",INDEX(List!$F$2:$CB$208,MATCH('Selection Pane Data'!$C138,List!$F$2:$F$208,0),MATCH('Selection Pane Data'!BW$3,List!$F$2:$CB$2,0)),""),"")</f>
        <v/>
      </c>
      <c r="BX138" s="13" t="str">
        <f>IFERROR(IF(BX$4="Yes",INDEX(List!$F$2:$CB$208,MATCH('Selection Pane Data'!$C138,List!$F$2:$F$208,0),MATCH('Selection Pane Data'!BX$3,List!$F$2:$CB$2,0)),""),"")</f>
        <v/>
      </c>
      <c r="BY138" s="13" t="str">
        <f>IFERROR(IF(BY$4="Yes",INDEX(List!$F$2:$CB$208,MATCH('Selection Pane Data'!$C138,List!$F$2:$F$208,0),MATCH('Selection Pane Data'!BY$3,List!$F$2:$CB$2,0)),""),"")</f>
        <v/>
      </c>
      <c r="BZ138" s="13" t="str">
        <f>IFERROR(IF(BZ$4="Yes",INDEX(List!$F$2:$CB$208,MATCH('Selection Pane Data'!$C138,List!$F$2:$F$208,0),MATCH('Selection Pane Data'!BZ$3,List!$F$2:$CB$2,0)),""),"")</f>
        <v/>
      </c>
      <c r="CA138" s="13" t="str">
        <f>IFERROR(IF(CA$4="Yes",INDEX(List!$F$2:$CB$208,MATCH('Selection Pane Data'!$C138,List!$F$2:$F$208,0),MATCH('Selection Pane Data'!CA$3,List!$F$2:$CB$2,0)),""),"")</f>
        <v/>
      </c>
      <c r="CC138" s="29">
        <f t="shared" si="8"/>
        <v>0</v>
      </c>
      <c r="CD138" s="29">
        <f t="shared" si="9"/>
        <v>0</v>
      </c>
      <c r="CE138" s="29"/>
      <c r="CF138" s="29">
        <f>COUNTIF(List!I136:CB136,'Selection Pane Data'!CF$3)</f>
        <v>0</v>
      </c>
      <c r="CG138" s="29">
        <f>COUNTIF(List!J136:CC136,'Selection Pane Data'!CG$3)</f>
        <v>0</v>
      </c>
      <c r="CH138" s="29"/>
      <c r="CI138" s="29" t="str">
        <f t="shared" si="10"/>
        <v>Good</v>
      </c>
      <c r="CJ138" s="29" t="str">
        <f t="shared" si="11"/>
        <v>Good</v>
      </c>
    </row>
    <row r="139" spans="2:88" x14ac:dyDescent="0.45">
      <c r="B139" s="21" t="s">
        <v>462</v>
      </c>
      <c r="C139" s="120" t="s">
        <v>296</v>
      </c>
      <c r="D139" s="31" t="str">
        <f>List!G137</f>
        <v>Not Applicable</v>
      </c>
      <c r="E139" s="31" t="str">
        <f>List!H137</f>
        <v>Not Applicable</v>
      </c>
      <c r="F139" t="str">
        <f>INDEX('CMMC Levels'!$A$1:$F$188,MATCH('Selection Pane Data'!$C139,'CMMC Levels'!$A$1:$A$188,0),MATCH(Placemat!$F$4,'CMMC Levels'!$A$1:$F$1,0))</f>
        <v>N/A</v>
      </c>
      <c r="G139" s="75" t="str">
        <f>IF(F139="X",IF(COUNTIF(List!I137:CB137,"P")+COUNTIF(List!I137:CB137,"S")=0,"U",IF(COUNTIF('Selection Pane Data'!H139:CA139,"P")&gt;0,"P",IF(COUNTIF('Selection Pane Data'!H139:CA139,"S")&gt;0,"S","N"))),"NA")</f>
        <v>NA</v>
      </c>
      <c r="H139" s="13" t="str">
        <f>IFERROR(IF(H$4="Yes",INDEX(List!$F$2:$CB$208,MATCH('Selection Pane Data'!$C139,List!$F$2:$F$208,0),MATCH('Selection Pane Data'!H$3,List!$F$2:$CB$2,0)),""),"")</f>
        <v/>
      </c>
      <c r="I139" s="13" t="str">
        <f>IFERROR(IF(I$4="Yes",INDEX(List!$F$2:$CB$208,MATCH('Selection Pane Data'!$C139,List!$F$2:$F$208,0),MATCH('Selection Pane Data'!I$3,List!$F$2:$CB$2,0)),""),"")</f>
        <v/>
      </c>
      <c r="J139" s="13">
        <f>IFERROR(IF(J$4="Yes",INDEX(List!$F$2:$CB$208,MATCH('Selection Pane Data'!$C139,List!$F$2:$F$208,0),MATCH('Selection Pane Data'!J$3,List!$F$2:$CB$2,0)),""),"")</f>
        <v>0</v>
      </c>
      <c r="K139" s="13" t="str">
        <f>IFERROR(IF(K$4="Yes",INDEX(List!$F$2:$CB$208,MATCH('Selection Pane Data'!$C139,List!$F$2:$F$208,0),MATCH('Selection Pane Data'!K$3,List!$F$2:$CB$2,0)),""),"")</f>
        <v/>
      </c>
      <c r="L139" s="13" t="str">
        <f>IFERROR(IF(L$4="Yes",INDEX(List!$F$2:$CB$208,MATCH('Selection Pane Data'!$C139,List!$F$2:$F$208,0),MATCH('Selection Pane Data'!L$3,List!$F$2:$CB$2,0)),""),"")</f>
        <v/>
      </c>
      <c r="M139" s="13" t="str">
        <f>IFERROR(IF(M$4="Yes",INDEX(List!$F$2:$CB$208,MATCH('Selection Pane Data'!$C139,List!$F$2:$F$208,0),MATCH('Selection Pane Data'!M$3,List!$F$2:$CB$2,0)),""),"")</f>
        <v/>
      </c>
      <c r="N139" s="13" t="str">
        <f>IFERROR(IF(N$4="Yes",INDEX(List!$F$2:$CB$208,MATCH('Selection Pane Data'!$C139,List!$F$2:$F$208,0),MATCH('Selection Pane Data'!N$3,List!$F$2:$CB$2,0)),""),"")</f>
        <v/>
      </c>
      <c r="O139" s="13" t="str">
        <f>IFERROR(IF(O$4="Yes",INDEX(List!$F$2:$CB$208,MATCH('Selection Pane Data'!$C139,List!$F$2:$F$208,0),MATCH('Selection Pane Data'!O$3,List!$F$2:$CB$2,0)),""),"")</f>
        <v/>
      </c>
      <c r="P139" s="13" t="str">
        <f>IFERROR(IF(P$4="Yes",INDEX(List!$F$2:$CB$208,MATCH('Selection Pane Data'!$C139,List!$F$2:$F$208,0),MATCH('Selection Pane Data'!P$3,List!$F$2:$CB$2,0)),""),"")</f>
        <v/>
      </c>
      <c r="Q139" s="13" t="str">
        <f>IFERROR(IF(Q$4="Yes",INDEX(List!$F$2:$CB$208,MATCH('Selection Pane Data'!$C139,List!$F$2:$F$208,0),MATCH('Selection Pane Data'!Q$3,List!$F$2:$CB$2,0)),""),"")</f>
        <v/>
      </c>
      <c r="R139" s="13" t="str">
        <f>IFERROR(IF(R$4="Yes",INDEX(List!$F$2:$CB$208,MATCH('Selection Pane Data'!$C139,List!$F$2:$F$208,0),MATCH('Selection Pane Data'!R$3,List!$F$2:$CB$2,0)),""),"")</f>
        <v/>
      </c>
      <c r="S139" s="13" t="str">
        <f>IFERROR(IF(S$4="Yes",INDEX(List!$F$2:$CB$208,MATCH('Selection Pane Data'!$C139,List!$F$2:$F$208,0),MATCH('Selection Pane Data'!S$3,List!$F$2:$CB$2,0)),""),"")</f>
        <v/>
      </c>
      <c r="T139" s="13" t="str">
        <f>IFERROR(IF(T$4="Yes",INDEX(List!$F$2:$CB$208,MATCH('Selection Pane Data'!$C139,List!$F$2:$F$208,0),MATCH('Selection Pane Data'!T$3,List!$F$2:$CB$2,0)),""),"")</f>
        <v/>
      </c>
      <c r="U139" s="13" t="str">
        <f>IFERROR(IF(U$4="Yes",INDEX(List!$F$2:$CB$208,MATCH('Selection Pane Data'!$C139,List!$F$2:$F$208,0),MATCH('Selection Pane Data'!U$3,List!$F$2:$CB$2,0)),""),"")</f>
        <v/>
      </c>
      <c r="V139" s="13" t="str">
        <f>IFERROR(IF(V$4="Yes",INDEX(List!$F$2:$CB$208,MATCH('Selection Pane Data'!$C139,List!$F$2:$F$208,0),MATCH('Selection Pane Data'!V$3,List!$F$2:$CB$2,0)),""),"")</f>
        <v/>
      </c>
      <c r="W139" s="13" t="str">
        <f>IFERROR(IF(W$4="Yes",INDEX(List!$F$2:$CB$208,MATCH('Selection Pane Data'!$C139,List!$F$2:$F$208,0),MATCH('Selection Pane Data'!W$3,List!$F$2:$CB$2,0)),""),"")</f>
        <v/>
      </c>
      <c r="X139" s="13" t="str">
        <f>IFERROR(IF(X$4="Yes",INDEX(List!$F$2:$CB$208,MATCH('Selection Pane Data'!$C139,List!$F$2:$F$208,0),MATCH('Selection Pane Data'!X$3,List!$F$2:$CB$2,0)),""),"")</f>
        <v/>
      </c>
      <c r="Y139" s="13" t="str">
        <f>IFERROR(IF(Y$4="Yes",INDEX(List!$F$2:$CB$208,MATCH('Selection Pane Data'!$C139,List!$F$2:$F$208,0),MATCH('Selection Pane Data'!Y$3,List!$F$2:$CB$2,0)),""),"")</f>
        <v/>
      </c>
      <c r="Z139" s="13" t="str">
        <f>IFERROR(IF(Z$4="Yes",INDEX(List!$F$2:$CB$208,MATCH('Selection Pane Data'!$C139,List!$F$2:$F$208,0),MATCH('Selection Pane Data'!Z$3,List!$F$2:$CB$2,0)),""),"")</f>
        <v/>
      </c>
      <c r="AA139" s="13" t="str">
        <f>IFERROR(IF(AA$4="Yes",INDEX(List!$F$2:$CB$208,MATCH('Selection Pane Data'!$C139,List!$F$2:$F$208,0),MATCH('Selection Pane Data'!AA$3,List!$F$2:$CB$2,0)),""),"")</f>
        <v/>
      </c>
      <c r="AB139" s="13">
        <f>IFERROR(IF(AB$4="Yes",INDEX(List!$F$2:$CB$208,MATCH('Selection Pane Data'!$C139,List!$F$2:$F$208,0),MATCH('Selection Pane Data'!AB$3,List!$F$2:$CB$2,0)),""),"")</f>
        <v>0</v>
      </c>
      <c r="AC139" s="13" t="str">
        <f>IFERROR(IF(AC$4="Yes",INDEX(List!$F$2:$CB$208,MATCH('Selection Pane Data'!$C139,List!$F$2:$F$208,0),MATCH('Selection Pane Data'!AC$3,List!$F$2:$CB$2,0)),""),"")</f>
        <v/>
      </c>
      <c r="AD139" s="13" t="str">
        <f>IFERROR(IF(AD$4="Yes",INDEX(List!$F$2:$CB$208,MATCH('Selection Pane Data'!$C139,List!$F$2:$F$208,0),MATCH('Selection Pane Data'!AD$3,List!$F$2:$CB$2,0)),""),"")</f>
        <v/>
      </c>
      <c r="AE139" s="13" t="str">
        <f>IFERROR(IF(AE$4="Yes",INDEX(List!$F$2:$CB$208,MATCH('Selection Pane Data'!$C139,List!$F$2:$F$208,0),MATCH('Selection Pane Data'!AE$3,List!$F$2:$CB$2,0)),""),"")</f>
        <v/>
      </c>
      <c r="AF139" s="13" t="str">
        <f>IFERROR(IF(AF$4="Yes",INDEX(List!$F$2:$CB$208,MATCH('Selection Pane Data'!$C139,List!$F$2:$F$208,0),MATCH('Selection Pane Data'!AF$3,List!$F$2:$CB$2,0)),""),"")</f>
        <v/>
      </c>
      <c r="AG139" s="13" t="str">
        <f>IFERROR(IF(AG$4="Yes",INDEX(List!$F$2:$CB$208,MATCH('Selection Pane Data'!$C139,List!$F$2:$F$208,0),MATCH('Selection Pane Data'!AG$3,List!$F$2:$CB$2,0)),""),"")</f>
        <v/>
      </c>
      <c r="AH139" s="13" t="str">
        <f>IFERROR(IF(AH$4="Yes",INDEX(List!$F$2:$CB$208,MATCH('Selection Pane Data'!$C139,List!$F$2:$F$208,0),MATCH('Selection Pane Data'!AH$3,List!$F$2:$CB$2,0)),""),"")</f>
        <v/>
      </c>
      <c r="AI139" s="13" t="str">
        <f>IFERROR(IF(AI$4="Yes",INDEX(List!$F$2:$CB$208,MATCH('Selection Pane Data'!$C139,List!$F$2:$F$208,0),MATCH('Selection Pane Data'!AI$3,List!$F$2:$CB$2,0)),""),"")</f>
        <v/>
      </c>
      <c r="AJ139" s="13" t="str">
        <f>IFERROR(IF(AJ$4="Yes",INDEX(List!$F$2:$CB$208,MATCH('Selection Pane Data'!$C139,List!$F$2:$F$208,0),MATCH('Selection Pane Data'!AJ$3,List!$F$2:$CB$2,0)),""),"")</f>
        <v/>
      </c>
      <c r="AK139" s="13" t="str">
        <f>IFERROR(IF(AK$4="Yes",INDEX(List!$F$2:$CB$208,MATCH('Selection Pane Data'!$C139,List!$F$2:$F$208,0),MATCH('Selection Pane Data'!AK$3,List!$F$2:$CB$2,0)),""),"")</f>
        <v/>
      </c>
      <c r="AL139" s="13" t="str">
        <f>IFERROR(IF(AL$4="Yes",INDEX(List!$F$2:$CB$208,MATCH('Selection Pane Data'!$C139,List!$F$2:$F$208,0),MATCH('Selection Pane Data'!AL$3,List!$F$2:$CB$2,0)),""),"")</f>
        <v/>
      </c>
      <c r="AM139" s="13" t="str">
        <f>IFERROR(IF(AM$4="Yes",INDEX(List!$F$2:$CB$208,MATCH('Selection Pane Data'!$C139,List!$F$2:$F$208,0),MATCH('Selection Pane Data'!AM$3,List!$F$2:$CB$2,0)),""),"")</f>
        <v/>
      </c>
      <c r="AN139" s="13" t="str">
        <f>IFERROR(IF(AN$4="Yes",INDEX(List!$F$2:$CB$208,MATCH('Selection Pane Data'!$C139,List!$F$2:$F$208,0),MATCH('Selection Pane Data'!AN$3,List!$F$2:$CB$2,0)),""),"")</f>
        <v/>
      </c>
      <c r="AO139" s="13" t="str">
        <f>IFERROR(IF(AO$4="Yes",INDEX(List!$F$2:$CB$208,MATCH('Selection Pane Data'!$C139,List!$F$2:$F$208,0),MATCH('Selection Pane Data'!AO$3,List!$F$2:$CB$2,0)),""),"")</f>
        <v/>
      </c>
      <c r="AP139" s="13" t="str">
        <f>IFERROR(IF(AP$4="Yes",INDEX(List!$F$2:$CB$208,MATCH('Selection Pane Data'!$C139,List!$F$2:$F$208,0),MATCH('Selection Pane Data'!AP$3,List!$F$2:$CB$2,0)),""),"")</f>
        <v/>
      </c>
      <c r="AQ139" s="13" t="str">
        <f>IFERROR(IF(AQ$4="Yes",INDEX(List!$F$2:$CB$208,MATCH('Selection Pane Data'!$C139,List!$F$2:$F$208,0),MATCH('Selection Pane Data'!AQ$3,List!$F$2:$CB$2,0)),""),"")</f>
        <v/>
      </c>
      <c r="AR139" s="13" t="str">
        <f>IFERROR(IF(AR$4="Yes",INDEX(List!$F$2:$CB$208,MATCH('Selection Pane Data'!$C139,List!$F$2:$F$208,0),MATCH('Selection Pane Data'!AR$3,List!$F$2:$CB$2,0)),""),"")</f>
        <v/>
      </c>
      <c r="AS139" s="13" t="str">
        <f>IFERROR(IF(AS$4="Yes",INDEX(List!$F$2:$CB$208,MATCH('Selection Pane Data'!$C139,List!$F$2:$F$208,0),MATCH('Selection Pane Data'!AS$3,List!$F$2:$CB$2,0)),""),"")</f>
        <v/>
      </c>
      <c r="AT139" s="13" t="str">
        <f>IFERROR(IF(AT$4="Yes",INDEX(List!$F$2:$CB$208,MATCH('Selection Pane Data'!$C139,List!$F$2:$F$208,0),MATCH('Selection Pane Data'!AT$3,List!$F$2:$CB$2,0)),""),"")</f>
        <v/>
      </c>
      <c r="AU139" s="13" t="str">
        <f>IFERROR(IF(AU$4="Yes",INDEX(List!$F$2:$CB$208,MATCH('Selection Pane Data'!$C139,List!$F$2:$F$208,0),MATCH('Selection Pane Data'!AU$3,List!$F$2:$CB$2,0)),""),"")</f>
        <v/>
      </c>
      <c r="AV139" s="13" t="str">
        <f>IFERROR(IF(AV$4="Yes",INDEX(List!$F$2:$CB$208,MATCH('Selection Pane Data'!$C139,List!$F$2:$F$208,0),MATCH('Selection Pane Data'!AV$3,List!$F$2:$CB$2,0)),""),"")</f>
        <v/>
      </c>
      <c r="AW139" s="13" t="str">
        <f>IFERROR(IF(AW$4="Yes",INDEX(List!$F$2:$CB$208,MATCH('Selection Pane Data'!$C139,List!$F$2:$F$208,0),MATCH('Selection Pane Data'!AW$3,List!$F$2:$CB$2,0)),""),"")</f>
        <v/>
      </c>
      <c r="AX139" s="13" t="str">
        <f>IFERROR(IF(AX$4="Yes",INDEX(List!$F$2:$CB$208,MATCH('Selection Pane Data'!$C139,List!$F$2:$F$208,0),MATCH('Selection Pane Data'!AX$3,List!$F$2:$CB$2,0)),""),"")</f>
        <v/>
      </c>
      <c r="AY139" s="13" t="str">
        <f>IFERROR(IF(AY$4="Yes",INDEX(List!$F$2:$CB$208,MATCH('Selection Pane Data'!$C139,List!$F$2:$F$208,0),MATCH('Selection Pane Data'!AY$3,List!$F$2:$CB$2,0)),""),"")</f>
        <v/>
      </c>
      <c r="AZ139" s="13" t="str">
        <f>IFERROR(IF(AZ$4="Yes",INDEX(List!$F$2:$CB$208,MATCH('Selection Pane Data'!$C139,List!$F$2:$F$208,0),MATCH('Selection Pane Data'!AZ$3,List!$F$2:$CB$2,0)),""),"")</f>
        <v/>
      </c>
      <c r="BA139" s="13" t="str">
        <f>IFERROR(IF(BA$4="Yes",INDEX(List!$F$2:$CB$208,MATCH('Selection Pane Data'!$C139,List!$F$2:$F$208,0),MATCH('Selection Pane Data'!BA$3,List!$F$2:$CB$2,0)),""),"")</f>
        <v/>
      </c>
      <c r="BB139" s="13" t="str">
        <f>IFERROR(IF(BB$4="Yes",INDEX(List!$F$2:$CB$208,MATCH('Selection Pane Data'!$C139,List!$F$2:$F$208,0),MATCH('Selection Pane Data'!BB$3,List!$F$2:$CB$2,0)),""),"")</f>
        <v/>
      </c>
      <c r="BC139" s="13" t="str">
        <f>IFERROR(IF(BC$4="Yes",INDEX(List!$F$2:$CB$208,MATCH('Selection Pane Data'!$C139,List!$F$2:$F$208,0),MATCH('Selection Pane Data'!BC$3,List!$F$2:$CB$2,0)),""),"")</f>
        <v/>
      </c>
      <c r="BD139" s="13" t="str">
        <f>IFERROR(IF(BD$4="Yes",INDEX(List!$F$2:$CB$208,MATCH('Selection Pane Data'!$C139,List!$F$2:$F$208,0),MATCH('Selection Pane Data'!BD$3,List!$F$2:$CB$2,0)),""),"")</f>
        <v/>
      </c>
      <c r="BE139" s="13" t="str">
        <f>IFERROR(IF(BE$4="Yes",INDEX(List!$F$2:$CB$208,MATCH('Selection Pane Data'!$C139,List!$F$2:$F$208,0),MATCH('Selection Pane Data'!BE$3,List!$F$2:$CB$2,0)),""),"")</f>
        <v/>
      </c>
      <c r="BF139" s="13" t="str">
        <f>IFERROR(IF(BF$4="Yes",INDEX(List!$F$2:$CB$208,MATCH('Selection Pane Data'!$C139,List!$F$2:$F$208,0),MATCH('Selection Pane Data'!BF$3,List!$F$2:$CB$2,0)),""),"")</f>
        <v/>
      </c>
      <c r="BG139" s="13" t="str">
        <f>IFERROR(IF(BG$4="Yes",INDEX(List!$F$2:$CB$208,MATCH('Selection Pane Data'!$C139,List!$F$2:$F$208,0),MATCH('Selection Pane Data'!BG$3,List!$F$2:$CB$2,0)),""),"")</f>
        <v/>
      </c>
      <c r="BH139" s="13" t="str">
        <f>IFERROR(IF(BH$4="Yes",INDEX(List!$F$2:$CB$208,MATCH('Selection Pane Data'!$C139,List!$F$2:$F$208,0),MATCH('Selection Pane Data'!BH$3,List!$F$2:$CB$2,0)),""),"")</f>
        <v/>
      </c>
      <c r="BI139" s="13" t="str">
        <f>IFERROR(IF(BI$4="Yes",INDEX(List!$F$2:$CB$208,MATCH('Selection Pane Data'!$C139,List!$F$2:$F$208,0),MATCH('Selection Pane Data'!BI$3,List!$F$2:$CB$2,0)),""),"")</f>
        <v/>
      </c>
      <c r="BJ139" s="13" t="str">
        <f>IFERROR(IF(BJ$4="Yes",INDEX(List!$F$2:$CB$208,MATCH('Selection Pane Data'!$C139,List!$F$2:$F$208,0),MATCH('Selection Pane Data'!BJ$3,List!$F$2:$CB$2,0)),""),"")</f>
        <v/>
      </c>
      <c r="BK139" s="13" t="str">
        <f>IFERROR(IF(BK$4="Yes",INDEX(List!$F$2:$CB$208,MATCH('Selection Pane Data'!$C139,List!$F$2:$F$208,0),MATCH('Selection Pane Data'!BK$3,List!$F$2:$CB$2,0)),""),"")</f>
        <v/>
      </c>
      <c r="BL139" s="13" t="str">
        <f>IFERROR(IF(BL$4="Yes",INDEX(List!$F$2:$CB$208,MATCH('Selection Pane Data'!$C139,List!$F$2:$F$208,0),MATCH('Selection Pane Data'!BL$3,List!$F$2:$CB$2,0)),""),"")</f>
        <v/>
      </c>
      <c r="BM139" s="13" t="str">
        <f>IFERROR(IF(BM$4="Yes",INDEX(List!$F$2:$CB$208,MATCH('Selection Pane Data'!$C139,List!$F$2:$F$208,0),MATCH('Selection Pane Data'!BM$3,List!$F$2:$CB$2,0)),""),"")</f>
        <v/>
      </c>
      <c r="BN139" s="13" t="str">
        <f>IFERROR(IF(BN$4="Yes",INDEX(List!$F$2:$CB$208,MATCH('Selection Pane Data'!$C139,List!$F$2:$F$208,0),MATCH('Selection Pane Data'!BN$3,List!$F$2:$CB$2,0)),""),"")</f>
        <v/>
      </c>
      <c r="BO139" s="13" t="str">
        <f>IFERROR(IF(BO$4="Yes",INDEX(List!$F$2:$CB$208,MATCH('Selection Pane Data'!$C139,List!$F$2:$F$208,0),MATCH('Selection Pane Data'!BO$3,List!$F$2:$CB$2,0)),""),"")</f>
        <v/>
      </c>
      <c r="BP139" s="13" t="str">
        <f>IFERROR(IF(BP$4="Yes",INDEX(List!$F$2:$CB$208,MATCH('Selection Pane Data'!$C139,List!$F$2:$F$208,0),MATCH('Selection Pane Data'!BP$3,List!$F$2:$CB$2,0)),""),"")</f>
        <v/>
      </c>
      <c r="BQ139" s="13" t="str">
        <f>IFERROR(IF(BQ$4="Yes",INDEX(List!$F$2:$CB$208,MATCH('Selection Pane Data'!$C139,List!$F$2:$F$208,0),MATCH('Selection Pane Data'!BQ$3,List!$F$2:$CB$2,0)),""),"")</f>
        <v/>
      </c>
      <c r="BR139" s="13" t="str">
        <f>IFERROR(IF(BR$4="Yes",INDEX(List!$F$2:$CB$208,MATCH('Selection Pane Data'!$C139,List!$F$2:$F$208,0),MATCH('Selection Pane Data'!BR$3,List!$F$2:$CB$2,0)),""),"")</f>
        <v/>
      </c>
      <c r="BS139" s="13" t="str">
        <f>IFERROR(IF(BS$4="Yes",INDEX(List!$F$2:$CB$208,MATCH('Selection Pane Data'!$C139,List!$F$2:$F$208,0),MATCH('Selection Pane Data'!BS$3,List!$F$2:$CB$2,0)),""),"")</f>
        <v/>
      </c>
      <c r="BT139" s="13" t="str">
        <f>IFERROR(IF(BT$4="Yes",INDEX(List!$F$2:$CB$208,MATCH('Selection Pane Data'!$C139,List!$F$2:$F$208,0),MATCH('Selection Pane Data'!BT$3,List!$F$2:$CB$2,0)),""),"")</f>
        <v/>
      </c>
      <c r="BU139" s="13" t="str">
        <f>IFERROR(IF(BU$4="Yes",INDEX(List!$F$2:$CB$208,MATCH('Selection Pane Data'!$C139,List!$F$2:$F$208,0),MATCH('Selection Pane Data'!BU$3,List!$F$2:$CB$2,0)),""),"")</f>
        <v/>
      </c>
      <c r="BV139" s="13" t="str">
        <f>IFERROR(IF(BV$4="Yes",INDEX(List!$F$2:$CB$208,MATCH('Selection Pane Data'!$C139,List!$F$2:$F$208,0),MATCH('Selection Pane Data'!BV$3,List!$F$2:$CB$2,0)),""),"")</f>
        <v/>
      </c>
      <c r="BW139" s="13" t="str">
        <f>IFERROR(IF(BW$4="Yes",INDEX(List!$F$2:$CB$208,MATCH('Selection Pane Data'!$C139,List!$F$2:$F$208,0),MATCH('Selection Pane Data'!BW$3,List!$F$2:$CB$2,0)),""),"")</f>
        <v/>
      </c>
      <c r="BX139" s="13" t="str">
        <f>IFERROR(IF(BX$4="Yes",INDEX(List!$F$2:$CB$208,MATCH('Selection Pane Data'!$C139,List!$F$2:$F$208,0),MATCH('Selection Pane Data'!BX$3,List!$F$2:$CB$2,0)),""),"")</f>
        <v/>
      </c>
      <c r="BY139" s="13" t="str">
        <f>IFERROR(IF(BY$4="Yes",INDEX(List!$F$2:$CB$208,MATCH('Selection Pane Data'!$C139,List!$F$2:$F$208,0),MATCH('Selection Pane Data'!BY$3,List!$F$2:$CB$2,0)),""),"")</f>
        <v/>
      </c>
      <c r="BZ139" s="13" t="str">
        <f>IFERROR(IF(BZ$4="Yes",INDEX(List!$F$2:$CB$208,MATCH('Selection Pane Data'!$C139,List!$F$2:$F$208,0),MATCH('Selection Pane Data'!BZ$3,List!$F$2:$CB$2,0)),""),"")</f>
        <v/>
      </c>
      <c r="CA139" s="13" t="str">
        <f>IFERROR(IF(CA$4="Yes",INDEX(List!$F$2:$CB$208,MATCH('Selection Pane Data'!$C139,List!$F$2:$F$208,0),MATCH('Selection Pane Data'!CA$3,List!$F$2:$CB$2,0)),""),"")</f>
        <v/>
      </c>
      <c r="CC139" s="29">
        <f t="shared" si="8"/>
        <v>0</v>
      </c>
      <c r="CD139" s="29">
        <f t="shared" si="9"/>
        <v>0</v>
      </c>
      <c r="CE139" s="29"/>
      <c r="CF139" s="29">
        <f>COUNTIF(List!I137:CB137,'Selection Pane Data'!CF$3)</f>
        <v>0</v>
      </c>
      <c r="CG139" s="29">
        <f>COUNTIF(List!J137:CC137,'Selection Pane Data'!CG$3)</f>
        <v>0</v>
      </c>
      <c r="CH139" s="29"/>
      <c r="CI139" s="29" t="str">
        <f t="shared" si="10"/>
        <v>Good</v>
      </c>
      <c r="CJ139" s="29" t="str">
        <f t="shared" si="11"/>
        <v>Good</v>
      </c>
    </row>
    <row r="140" spans="2:88" x14ac:dyDescent="0.45">
      <c r="B140" s="21" t="s">
        <v>463</v>
      </c>
      <c r="C140" s="120" t="s">
        <v>296</v>
      </c>
      <c r="D140" s="31" t="str">
        <f>List!G138</f>
        <v>Not Applicable</v>
      </c>
      <c r="E140" s="31" t="str">
        <f>List!H138</f>
        <v>Not Applicable</v>
      </c>
      <c r="F140" t="str">
        <f>INDEX('CMMC Levels'!$A$1:$F$188,MATCH('Selection Pane Data'!$C140,'CMMC Levels'!$A$1:$A$188,0),MATCH(Placemat!$F$4,'CMMC Levels'!$A$1:$F$1,0))</f>
        <v>N/A</v>
      </c>
      <c r="G140" s="75" t="str">
        <f>IF(F140="X",IF(COUNTIF(List!I138:CB138,"P")+COUNTIF(List!I138:CB138,"S")=0,"U",IF(COUNTIF('Selection Pane Data'!H140:CA140,"P")&gt;0,"P",IF(COUNTIF('Selection Pane Data'!H140:CA140,"S")&gt;0,"S","N"))),"NA")</f>
        <v>NA</v>
      </c>
      <c r="H140" s="13" t="str">
        <f>IFERROR(IF(H$4="Yes",INDEX(List!$F$2:$CB$208,MATCH('Selection Pane Data'!$C140,List!$F$2:$F$208,0),MATCH('Selection Pane Data'!H$3,List!$F$2:$CB$2,0)),""),"")</f>
        <v/>
      </c>
      <c r="I140" s="13" t="str">
        <f>IFERROR(IF(I$4="Yes",INDEX(List!$F$2:$CB$208,MATCH('Selection Pane Data'!$C140,List!$F$2:$F$208,0),MATCH('Selection Pane Data'!I$3,List!$F$2:$CB$2,0)),""),"")</f>
        <v/>
      </c>
      <c r="J140" s="13">
        <f>IFERROR(IF(J$4="Yes",INDEX(List!$F$2:$CB$208,MATCH('Selection Pane Data'!$C140,List!$F$2:$F$208,0),MATCH('Selection Pane Data'!J$3,List!$F$2:$CB$2,0)),""),"")</f>
        <v>0</v>
      </c>
      <c r="K140" s="13" t="str">
        <f>IFERROR(IF(K$4="Yes",INDEX(List!$F$2:$CB$208,MATCH('Selection Pane Data'!$C140,List!$F$2:$F$208,0),MATCH('Selection Pane Data'!K$3,List!$F$2:$CB$2,0)),""),"")</f>
        <v/>
      </c>
      <c r="L140" s="13" t="str">
        <f>IFERROR(IF(L$4="Yes",INDEX(List!$F$2:$CB$208,MATCH('Selection Pane Data'!$C140,List!$F$2:$F$208,0),MATCH('Selection Pane Data'!L$3,List!$F$2:$CB$2,0)),""),"")</f>
        <v/>
      </c>
      <c r="M140" s="13" t="str">
        <f>IFERROR(IF(M$4="Yes",INDEX(List!$F$2:$CB$208,MATCH('Selection Pane Data'!$C140,List!$F$2:$F$208,0),MATCH('Selection Pane Data'!M$3,List!$F$2:$CB$2,0)),""),"")</f>
        <v/>
      </c>
      <c r="N140" s="13" t="str">
        <f>IFERROR(IF(N$4="Yes",INDEX(List!$F$2:$CB$208,MATCH('Selection Pane Data'!$C140,List!$F$2:$F$208,0),MATCH('Selection Pane Data'!N$3,List!$F$2:$CB$2,0)),""),"")</f>
        <v/>
      </c>
      <c r="O140" s="13" t="str">
        <f>IFERROR(IF(O$4="Yes",INDEX(List!$F$2:$CB$208,MATCH('Selection Pane Data'!$C140,List!$F$2:$F$208,0),MATCH('Selection Pane Data'!O$3,List!$F$2:$CB$2,0)),""),"")</f>
        <v/>
      </c>
      <c r="P140" s="13" t="str">
        <f>IFERROR(IF(P$4="Yes",INDEX(List!$F$2:$CB$208,MATCH('Selection Pane Data'!$C140,List!$F$2:$F$208,0),MATCH('Selection Pane Data'!P$3,List!$F$2:$CB$2,0)),""),"")</f>
        <v/>
      </c>
      <c r="Q140" s="13" t="str">
        <f>IFERROR(IF(Q$4="Yes",INDEX(List!$F$2:$CB$208,MATCH('Selection Pane Data'!$C140,List!$F$2:$F$208,0),MATCH('Selection Pane Data'!Q$3,List!$F$2:$CB$2,0)),""),"")</f>
        <v/>
      </c>
      <c r="R140" s="13" t="str">
        <f>IFERROR(IF(R$4="Yes",INDEX(List!$F$2:$CB$208,MATCH('Selection Pane Data'!$C140,List!$F$2:$F$208,0),MATCH('Selection Pane Data'!R$3,List!$F$2:$CB$2,0)),""),"")</f>
        <v/>
      </c>
      <c r="S140" s="13" t="str">
        <f>IFERROR(IF(S$4="Yes",INDEX(List!$F$2:$CB$208,MATCH('Selection Pane Data'!$C140,List!$F$2:$F$208,0),MATCH('Selection Pane Data'!S$3,List!$F$2:$CB$2,0)),""),"")</f>
        <v/>
      </c>
      <c r="T140" s="13" t="str">
        <f>IFERROR(IF(T$4="Yes",INDEX(List!$F$2:$CB$208,MATCH('Selection Pane Data'!$C140,List!$F$2:$F$208,0),MATCH('Selection Pane Data'!T$3,List!$F$2:$CB$2,0)),""),"")</f>
        <v/>
      </c>
      <c r="U140" s="13" t="str">
        <f>IFERROR(IF(U$4="Yes",INDEX(List!$F$2:$CB$208,MATCH('Selection Pane Data'!$C140,List!$F$2:$F$208,0),MATCH('Selection Pane Data'!U$3,List!$F$2:$CB$2,0)),""),"")</f>
        <v/>
      </c>
      <c r="V140" s="13" t="str">
        <f>IFERROR(IF(V$4="Yes",INDEX(List!$F$2:$CB$208,MATCH('Selection Pane Data'!$C140,List!$F$2:$F$208,0),MATCH('Selection Pane Data'!V$3,List!$F$2:$CB$2,0)),""),"")</f>
        <v/>
      </c>
      <c r="W140" s="13" t="str">
        <f>IFERROR(IF(W$4="Yes",INDEX(List!$F$2:$CB$208,MATCH('Selection Pane Data'!$C140,List!$F$2:$F$208,0),MATCH('Selection Pane Data'!W$3,List!$F$2:$CB$2,0)),""),"")</f>
        <v/>
      </c>
      <c r="X140" s="13" t="str">
        <f>IFERROR(IF(X$4="Yes",INDEX(List!$F$2:$CB$208,MATCH('Selection Pane Data'!$C140,List!$F$2:$F$208,0),MATCH('Selection Pane Data'!X$3,List!$F$2:$CB$2,0)),""),"")</f>
        <v/>
      </c>
      <c r="Y140" s="13" t="str">
        <f>IFERROR(IF(Y$4="Yes",INDEX(List!$F$2:$CB$208,MATCH('Selection Pane Data'!$C140,List!$F$2:$F$208,0),MATCH('Selection Pane Data'!Y$3,List!$F$2:$CB$2,0)),""),"")</f>
        <v/>
      </c>
      <c r="Z140" s="13" t="str">
        <f>IFERROR(IF(Z$4="Yes",INDEX(List!$F$2:$CB$208,MATCH('Selection Pane Data'!$C140,List!$F$2:$F$208,0),MATCH('Selection Pane Data'!Z$3,List!$F$2:$CB$2,0)),""),"")</f>
        <v/>
      </c>
      <c r="AA140" s="13" t="str">
        <f>IFERROR(IF(AA$4="Yes",INDEX(List!$F$2:$CB$208,MATCH('Selection Pane Data'!$C140,List!$F$2:$F$208,0),MATCH('Selection Pane Data'!AA$3,List!$F$2:$CB$2,0)),""),"")</f>
        <v/>
      </c>
      <c r="AB140" s="13">
        <f>IFERROR(IF(AB$4="Yes",INDEX(List!$F$2:$CB$208,MATCH('Selection Pane Data'!$C140,List!$F$2:$F$208,0),MATCH('Selection Pane Data'!AB$3,List!$F$2:$CB$2,0)),""),"")</f>
        <v>0</v>
      </c>
      <c r="AC140" s="13" t="str">
        <f>IFERROR(IF(AC$4="Yes",INDEX(List!$F$2:$CB$208,MATCH('Selection Pane Data'!$C140,List!$F$2:$F$208,0),MATCH('Selection Pane Data'!AC$3,List!$F$2:$CB$2,0)),""),"")</f>
        <v/>
      </c>
      <c r="AD140" s="13" t="str">
        <f>IFERROR(IF(AD$4="Yes",INDEX(List!$F$2:$CB$208,MATCH('Selection Pane Data'!$C140,List!$F$2:$F$208,0),MATCH('Selection Pane Data'!AD$3,List!$F$2:$CB$2,0)),""),"")</f>
        <v/>
      </c>
      <c r="AE140" s="13" t="str">
        <f>IFERROR(IF(AE$4="Yes",INDEX(List!$F$2:$CB$208,MATCH('Selection Pane Data'!$C140,List!$F$2:$F$208,0),MATCH('Selection Pane Data'!AE$3,List!$F$2:$CB$2,0)),""),"")</f>
        <v/>
      </c>
      <c r="AF140" s="13" t="str">
        <f>IFERROR(IF(AF$4="Yes",INDEX(List!$F$2:$CB$208,MATCH('Selection Pane Data'!$C140,List!$F$2:$F$208,0),MATCH('Selection Pane Data'!AF$3,List!$F$2:$CB$2,0)),""),"")</f>
        <v/>
      </c>
      <c r="AG140" s="13" t="str">
        <f>IFERROR(IF(AG$4="Yes",INDEX(List!$F$2:$CB$208,MATCH('Selection Pane Data'!$C140,List!$F$2:$F$208,0),MATCH('Selection Pane Data'!AG$3,List!$F$2:$CB$2,0)),""),"")</f>
        <v/>
      </c>
      <c r="AH140" s="13" t="str">
        <f>IFERROR(IF(AH$4="Yes",INDEX(List!$F$2:$CB$208,MATCH('Selection Pane Data'!$C140,List!$F$2:$F$208,0),MATCH('Selection Pane Data'!AH$3,List!$F$2:$CB$2,0)),""),"")</f>
        <v/>
      </c>
      <c r="AI140" s="13" t="str">
        <f>IFERROR(IF(AI$4="Yes",INDEX(List!$F$2:$CB$208,MATCH('Selection Pane Data'!$C140,List!$F$2:$F$208,0),MATCH('Selection Pane Data'!AI$3,List!$F$2:$CB$2,0)),""),"")</f>
        <v/>
      </c>
      <c r="AJ140" s="13" t="str">
        <f>IFERROR(IF(AJ$4="Yes",INDEX(List!$F$2:$CB$208,MATCH('Selection Pane Data'!$C140,List!$F$2:$F$208,0),MATCH('Selection Pane Data'!AJ$3,List!$F$2:$CB$2,0)),""),"")</f>
        <v/>
      </c>
      <c r="AK140" s="13" t="str">
        <f>IFERROR(IF(AK$4="Yes",INDEX(List!$F$2:$CB$208,MATCH('Selection Pane Data'!$C140,List!$F$2:$F$208,0),MATCH('Selection Pane Data'!AK$3,List!$F$2:$CB$2,0)),""),"")</f>
        <v/>
      </c>
      <c r="AL140" s="13" t="str">
        <f>IFERROR(IF(AL$4="Yes",INDEX(List!$F$2:$CB$208,MATCH('Selection Pane Data'!$C140,List!$F$2:$F$208,0),MATCH('Selection Pane Data'!AL$3,List!$F$2:$CB$2,0)),""),"")</f>
        <v/>
      </c>
      <c r="AM140" s="13" t="str">
        <f>IFERROR(IF(AM$4="Yes",INDEX(List!$F$2:$CB$208,MATCH('Selection Pane Data'!$C140,List!$F$2:$F$208,0),MATCH('Selection Pane Data'!AM$3,List!$F$2:$CB$2,0)),""),"")</f>
        <v/>
      </c>
      <c r="AN140" s="13" t="str">
        <f>IFERROR(IF(AN$4="Yes",INDEX(List!$F$2:$CB$208,MATCH('Selection Pane Data'!$C140,List!$F$2:$F$208,0),MATCH('Selection Pane Data'!AN$3,List!$F$2:$CB$2,0)),""),"")</f>
        <v/>
      </c>
      <c r="AO140" s="13" t="str">
        <f>IFERROR(IF(AO$4="Yes",INDEX(List!$F$2:$CB$208,MATCH('Selection Pane Data'!$C140,List!$F$2:$F$208,0),MATCH('Selection Pane Data'!AO$3,List!$F$2:$CB$2,0)),""),"")</f>
        <v/>
      </c>
      <c r="AP140" s="13" t="str">
        <f>IFERROR(IF(AP$4="Yes",INDEX(List!$F$2:$CB$208,MATCH('Selection Pane Data'!$C140,List!$F$2:$F$208,0),MATCH('Selection Pane Data'!AP$3,List!$F$2:$CB$2,0)),""),"")</f>
        <v/>
      </c>
      <c r="AQ140" s="13" t="str">
        <f>IFERROR(IF(AQ$4="Yes",INDEX(List!$F$2:$CB$208,MATCH('Selection Pane Data'!$C140,List!$F$2:$F$208,0),MATCH('Selection Pane Data'!AQ$3,List!$F$2:$CB$2,0)),""),"")</f>
        <v/>
      </c>
      <c r="AR140" s="13" t="str">
        <f>IFERROR(IF(AR$4="Yes",INDEX(List!$F$2:$CB$208,MATCH('Selection Pane Data'!$C140,List!$F$2:$F$208,0),MATCH('Selection Pane Data'!AR$3,List!$F$2:$CB$2,0)),""),"")</f>
        <v/>
      </c>
      <c r="AS140" s="13" t="str">
        <f>IFERROR(IF(AS$4="Yes",INDEX(List!$F$2:$CB$208,MATCH('Selection Pane Data'!$C140,List!$F$2:$F$208,0),MATCH('Selection Pane Data'!AS$3,List!$F$2:$CB$2,0)),""),"")</f>
        <v/>
      </c>
      <c r="AT140" s="13" t="str">
        <f>IFERROR(IF(AT$4="Yes",INDEX(List!$F$2:$CB$208,MATCH('Selection Pane Data'!$C140,List!$F$2:$F$208,0),MATCH('Selection Pane Data'!AT$3,List!$F$2:$CB$2,0)),""),"")</f>
        <v/>
      </c>
      <c r="AU140" s="13" t="str">
        <f>IFERROR(IF(AU$4="Yes",INDEX(List!$F$2:$CB$208,MATCH('Selection Pane Data'!$C140,List!$F$2:$F$208,0),MATCH('Selection Pane Data'!AU$3,List!$F$2:$CB$2,0)),""),"")</f>
        <v/>
      </c>
      <c r="AV140" s="13" t="str">
        <f>IFERROR(IF(AV$4="Yes",INDEX(List!$F$2:$CB$208,MATCH('Selection Pane Data'!$C140,List!$F$2:$F$208,0),MATCH('Selection Pane Data'!AV$3,List!$F$2:$CB$2,0)),""),"")</f>
        <v/>
      </c>
      <c r="AW140" s="13" t="str">
        <f>IFERROR(IF(AW$4="Yes",INDEX(List!$F$2:$CB$208,MATCH('Selection Pane Data'!$C140,List!$F$2:$F$208,0),MATCH('Selection Pane Data'!AW$3,List!$F$2:$CB$2,0)),""),"")</f>
        <v/>
      </c>
      <c r="AX140" s="13" t="str">
        <f>IFERROR(IF(AX$4="Yes",INDEX(List!$F$2:$CB$208,MATCH('Selection Pane Data'!$C140,List!$F$2:$F$208,0),MATCH('Selection Pane Data'!AX$3,List!$F$2:$CB$2,0)),""),"")</f>
        <v/>
      </c>
      <c r="AY140" s="13" t="str">
        <f>IFERROR(IF(AY$4="Yes",INDEX(List!$F$2:$CB$208,MATCH('Selection Pane Data'!$C140,List!$F$2:$F$208,0),MATCH('Selection Pane Data'!AY$3,List!$F$2:$CB$2,0)),""),"")</f>
        <v/>
      </c>
      <c r="AZ140" s="13" t="str">
        <f>IFERROR(IF(AZ$4="Yes",INDEX(List!$F$2:$CB$208,MATCH('Selection Pane Data'!$C140,List!$F$2:$F$208,0),MATCH('Selection Pane Data'!AZ$3,List!$F$2:$CB$2,0)),""),"")</f>
        <v/>
      </c>
      <c r="BA140" s="13" t="str">
        <f>IFERROR(IF(BA$4="Yes",INDEX(List!$F$2:$CB$208,MATCH('Selection Pane Data'!$C140,List!$F$2:$F$208,0),MATCH('Selection Pane Data'!BA$3,List!$F$2:$CB$2,0)),""),"")</f>
        <v/>
      </c>
      <c r="BB140" s="13" t="str">
        <f>IFERROR(IF(BB$4="Yes",INDEX(List!$F$2:$CB$208,MATCH('Selection Pane Data'!$C140,List!$F$2:$F$208,0),MATCH('Selection Pane Data'!BB$3,List!$F$2:$CB$2,0)),""),"")</f>
        <v/>
      </c>
      <c r="BC140" s="13" t="str">
        <f>IFERROR(IF(BC$4="Yes",INDEX(List!$F$2:$CB$208,MATCH('Selection Pane Data'!$C140,List!$F$2:$F$208,0),MATCH('Selection Pane Data'!BC$3,List!$F$2:$CB$2,0)),""),"")</f>
        <v/>
      </c>
      <c r="BD140" s="13" t="str">
        <f>IFERROR(IF(BD$4="Yes",INDEX(List!$F$2:$CB$208,MATCH('Selection Pane Data'!$C140,List!$F$2:$F$208,0),MATCH('Selection Pane Data'!BD$3,List!$F$2:$CB$2,0)),""),"")</f>
        <v/>
      </c>
      <c r="BE140" s="13" t="str">
        <f>IFERROR(IF(BE$4="Yes",INDEX(List!$F$2:$CB$208,MATCH('Selection Pane Data'!$C140,List!$F$2:$F$208,0),MATCH('Selection Pane Data'!BE$3,List!$F$2:$CB$2,0)),""),"")</f>
        <v/>
      </c>
      <c r="BF140" s="13" t="str">
        <f>IFERROR(IF(BF$4="Yes",INDEX(List!$F$2:$CB$208,MATCH('Selection Pane Data'!$C140,List!$F$2:$F$208,0),MATCH('Selection Pane Data'!BF$3,List!$F$2:$CB$2,0)),""),"")</f>
        <v/>
      </c>
      <c r="BG140" s="13" t="str">
        <f>IFERROR(IF(BG$4="Yes",INDEX(List!$F$2:$CB$208,MATCH('Selection Pane Data'!$C140,List!$F$2:$F$208,0),MATCH('Selection Pane Data'!BG$3,List!$F$2:$CB$2,0)),""),"")</f>
        <v/>
      </c>
      <c r="BH140" s="13" t="str">
        <f>IFERROR(IF(BH$4="Yes",INDEX(List!$F$2:$CB$208,MATCH('Selection Pane Data'!$C140,List!$F$2:$F$208,0),MATCH('Selection Pane Data'!BH$3,List!$F$2:$CB$2,0)),""),"")</f>
        <v/>
      </c>
      <c r="BI140" s="13" t="str">
        <f>IFERROR(IF(BI$4="Yes",INDEX(List!$F$2:$CB$208,MATCH('Selection Pane Data'!$C140,List!$F$2:$F$208,0),MATCH('Selection Pane Data'!BI$3,List!$F$2:$CB$2,0)),""),"")</f>
        <v/>
      </c>
      <c r="BJ140" s="13" t="str">
        <f>IFERROR(IF(BJ$4="Yes",INDEX(List!$F$2:$CB$208,MATCH('Selection Pane Data'!$C140,List!$F$2:$F$208,0),MATCH('Selection Pane Data'!BJ$3,List!$F$2:$CB$2,0)),""),"")</f>
        <v/>
      </c>
      <c r="BK140" s="13" t="str">
        <f>IFERROR(IF(BK$4="Yes",INDEX(List!$F$2:$CB$208,MATCH('Selection Pane Data'!$C140,List!$F$2:$F$208,0),MATCH('Selection Pane Data'!BK$3,List!$F$2:$CB$2,0)),""),"")</f>
        <v/>
      </c>
      <c r="BL140" s="13" t="str">
        <f>IFERROR(IF(BL$4="Yes",INDEX(List!$F$2:$CB$208,MATCH('Selection Pane Data'!$C140,List!$F$2:$F$208,0),MATCH('Selection Pane Data'!BL$3,List!$F$2:$CB$2,0)),""),"")</f>
        <v/>
      </c>
      <c r="BM140" s="13" t="str">
        <f>IFERROR(IF(BM$4="Yes",INDEX(List!$F$2:$CB$208,MATCH('Selection Pane Data'!$C140,List!$F$2:$F$208,0),MATCH('Selection Pane Data'!BM$3,List!$F$2:$CB$2,0)),""),"")</f>
        <v/>
      </c>
      <c r="BN140" s="13" t="str">
        <f>IFERROR(IF(BN$4="Yes",INDEX(List!$F$2:$CB$208,MATCH('Selection Pane Data'!$C140,List!$F$2:$F$208,0),MATCH('Selection Pane Data'!BN$3,List!$F$2:$CB$2,0)),""),"")</f>
        <v/>
      </c>
      <c r="BO140" s="13" t="str">
        <f>IFERROR(IF(BO$4="Yes",INDEX(List!$F$2:$CB$208,MATCH('Selection Pane Data'!$C140,List!$F$2:$F$208,0),MATCH('Selection Pane Data'!BO$3,List!$F$2:$CB$2,0)),""),"")</f>
        <v/>
      </c>
      <c r="BP140" s="13" t="str">
        <f>IFERROR(IF(BP$4="Yes",INDEX(List!$F$2:$CB$208,MATCH('Selection Pane Data'!$C140,List!$F$2:$F$208,0),MATCH('Selection Pane Data'!BP$3,List!$F$2:$CB$2,0)),""),"")</f>
        <v/>
      </c>
      <c r="BQ140" s="13" t="str">
        <f>IFERROR(IF(BQ$4="Yes",INDEX(List!$F$2:$CB$208,MATCH('Selection Pane Data'!$C140,List!$F$2:$F$208,0),MATCH('Selection Pane Data'!BQ$3,List!$F$2:$CB$2,0)),""),"")</f>
        <v/>
      </c>
      <c r="BR140" s="13" t="str">
        <f>IFERROR(IF(BR$4="Yes",INDEX(List!$F$2:$CB$208,MATCH('Selection Pane Data'!$C140,List!$F$2:$F$208,0),MATCH('Selection Pane Data'!BR$3,List!$F$2:$CB$2,0)),""),"")</f>
        <v/>
      </c>
      <c r="BS140" s="13" t="str">
        <f>IFERROR(IF(BS$4="Yes",INDEX(List!$F$2:$CB$208,MATCH('Selection Pane Data'!$C140,List!$F$2:$F$208,0),MATCH('Selection Pane Data'!BS$3,List!$F$2:$CB$2,0)),""),"")</f>
        <v/>
      </c>
      <c r="BT140" s="13" t="str">
        <f>IFERROR(IF(BT$4="Yes",INDEX(List!$F$2:$CB$208,MATCH('Selection Pane Data'!$C140,List!$F$2:$F$208,0),MATCH('Selection Pane Data'!BT$3,List!$F$2:$CB$2,0)),""),"")</f>
        <v/>
      </c>
      <c r="BU140" s="13" t="str">
        <f>IFERROR(IF(BU$4="Yes",INDEX(List!$F$2:$CB$208,MATCH('Selection Pane Data'!$C140,List!$F$2:$F$208,0),MATCH('Selection Pane Data'!BU$3,List!$F$2:$CB$2,0)),""),"")</f>
        <v/>
      </c>
      <c r="BV140" s="13" t="str">
        <f>IFERROR(IF(BV$4="Yes",INDEX(List!$F$2:$CB$208,MATCH('Selection Pane Data'!$C140,List!$F$2:$F$208,0),MATCH('Selection Pane Data'!BV$3,List!$F$2:$CB$2,0)),""),"")</f>
        <v/>
      </c>
      <c r="BW140" s="13" t="str">
        <f>IFERROR(IF(BW$4="Yes",INDEX(List!$F$2:$CB$208,MATCH('Selection Pane Data'!$C140,List!$F$2:$F$208,0),MATCH('Selection Pane Data'!BW$3,List!$F$2:$CB$2,0)),""),"")</f>
        <v/>
      </c>
      <c r="BX140" s="13" t="str">
        <f>IFERROR(IF(BX$4="Yes",INDEX(List!$F$2:$CB$208,MATCH('Selection Pane Data'!$C140,List!$F$2:$F$208,0),MATCH('Selection Pane Data'!BX$3,List!$F$2:$CB$2,0)),""),"")</f>
        <v/>
      </c>
      <c r="BY140" s="13" t="str">
        <f>IFERROR(IF(BY$4="Yes",INDEX(List!$F$2:$CB$208,MATCH('Selection Pane Data'!$C140,List!$F$2:$F$208,0),MATCH('Selection Pane Data'!BY$3,List!$F$2:$CB$2,0)),""),"")</f>
        <v/>
      </c>
      <c r="BZ140" s="13" t="str">
        <f>IFERROR(IF(BZ$4="Yes",INDEX(List!$F$2:$CB$208,MATCH('Selection Pane Data'!$C140,List!$F$2:$F$208,0),MATCH('Selection Pane Data'!BZ$3,List!$F$2:$CB$2,0)),""),"")</f>
        <v/>
      </c>
      <c r="CA140" s="13" t="str">
        <f>IFERROR(IF(CA$4="Yes",INDEX(List!$F$2:$CB$208,MATCH('Selection Pane Data'!$C140,List!$F$2:$F$208,0),MATCH('Selection Pane Data'!CA$3,List!$F$2:$CB$2,0)),""),"")</f>
        <v/>
      </c>
      <c r="CC140" s="29">
        <f t="shared" si="8"/>
        <v>0</v>
      </c>
      <c r="CD140" s="29">
        <f t="shared" si="9"/>
        <v>0</v>
      </c>
      <c r="CE140" s="29"/>
      <c r="CF140" s="29">
        <f>COUNTIF(List!I138:CB138,'Selection Pane Data'!CF$3)</f>
        <v>0</v>
      </c>
      <c r="CG140" s="29">
        <f>COUNTIF(List!J138:CC138,'Selection Pane Data'!CG$3)</f>
        <v>0</v>
      </c>
      <c r="CH140" s="29"/>
      <c r="CI140" s="29" t="str">
        <f t="shared" si="10"/>
        <v>Good</v>
      </c>
      <c r="CJ140" s="29" t="str">
        <f t="shared" si="11"/>
        <v>Good</v>
      </c>
    </row>
    <row r="141" spans="2:88" x14ac:dyDescent="0.45">
      <c r="B141" s="21" t="s">
        <v>465</v>
      </c>
      <c r="C141" s="120" t="s">
        <v>296</v>
      </c>
      <c r="D141" s="31" t="str">
        <f>List!G139</f>
        <v>Not Applicable</v>
      </c>
      <c r="E141" s="31" t="str">
        <f>List!H139</f>
        <v>Not Applicable</v>
      </c>
      <c r="F141" t="str">
        <f>INDEX('CMMC Levels'!$A$1:$F$188,MATCH('Selection Pane Data'!$C141,'CMMC Levels'!$A$1:$A$188,0),MATCH(Placemat!$F$4,'CMMC Levels'!$A$1:$F$1,0))</f>
        <v>N/A</v>
      </c>
      <c r="G141" s="75" t="str">
        <f>IF(F141="X",IF(COUNTIF(List!I139:CB139,"P")+COUNTIF(List!I139:CB139,"S")=0,"U",IF(COUNTIF('Selection Pane Data'!H141:CA141,"P")&gt;0,"P",IF(COUNTIF('Selection Pane Data'!H141:CA141,"S")&gt;0,"S","N"))),"NA")</f>
        <v>NA</v>
      </c>
      <c r="H141" s="13" t="str">
        <f>IFERROR(IF(H$4="Yes",INDEX(List!$F$2:$CB$208,MATCH('Selection Pane Data'!$C141,List!$F$2:$F$208,0),MATCH('Selection Pane Data'!H$3,List!$F$2:$CB$2,0)),""),"")</f>
        <v/>
      </c>
      <c r="I141" s="13" t="str">
        <f>IFERROR(IF(I$4="Yes",INDEX(List!$F$2:$CB$208,MATCH('Selection Pane Data'!$C141,List!$F$2:$F$208,0),MATCH('Selection Pane Data'!I$3,List!$F$2:$CB$2,0)),""),"")</f>
        <v/>
      </c>
      <c r="J141" s="13">
        <f>IFERROR(IF(J$4="Yes",INDEX(List!$F$2:$CB$208,MATCH('Selection Pane Data'!$C141,List!$F$2:$F$208,0),MATCH('Selection Pane Data'!J$3,List!$F$2:$CB$2,0)),""),"")</f>
        <v>0</v>
      </c>
      <c r="K141" s="13" t="str">
        <f>IFERROR(IF(K$4="Yes",INDEX(List!$F$2:$CB$208,MATCH('Selection Pane Data'!$C141,List!$F$2:$F$208,0),MATCH('Selection Pane Data'!K$3,List!$F$2:$CB$2,0)),""),"")</f>
        <v/>
      </c>
      <c r="L141" s="13" t="str">
        <f>IFERROR(IF(L$4="Yes",INDEX(List!$F$2:$CB$208,MATCH('Selection Pane Data'!$C141,List!$F$2:$F$208,0),MATCH('Selection Pane Data'!L$3,List!$F$2:$CB$2,0)),""),"")</f>
        <v/>
      </c>
      <c r="M141" s="13" t="str">
        <f>IFERROR(IF(M$4="Yes",INDEX(List!$F$2:$CB$208,MATCH('Selection Pane Data'!$C141,List!$F$2:$F$208,0),MATCH('Selection Pane Data'!M$3,List!$F$2:$CB$2,0)),""),"")</f>
        <v/>
      </c>
      <c r="N141" s="13" t="str">
        <f>IFERROR(IF(N$4="Yes",INDEX(List!$F$2:$CB$208,MATCH('Selection Pane Data'!$C141,List!$F$2:$F$208,0),MATCH('Selection Pane Data'!N$3,List!$F$2:$CB$2,0)),""),"")</f>
        <v/>
      </c>
      <c r="O141" s="13" t="str">
        <f>IFERROR(IF(O$4="Yes",INDEX(List!$F$2:$CB$208,MATCH('Selection Pane Data'!$C141,List!$F$2:$F$208,0),MATCH('Selection Pane Data'!O$3,List!$F$2:$CB$2,0)),""),"")</f>
        <v/>
      </c>
      <c r="P141" s="13" t="str">
        <f>IFERROR(IF(P$4="Yes",INDEX(List!$F$2:$CB$208,MATCH('Selection Pane Data'!$C141,List!$F$2:$F$208,0),MATCH('Selection Pane Data'!P$3,List!$F$2:$CB$2,0)),""),"")</f>
        <v/>
      </c>
      <c r="Q141" s="13" t="str">
        <f>IFERROR(IF(Q$4="Yes",INDEX(List!$F$2:$CB$208,MATCH('Selection Pane Data'!$C141,List!$F$2:$F$208,0),MATCH('Selection Pane Data'!Q$3,List!$F$2:$CB$2,0)),""),"")</f>
        <v/>
      </c>
      <c r="R141" s="13" t="str">
        <f>IFERROR(IF(R$4="Yes",INDEX(List!$F$2:$CB$208,MATCH('Selection Pane Data'!$C141,List!$F$2:$F$208,0),MATCH('Selection Pane Data'!R$3,List!$F$2:$CB$2,0)),""),"")</f>
        <v/>
      </c>
      <c r="S141" s="13" t="str">
        <f>IFERROR(IF(S$4="Yes",INDEX(List!$F$2:$CB$208,MATCH('Selection Pane Data'!$C141,List!$F$2:$F$208,0),MATCH('Selection Pane Data'!S$3,List!$F$2:$CB$2,0)),""),"")</f>
        <v/>
      </c>
      <c r="T141" s="13" t="str">
        <f>IFERROR(IF(T$4="Yes",INDEX(List!$F$2:$CB$208,MATCH('Selection Pane Data'!$C141,List!$F$2:$F$208,0),MATCH('Selection Pane Data'!T$3,List!$F$2:$CB$2,0)),""),"")</f>
        <v/>
      </c>
      <c r="U141" s="13" t="str">
        <f>IFERROR(IF(U$4="Yes",INDEX(List!$F$2:$CB$208,MATCH('Selection Pane Data'!$C141,List!$F$2:$F$208,0),MATCH('Selection Pane Data'!U$3,List!$F$2:$CB$2,0)),""),"")</f>
        <v/>
      </c>
      <c r="V141" s="13" t="str">
        <f>IFERROR(IF(V$4="Yes",INDEX(List!$F$2:$CB$208,MATCH('Selection Pane Data'!$C141,List!$F$2:$F$208,0),MATCH('Selection Pane Data'!V$3,List!$F$2:$CB$2,0)),""),"")</f>
        <v/>
      </c>
      <c r="W141" s="13" t="str">
        <f>IFERROR(IF(W$4="Yes",INDEX(List!$F$2:$CB$208,MATCH('Selection Pane Data'!$C141,List!$F$2:$F$208,0),MATCH('Selection Pane Data'!W$3,List!$F$2:$CB$2,0)),""),"")</f>
        <v/>
      </c>
      <c r="X141" s="13" t="str">
        <f>IFERROR(IF(X$4="Yes",INDEX(List!$F$2:$CB$208,MATCH('Selection Pane Data'!$C141,List!$F$2:$F$208,0),MATCH('Selection Pane Data'!X$3,List!$F$2:$CB$2,0)),""),"")</f>
        <v/>
      </c>
      <c r="Y141" s="13" t="str">
        <f>IFERROR(IF(Y$4="Yes",INDEX(List!$F$2:$CB$208,MATCH('Selection Pane Data'!$C141,List!$F$2:$F$208,0),MATCH('Selection Pane Data'!Y$3,List!$F$2:$CB$2,0)),""),"")</f>
        <v/>
      </c>
      <c r="Z141" s="13" t="str">
        <f>IFERROR(IF(Z$4="Yes",INDEX(List!$F$2:$CB$208,MATCH('Selection Pane Data'!$C141,List!$F$2:$F$208,0),MATCH('Selection Pane Data'!Z$3,List!$F$2:$CB$2,0)),""),"")</f>
        <v/>
      </c>
      <c r="AA141" s="13" t="str">
        <f>IFERROR(IF(AA$4="Yes",INDEX(List!$F$2:$CB$208,MATCH('Selection Pane Data'!$C141,List!$F$2:$F$208,0),MATCH('Selection Pane Data'!AA$3,List!$F$2:$CB$2,0)),""),"")</f>
        <v/>
      </c>
      <c r="AB141" s="13">
        <f>IFERROR(IF(AB$4="Yes",INDEX(List!$F$2:$CB$208,MATCH('Selection Pane Data'!$C141,List!$F$2:$F$208,0),MATCH('Selection Pane Data'!AB$3,List!$F$2:$CB$2,0)),""),"")</f>
        <v>0</v>
      </c>
      <c r="AC141" s="13" t="str">
        <f>IFERROR(IF(AC$4="Yes",INDEX(List!$F$2:$CB$208,MATCH('Selection Pane Data'!$C141,List!$F$2:$F$208,0),MATCH('Selection Pane Data'!AC$3,List!$F$2:$CB$2,0)),""),"")</f>
        <v/>
      </c>
      <c r="AD141" s="13" t="str">
        <f>IFERROR(IF(AD$4="Yes",INDEX(List!$F$2:$CB$208,MATCH('Selection Pane Data'!$C141,List!$F$2:$F$208,0),MATCH('Selection Pane Data'!AD$3,List!$F$2:$CB$2,0)),""),"")</f>
        <v/>
      </c>
      <c r="AE141" s="13" t="str">
        <f>IFERROR(IF(AE$4="Yes",INDEX(List!$F$2:$CB$208,MATCH('Selection Pane Data'!$C141,List!$F$2:$F$208,0),MATCH('Selection Pane Data'!AE$3,List!$F$2:$CB$2,0)),""),"")</f>
        <v/>
      </c>
      <c r="AF141" s="13" t="str">
        <f>IFERROR(IF(AF$4="Yes",INDEX(List!$F$2:$CB$208,MATCH('Selection Pane Data'!$C141,List!$F$2:$F$208,0),MATCH('Selection Pane Data'!AF$3,List!$F$2:$CB$2,0)),""),"")</f>
        <v/>
      </c>
      <c r="AG141" s="13" t="str">
        <f>IFERROR(IF(AG$4="Yes",INDEX(List!$F$2:$CB$208,MATCH('Selection Pane Data'!$C141,List!$F$2:$F$208,0),MATCH('Selection Pane Data'!AG$3,List!$F$2:$CB$2,0)),""),"")</f>
        <v/>
      </c>
      <c r="AH141" s="13" t="str">
        <f>IFERROR(IF(AH$4="Yes",INDEX(List!$F$2:$CB$208,MATCH('Selection Pane Data'!$C141,List!$F$2:$F$208,0),MATCH('Selection Pane Data'!AH$3,List!$F$2:$CB$2,0)),""),"")</f>
        <v/>
      </c>
      <c r="AI141" s="13" t="str">
        <f>IFERROR(IF(AI$4="Yes",INDEX(List!$F$2:$CB$208,MATCH('Selection Pane Data'!$C141,List!$F$2:$F$208,0),MATCH('Selection Pane Data'!AI$3,List!$F$2:$CB$2,0)),""),"")</f>
        <v/>
      </c>
      <c r="AJ141" s="13" t="str">
        <f>IFERROR(IF(AJ$4="Yes",INDEX(List!$F$2:$CB$208,MATCH('Selection Pane Data'!$C141,List!$F$2:$F$208,0),MATCH('Selection Pane Data'!AJ$3,List!$F$2:$CB$2,0)),""),"")</f>
        <v/>
      </c>
      <c r="AK141" s="13" t="str">
        <f>IFERROR(IF(AK$4="Yes",INDEX(List!$F$2:$CB$208,MATCH('Selection Pane Data'!$C141,List!$F$2:$F$208,0),MATCH('Selection Pane Data'!AK$3,List!$F$2:$CB$2,0)),""),"")</f>
        <v/>
      </c>
      <c r="AL141" s="13" t="str">
        <f>IFERROR(IF(AL$4="Yes",INDEX(List!$F$2:$CB$208,MATCH('Selection Pane Data'!$C141,List!$F$2:$F$208,0),MATCH('Selection Pane Data'!AL$3,List!$F$2:$CB$2,0)),""),"")</f>
        <v/>
      </c>
      <c r="AM141" s="13" t="str">
        <f>IFERROR(IF(AM$4="Yes",INDEX(List!$F$2:$CB$208,MATCH('Selection Pane Data'!$C141,List!$F$2:$F$208,0),MATCH('Selection Pane Data'!AM$3,List!$F$2:$CB$2,0)),""),"")</f>
        <v/>
      </c>
      <c r="AN141" s="13" t="str">
        <f>IFERROR(IF(AN$4="Yes",INDEX(List!$F$2:$CB$208,MATCH('Selection Pane Data'!$C141,List!$F$2:$F$208,0),MATCH('Selection Pane Data'!AN$3,List!$F$2:$CB$2,0)),""),"")</f>
        <v/>
      </c>
      <c r="AO141" s="13" t="str">
        <f>IFERROR(IF(AO$4="Yes",INDEX(List!$F$2:$CB$208,MATCH('Selection Pane Data'!$C141,List!$F$2:$F$208,0),MATCH('Selection Pane Data'!AO$3,List!$F$2:$CB$2,0)),""),"")</f>
        <v/>
      </c>
      <c r="AP141" s="13" t="str">
        <f>IFERROR(IF(AP$4="Yes",INDEX(List!$F$2:$CB$208,MATCH('Selection Pane Data'!$C141,List!$F$2:$F$208,0),MATCH('Selection Pane Data'!AP$3,List!$F$2:$CB$2,0)),""),"")</f>
        <v/>
      </c>
      <c r="AQ141" s="13" t="str">
        <f>IFERROR(IF(AQ$4="Yes",INDEX(List!$F$2:$CB$208,MATCH('Selection Pane Data'!$C141,List!$F$2:$F$208,0),MATCH('Selection Pane Data'!AQ$3,List!$F$2:$CB$2,0)),""),"")</f>
        <v/>
      </c>
      <c r="AR141" s="13" t="str">
        <f>IFERROR(IF(AR$4="Yes",INDEX(List!$F$2:$CB$208,MATCH('Selection Pane Data'!$C141,List!$F$2:$F$208,0),MATCH('Selection Pane Data'!AR$3,List!$F$2:$CB$2,0)),""),"")</f>
        <v/>
      </c>
      <c r="AS141" s="13" t="str">
        <f>IFERROR(IF(AS$4="Yes",INDEX(List!$F$2:$CB$208,MATCH('Selection Pane Data'!$C141,List!$F$2:$F$208,0),MATCH('Selection Pane Data'!AS$3,List!$F$2:$CB$2,0)),""),"")</f>
        <v/>
      </c>
      <c r="AT141" s="13" t="str">
        <f>IFERROR(IF(AT$4="Yes",INDEX(List!$F$2:$CB$208,MATCH('Selection Pane Data'!$C141,List!$F$2:$F$208,0),MATCH('Selection Pane Data'!AT$3,List!$F$2:$CB$2,0)),""),"")</f>
        <v/>
      </c>
      <c r="AU141" s="13" t="str">
        <f>IFERROR(IF(AU$4="Yes",INDEX(List!$F$2:$CB$208,MATCH('Selection Pane Data'!$C141,List!$F$2:$F$208,0),MATCH('Selection Pane Data'!AU$3,List!$F$2:$CB$2,0)),""),"")</f>
        <v/>
      </c>
      <c r="AV141" s="13" t="str">
        <f>IFERROR(IF(AV$4="Yes",INDEX(List!$F$2:$CB$208,MATCH('Selection Pane Data'!$C141,List!$F$2:$F$208,0),MATCH('Selection Pane Data'!AV$3,List!$F$2:$CB$2,0)),""),"")</f>
        <v/>
      </c>
      <c r="AW141" s="13" t="str">
        <f>IFERROR(IF(AW$4="Yes",INDEX(List!$F$2:$CB$208,MATCH('Selection Pane Data'!$C141,List!$F$2:$F$208,0),MATCH('Selection Pane Data'!AW$3,List!$F$2:$CB$2,0)),""),"")</f>
        <v/>
      </c>
      <c r="AX141" s="13" t="str">
        <f>IFERROR(IF(AX$4="Yes",INDEX(List!$F$2:$CB$208,MATCH('Selection Pane Data'!$C141,List!$F$2:$F$208,0),MATCH('Selection Pane Data'!AX$3,List!$F$2:$CB$2,0)),""),"")</f>
        <v/>
      </c>
      <c r="AY141" s="13" t="str">
        <f>IFERROR(IF(AY$4="Yes",INDEX(List!$F$2:$CB$208,MATCH('Selection Pane Data'!$C141,List!$F$2:$F$208,0),MATCH('Selection Pane Data'!AY$3,List!$F$2:$CB$2,0)),""),"")</f>
        <v/>
      </c>
      <c r="AZ141" s="13" t="str">
        <f>IFERROR(IF(AZ$4="Yes",INDEX(List!$F$2:$CB$208,MATCH('Selection Pane Data'!$C141,List!$F$2:$F$208,0),MATCH('Selection Pane Data'!AZ$3,List!$F$2:$CB$2,0)),""),"")</f>
        <v/>
      </c>
      <c r="BA141" s="13" t="str">
        <f>IFERROR(IF(BA$4="Yes",INDEX(List!$F$2:$CB$208,MATCH('Selection Pane Data'!$C141,List!$F$2:$F$208,0),MATCH('Selection Pane Data'!BA$3,List!$F$2:$CB$2,0)),""),"")</f>
        <v/>
      </c>
      <c r="BB141" s="13" t="str">
        <f>IFERROR(IF(BB$4="Yes",INDEX(List!$F$2:$CB$208,MATCH('Selection Pane Data'!$C141,List!$F$2:$F$208,0),MATCH('Selection Pane Data'!BB$3,List!$F$2:$CB$2,0)),""),"")</f>
        <v/>
      </c>
      <c r="BC141" s="13" t="str">
        <f>IFERROR(IF(BC$4="Yes",INDEX(List!$F$2:$CB$208,MATCH('Selection Pane Data'!$C141,List!$F$2:$F$208,0),MATCH('Selection Pane Data'!BC$3,List!$F$2:$CB$2,0)),""),"")</f>
        <v/>
      </c>
      <c r="BD141" s="13" t="str">
        <f>IFERROR(IF(BD$4="Yes",INDEX(List!$F$2:$CB$208,MATCH('Selection Pane Data'!$C141,List!$F$2:$F$208,0),MATCH('Selection Pane Data'!BD$3,List!$F$2:$CB$2,0)),""),"")</f>
        <v/>
      </c>
      <c r="BE141" s="13" t="str">
        <f>IFERROR(IF(BE$4="Yes",INDEX(List!$F$2:$CB$208,MATCH('Selection Pane Data'!$C141,List!$F$2:$F$208,0),MATCH('Selection Pane Data'!BE$3,List!$F$2:$CB$2,0)),""),"")</f>
        <v/>
      </c>
      <c r="BF141" s="13" t="str">
        <f>IFERROR(IF(BF$4="Yes",INDEX(List!$F$2:$CB$208,MATCH('Selection Pane Data'!$C141,List!$F$2:$F$208,0),MATCH('Selection Pane Data'!BF$3,List!$F$2:$CB$2,0)),""),"")</f>
        <v/>
      </c>
      <c r="BG141" s="13" t="str">
        <f>IFERROR(IF(BG$4="Yes",INDEX(List!$F$2:$CB$208,MATCH('Selection Pane Data'!$C141,List!$F$2:$F$208,0),MATCH('Selection Pane Data'!BG$3,List!$F$2:$CB$2,0)),""),"")</f>
        <v/>
      </c>
      <c r="BH141" s="13" t="str">
        <f>IFERROR(IF(BH$4="Yes",INDEX(List!$F$2:$CB$208,MATCH('Selection Pane Data'!$C141,List!$F$2:$F$208,0),MATCH('Selection Pane Data'!BH$3,List!$F$2:$CB$2,0)),""),"")</f>
        <v/>
      </c>
      <c r="BI141" s="13" t="str">
        <f>IFERROR(IF(BI$4="Yes",INDEX(List!$F$2:$CB$208,MATCH('Selection Pane Data'!$C141,List!$F$2:$F$208,0),MATCH('Selection Pane Data'!BI$3,List!$F$2:$CB$2,0)),""),"")</f>
        <v/>
      </c>
      <c r="BJ141" s="13" t="str">
        <f>IFERROR(IF(BJ$4="Yes",INDEX(List!$F$2:$CB$208,MATCH('Selection Pane Data'!$C141,List!$F$2:$F$208,0),MATCH('Selection Pane Data'!BJ$3,List!$F$2:$CB$2,0)),""),"")</f>
        <v/>
      </c>
      <c r="BK141" s="13" t="str">
        <f>IFERROR(IF(BK$4="Yes",INDEX(List!$F$2:$CB$208,MATCH('Selection Pane Data'!$C141,List!$F$2:$F$208,0),MATCH('Selection Pane Data'!BK$3,List!$F$2:$CB$2,0)),""),"")</f>
        <v/>
      </c>
      <c r="BL141" s="13" t="str">
        <f>IFERROR(IF(BL$4="Yes",INDEX(List!$F$2:$CB$208,MATCH('Selection Pane Data'!$C141,List!$F$2:$F$208,0),MATCH('Selection Pane Data'!BL$3,List!$F$2:$CB$2,0)),""),"")</f>
        <v/>
      </c>
      <c r="BM141" s="13" t="str">
        <f>IFERROR(IF(BM$4="Yes",INDEX(List!$F$2:$CB$208,MATCH('Selection Pane Data'!$C141,List!$F$2:$F$208,0),MATCH('Selection Pane Data'!BM$3,List!$F$2:$CB$2,0)),""),"")</f>
        <v/>
      </c>
      <c r="BN141" s="13" t="str">
        <f>IFERROR(IF(BN$4="Yes",INDEX(List!$F$2:$CB$208,MATCH('Selection Pane Data'!$C141,List!$F$2:$F$208,0),MATCH('Selection Pane Data'!BN$3,List!$F$2:$CB$2,0)),""),"")</f>
        <v/>
      </c>
      <c r="BO141" s="13" t="str">
        <f>IFERROR(IF(BO$4="Yes",INDEX(List!$F$2:$CB$208,MATCH('Selection Pane Data'!$C141,List!$F$2:$F$208,0),MATCH('Selection Pane Data'!BO$3,List!$F$2:$CB$2,0)),""),"")</f>
        <v/>
      </c>
      <c r="BP141" s="13" t="str">
        <f>IFERROR(IF(BP$4="Yes",INDEX(List!$F$2:$CB$208,MATCH('Selection Pane Data'!$C141,List!$F$2:$F$208,0),MATCH('Selection Pane Data'!BP$3,List!$F$2:$CB$2,0)),""),"")</f>
        <v/>
      </c>
      <c r="BQ141" s="13" t="str">
        <f>IFERROR(IF(BQ$4="Yes",INDEX(List!$F$2:$CB$208,MATCH('Selection Pane Data'!$C141,List!$F$2:$F$208,0),MATCH('Selection Pane Data'!BQ$3,List!$F$2:$CB$2,0)),""),"")</f>
        <v/>
      </c>
      <c r="BR141" s="13" t="str">
        <f>IFERROR(IF(BR$4="Yes",INDEX(List!$F$2:$CB$208,MATCH('Selection Pane Data'!$C141,List!$F$2:$F$208,0),MATCH('Selection Pane Data'!BR$3,List!$F$2:$CB$2,0)),""),"")</f>
        <v/>
      </c>
      <c r="BS141" s="13" t="str">
        <f>IFERROR(IF(BS$4="Yes",INDEX(List!$F$2:$CB$208,MATCH('Selection Pane Data'!$C141,List!$F$2:$F$208,0),MATCH('Selection Pane Data'!BS$3,List!$F$2:$CB$2,0)),""),"")</f>
        <v/>
      </c>
      <c r="BT141" s="13" t="str">
        <f>IFERROR(IF(BT$4="Yes",INDEX(List!$F$2:$CB$208,MATCH('Selection Pane Data'!$C141,List!$F$2:$F$208,0),MATCH('Selection Pane Data'!BT$3,List!$F$2:$CB$2,0)),""),"")</f>
        <v/>
      </c>
      <c r="BU141" s="13" t="str">
        <f>IFERROR(IF(BU$4="Yes",INDEX(List!$F$2:$CB$208,MATCH('Selection Pane Data'!$C141,List!$F$2:$F$208,0),MATCH('Selection Pane Data'!BU$3,List!$F$2:$CB$2,0)),""),"")</f>
        <v/>
      </c>
      <c r="BV141" s="13" t="str">
        <f>IFERROR(IF(BV$4="Yes",INDEX(List!$F$2:$CB$208,MATCH('Selection Pane Data'!$C141,List!$F$2:$F$208,0),MATCH('Selection Pane Data'!BV$3,List!$F$2:$CB$2,0)),""),"")</f>
        <v/>
      </c>
      <c r="BW141" s="13" t="str">
        <f>IFERROR(IF(BW$4="Yes",INDEX(List!$F$2:$CB$208,MATCH('Selection Pane Data'!$C141,List!$F$2:$F$208,0),MATCH('Selection Pane Data'!BW$3,List!$F$2:$CB$2,0)),""),"")</f>
        <v/>
      </c>
      <c r="BX141" s="13" t="str">
        <f>IFERROR(IF(BX$4="Yes",INDEX(List!$F$2:$CB$208,MATCH('Selection Pane Data'!$C141,List!$F$2:$F$208,0),MATCH('Selection Pane Data'!BX$3,List!$F$2:$CB$2,0)),""),"")</f>
        <v/>
      </c>
      <c r="BY141" s="13" t="str">
        <f>IFERROR(IF(BY$4="Yes",INDEX(List!$F$2:$CB$208,MATCH('Selection Pane Data'!$C141,List!$F$2:$F$208,0),MATCH('Selection Pane Data'!BY$3,List!$F$2:$CB$2,0)),""),"")</f>
        <v/>
      </c>
      <c r="BZ141" s="13" t="str">
        <f>IFERROR(IF(BZ$4="Yes",INDEX(List!$F$2:$CB$208,MATCH('Selection Pane Data'!$C141,List!$F$2:$F$208,0),MATCH('Selection Pane Data'!BZ$3,List!$F$2:$CB$2,0)),""),"")</f>
        <v/>
      </c>
      <c r="CA141" s="13" t="str">
        <f>IFERROR(IF(CA$4="Yes",INDEX(List!$F$2:$CB$208,MATCH('Selection Pane Data'!$C141,List!$F$2:$F$208,0),MATCH('Selection Pane Data'!CA$3,List!$F$2:$CB$2,0)),""),"")</f>
        <v/>
      </c>
      <c r="CC141" s="29">
        <f t="shared" si="8"/>
        <v>0</v>
      </c>
      <c r="CD141" s="29">
        <f t="shared" si="9"/>
        <v>0</v>
      </c>
      <c r="CE141" s="29"/>
      <c r="CF141" s="29">
        <f>COUNTIF(List!I139:CB139,'Selection Pane Data'!CF$3)</f>
        <v>0</v>
      </c>
      <c r="CG141" s="29">
        <f>COUNTIF(List!J139:CC139,'Selection Pane Data'!CG$3)</f>
        <v>0</v>
      </c>
      <c r="CH141" s="29"/>
      <c r="CI141" s="29" t="str">
        <f t="shared" si="10"/>
        <v>Good</v>
      </c>
      <c r="CJ141" s="29" t="str">
        <f t="shared" si="11"/>
        <v>Good</v>
      </c>
    </row>
    <row r="142" spans="2:88" x14ac:dyDescent="0.45">
      <c r="B142" s="21" t="s">
        <v>466</v>
      </c>
      <c r="C142" s="120" t="s">
        <v>296</v>
      </c>
      <c r="D142" s="31" t="str">
        <f>List!G140</f>
        <v>Not Applicable</v>
      </c>
      <c r="E142" s="31" t="str">
        <f>List!H140</f>
        <v>Not Applicable</v>
      </c>
      <c r="F142" t="str">
        <f>INDEX('CMMC Levels'!$A$1:$F$188,MATCH('Selection Pane Data'!$C142,'CMMC Levels'!$A$1:$A$188,0),MATCH(Placemat!$F$4,'CMMC Levels'!$A$1:$F$1,0))</f>
        <v>N/A</v>
      </c>
      <c r="G142" s="75" t="str">
        <f>IF(F142="X",IF(COUNTIF(List!I140:CB140,"P")+COUNTIF(List!I140:CB140,"S")=0,"U",IF(COUNTIF('Selection Pane Data'!H142:CA142,"P")&gt;0,"P",IF(COUNTIF('Selection Pane Data'!H142:CA142,"S")&gt;0,"S","N"))),"NA")</f>
        <v>NA</v>
      </c>
      <c r="H142" s="13" t="str">
        <f>IFERROR(IF(H$4="Yes",INDEX(List!$F$2:$CB$208,MATCH('Selection Pane Data'!$C142,List!$F$2:$F$208,0),MATCH('Selection Pane Data'!H$3,List!$F$2:$CB$2,0)),""),"")</f>
        <v/>
      </c>
      <c r="I142" s="13" t="str">
        <f>IFERROR(IF(I$4="Yes",INDEX(List!$F$2:$CB$208,MATCH('Selection Pane Data'!$C142,List!$F$2:$F$208,0),MATCH('Selection Pane Data'!I$3,List!$F$2:$CB$2,0)),""),"")</f>
        <v/>
      </c>
      <c r="J142" s="13">
        <f>IFERROR(IF(J$4="Yes",INDEX(List!$F$2:$CB$208,MATCH('Selection Pane Data'!$C142,List!$F$2:$F$208,0),MATCH('Selection Pane Data'!J$3,List!$F$2:$CB$2,0)),""),"")</f>
        <v>0</v>
      </c>
      <c r="K142" s="13" t="str">
        <f>IFERROR(IF(K$4="Yes",INDEX(List!$F$2:$CB$208,MATCH('Selection Pane Data'!$C142,List!$F$2:$F$208,0),MATCH('Selection Pane Data'!K$3,List!$F$2:$CB$2,0)),""),"")</f>
        <v/>
      </c>
      <c r="L142" s="13" t="str">
        <f>IFERROR(IF(L$4="Yes",INDEX(List!$F$2:$CB$208,MATCH('Selection Pane Data'!$C142,List!$F$2:$F$208,0),MATCH('Selection Pane Data'!L$3,List!$F$2:$CB$2,0)),""),"")</f>
        <v/>
      </c>
      <c r="M142" s="13" t="str">
        <f>IFERROR(IF(M$4="Yes",INDEX(List!$F$2:$CB$208,MATCH('Selection Pane Data'!$C142,List!$F$2:$F$208,0),MATCH('Selection Pane Data'!M$3,List!$F$2:$CB$2,0)),""),"")</f>
        <v/>
      </c>
      <c r="N142" s="13" t="str">
        <f>IFERROR(IF(N$4="Yes",INDEX(List!$F$2:$CB$208,MATCH('Selection Pane Data'!$C142,List!$F$2:$F$208,0),MATCH('Selection Pane Data'!N$3,List!$F$2:$CB$2,0)),""),"")</f>
        <v/>
      </c>
      <c r="O142" s="13" t="str">
        <f>IFERROR(IF(O$4="Yes",INDEX(List!$F$2:$CB$208,MATCH('Selection Pane Data'!$C142,List!$F$2:$F$208,0),MATCH('Selection Pane Data'!O$3,List!$F$2:$CB$2,0)),""),"")</f>
        <v/>
      </c>
      <c r="P142" s="13" t="str">
        <f>IFERROR(IF(P$4="Yes",INDEX(List!$F$2:$CB$208,MATCH('Selection Pane Data'!$C142,List!$F$2:$F$208,0),MATCH('Selection Pane Data'!P$3,List!$F$2:$CB$2,0)),""),"")</f>
        <v/>
      </c>
      <c r="Q142" s="13" t="str">
        <f>IFERROR(IF(Q$4="Yes",INDEX(List!$F$2:$CB$208,MATCH('Selection Pane Data'!$C142,List!$F$2:$F$208,0),MATCH('Selection Pane Data'!Q$3,List!$F$2:$CB$2,0)),""),"")</f>
        <v/>
      </c>
      <c r="R142" s="13" t="str">
        <f>IFERROR(IF(R$4="Yes",INDEX(List!$F$2:$CB$208,MATCH('Selection Pane Data'!$C142,List!$F$2:$F$208,0),MATCH('Selection Pane Data'!R$3,List!$F$2:$CB$2,0)),""),"")</f>
        <v/>
      </c>
      <c r="S142" s="13" t="str">
        <f>IFERROR(IF(S$4="Yes",INDEX(List!$F$2:$CB$208,MATCH('Selection Pane Data'!$C142,List!$F$2:$F$208,0),MATCH('Selection Pane Data'!S$3,List!$F$2:$CB$2,0)),""),"")</f>
        <v/>
      </c>
      <c r="T142" s="13" t="str">
        <f>IFERROR(IF(T$4="Yes",INDEX(List!$F$2:$CB$208,MATCH('Selection Pane Data'!$C142,List!$F$2:$F$208,0),MATCH('Selection Pane Data'!T$3,List!$F$2:$CB$2,0)),""),"")</f>
        <v/>
      </c>
      <c r="U142" s="13" t="str">
        <f>IFERROR(IF(U$4="Yes",INDEX(List!$F$2:$CB$208,MATCH('Selection Pane Data'!$C142,List!$F$2:$F$208,0),MATCH('Selection Pane Data'!U$3,List!$F$2:$CB$2,0)),""),"")</f>
        <v/>
      </c>
      <c r="V142" s="13" t="str">
        <f>IFERROR(IF(V$4="Yes",INDEX(List!$F$2:$CB$208,MATCH('Selection Pane Data'!$C142,List!$F$2:$F$208,0),MATCH('Selection Pane Data'!V$3,List!$F$2:$CB$2,0)),""),"")</f>
        <v/>
      </c>
      <c r="W142" s="13" t="str">
        <f>IFERROR(IF(W$4="Yes",INDEX(List!$F$2:$CB$208,MATCH('Selection Pane Data'!$C142,List!$F$2:$F$208,0),MATCH('Selection Pane Data'!W$3,List!$F$2:$CB$2,0)),""),"")</f>
        <v/>
      </c>
      <c r="X142" s="13" t="str">
        <f>IFERROR(IF(X$4="Yes",INDEX(List!$F$2:$CB$208,MATCH('Selection Pane Data'!$C142,List!$F$2:$F$208,0),MATCH('Selection Pane Data'!X$3,List!$F$2:$CB$2,0)),""),"")</f>
        <v/>
      </c>
      <c r="Y142" s="13" t="str">
        <f>IFERROR(IF(Y$4="Yes",INDEX(List!$F$2:$CB$208,MATCH('Selection Pane Data'!$C142,List!$F$2:$F$208,0),MATCH('Selection Pane Data'!Y$3,List!$F$2:$CB$2,0)),""),"")</f>
        <v/>
      </c>
      <c r="Z142" s="13" t="str">
        <f>IFERROR(IF(Z$4="Yes",INDEX(List!$F$2:$CB$208,MATCH('Selection Pane Data'!$C142,List!$F$2:$F$208,0),MATCH('Selection Pane Data'!Z$3,List!$F$2:$CB$2,0)),""),"")</f>
        <v/>
      </c>
      <c r="AA142" s="13" t="str">
        <f>IFERROR(IF(AA$4="Yes",INDEX(List!$F$2:$CB$208,MATCH('Selection Pane Data'!$C142,List!$F$2:$F$208,0),MATCH('Selection Pane Data'!AA$3,List!$F$2:$CB$2,0)),""),"")</f>
        <v/>
      </c>
      <c r="AB142" s="13">
        <f>IFERROR(IF(AB$4="Yes",INDEX(List!$F$2:$CB$208,MATCH('Selection Pane Data'!$C142,List!$F$2:$F$208,0),MATCH('Selection Pane Data'!AB$3,List!$F$2:$CB$2,0)),""),"")</f>
        <v>0</v>
      </c>
      <c r="AC142" s="13" t="str">
        <f>IFERROR(IF(AC$4="Yes",INDEX(List!$F$2:$CB$208,MATCH('Selection Pane Data'!$C142,List!$F$2:$F$208,0),MATCH('Selection Pane Data'!AC$3,List!$F$2:$CB$2,0)),""),"")</f>
        <v/>
      </c>
      <c r="AD142" s="13" t="str">
        <f>IFERROR(IF(AD$4="Yes",INDEX(List!$F$2:$CB$208,MATCH('Selection Pane Data'!$C142,List!$F$2:$F$208,0),MATCH('Selection Pane Data'!AD$3,List!$F$2:$CB$2,0)),""),"")</f>
        <v/>
      </c>
      <c r="AE142" s="13" t="str">
        <f>IFERROR(IF(AE$4="Yes",INDEX(List!$F$2:$CB$208,MATCH('Selection Pane Data'!$C142,List!$F$2:$F$208,0),MATCH('Selection Pane Data'!AE$3,List!$F$2:$CB$2,0)),""),"")</f>
        <v/>
      </c>
      <c r="AF142" s="13" t="str">
        <f>IFERROR(IF(AF$4="Yes",INDEX(List!$F$2:$CB$208,MATCH('Selection Pane Data'!$C142,List!$F$2:$F$208,0),MATCH('Selection Pane Data'!AF$3,List!$F$2:$CB$2,0)),""),"")</f>
        <v/>
      </c>
      <c r="AG142" s="13" t="str">
        <f>IFERROR(IF(AG$4="Yes",INDEX(List!$F$2:$CB$208,MATCH('Selection Pane Data'!$C142,List!$F$2:$F$208,0),MATCH('Selection Pane Data'!AG$3,List!$F$2:$CB$2,0)),""),"")</f>
        <v/>
      </c>
      <c r="AH142" s="13" t="str">
        <f>IFERROR(IF(AH$4="Yes",INDEX(List!$F$2:$CB$208,MATCH('Selection Pane Data'!$C142,List!$F$2:$F$208,0),MATCH('Selection Pane Data'!AH$3,List!$F$2:$CB$2,0)),""),"")</f>
        <v/>
      </c>
      <c r="AI142" s="13" t="str">
        <f>IFERROR(IF(AI$4="Yes",INDEX(List!$F$2:$CB$208,MATCH('Selection Pane Data'!$C142,List!$F$2:$F$208,0),MATCH('Selection Pane Data'!AI$3,List!$F$2:$CB$2,0)),""),"")</f>
        <v/>
      </c>
      <c r="AJ142" s="13" t="str">
        <f>IFERROR(IF(AJ$4="Yes",INDEX(List!$F$2:$CB$208,MATCH('Selection Pane Data'!$C142,List!$F$2:$F$208,0),MATCH('Selection Pane Data'!AJ$3,List!$F$2:$CB$2,0)),""),"")</f>
        <v/>
      </c>
      <c r="AK142" s="13" t="str">
        <f>IFERROR(IF(AK$4="Yes",INDEX(List!$F$2:$CB$208,MATCH('Selection Pane Data'!$C142,List!$F$2:$F$208,0),MATCH('Selection Pane Data'!AK$3,List!$F$2:$CB$2,0)),""),"")</f>
        <v/>
      </c>
      <c r="AL142" s="13" t="str">
        <f>IFERROR(IF(AL$4="Yes",INDEX(List!$F$2:$CB$208,MATCH('Selection Pane Data'!$C142,List!$F$2:$F$208,0),MATCH('Selection Pane Data'!AL$3,List!$F$2:$CB$2,0)),""),"")</f>
        <v/>
      </c>
      <c r="AM142" s="13" t="str">
        <f>IFERROR(IF(AM$4="Yes",INDEX(List!$F$2:$CB$208,MATCH('Selection Pane Data'!$C142,List!$F$2:$F$208,0),MATCH('Selection Pane Data'!AM$3,List!$F$2:$CB$2,0)),""),"")</f>
        <v/>
      </c>
      <c r="AN142" s="13" t="str">
        <f>IFERROR(IF(AN$4="Yes",INDEX(List!$F$2:$CB$208,MATCH('Selection Pane Data'!$C142,List!$F$2:$F$208,0),MATCH('Selection Pane Data'!AN$3,List!$F$2:$CB$2,0)),""),"")</f>
        <v/>
      </c>
      <c r="AO142" s="13" t="str">
        <f>IFERROR(IF(AO$4="Yes",INDEX(List!$F$2:$CB$208,MATCH('Selection Pane Data'!$C142,List!$F$2:$F$208,0),MATCH('Selection Pane Data'!AO$3,List!$F$2:$CB$2,0)),""),"")</f>
        <v/>
      </c>
      <c r="AP142" s="13" t="str">
        <f>IFERROR(IF(AP$4="Yes",INDEX(List!$F$2:$CB$208,MATCH('Selection Pane Data'!$C142,List!$F$2:$F$208,0),MATCH('Selection Pane Data'!AP$3,List!$F$2:$CB$2,0)),""),"")</f>
        <v/>
      </c>
      <c r="AQ142" s="13" t="str">
        <f>IFERROR(IF(AQ$4="Yes",INDEX(List!$F$2:$CB$208,MATCH('Selection Pane Data'!$C142,List!$F$2:$F$208,0),MATCH('Selection Pane Data'!AQ$3,List!$F$2:$CB$2,0)),""),"")</f>
        <v/>
      </c>
      <c r="AR142" s="13" t="str">
        <f>IFERROR(IF(AR$4="Yes",INDEX(List!$F$2:$CB$208,MATCH('Selection Pane Data'!$C142,List!$F$2:$F$208,0),MATCH('Selection Pane Data'!AR$3,List!$F$2:$CB$2,0)),""),"")</f>
        <v/>
      </c>
      <c r="AS142" s="13" t="str">
        <f>IFERROR(IF(AS$4="Yes",INDEX(List!$F$2:$CB$208,MATCH('Selection Pane Data'!$C142,List!$F$2:$F$208,0),MATCH('Selection Pane Data'!AS$3,List!$F$2:$CB$2,0)),""),"")</f>
        <v/>
      </c>
      <c r="AT142" s="13" t="str">
        <f>IFERROR(IF(AT$4="Yes",INDEX(List!$F$2:$CB$208,MATCH('Selection Pane Data'!$C142,List!$F$2:$F$208,0),MATCH('Selection Pane Data'!AT$3,List!$F$2:$CB$2,0)),""),"")</f>
        <v/>
      </c>
      <c r="AU142" s="13" t="str">
        <f>IFERROR(IF(AU$4="Yes",INDEX(List!$F$2:$CB$208,MATCH('Selection Pane Data'!$C142,List!$F$2:$F$208,0),MATCH('Selection Pane Data'!AU$3,List!$F$2:$CB$2,0)),""),"")</f>
        <v/>
      </c>
      <c r="AV142" s="13" t="str">
        <f>IFERROR(IF(AV$4="Yes",INDEX(List!$F$2:$CB$208,MATCH('Selection Pane Data'!$C142,List!$F$2:$F$208,0),MATCH('Selection Pane Data'!AV$3,List!$F$2:$CB$2,0)),""),"")</f>
        <v/>
      </c>
      <c r="AW142" s="13" t="str">
        <f>IFERROR(IF(AW$4="Yes",INDEX(List!$F$2:$CB$208,MATCH('Selection Pane Data'!$C142,List!$F$2:$F$208,0),MATCH('Selection Pane Data'!AW$3,List!$F$2:$CB$2,0)),""),"")</f>
        <v/>
      </c>
      <c r="AX142" s="13" t="str">
        <f>IFERROR(IF(AX$4="Yes",INDEX(List!$F$2:$CB$208,MATCH('Selection Pane Data'!$C142,List!$F$2:$F$208,0),MATCH('Selection Pane Data'!AX$3,List!$F$2:$CB$2,0)),""),"")</f>
        <v/>
      </c>
      <c r="AY142" s="13" t="str">
        <f>IFERROR(IF(AY$4="Yes",INDEX(List!$F$2:$CB$208,MATCH('Selection Pane Data'!$C142,List!$F$2:$F$208,0),MATCH('Selection Pane Data'!AY$3,List!$F$2:$CB$2,0)),""),"")</f>
        <v/>
      </c>
      <c r="AZ142" s="13" t="str">
        <f>IFERROR(IF(AZ$4="Yes",INDEX(List!$F$2:$CB$208,MATCH('Selection Pane Data'!$C142,List!$F$2:$F$208,0),MATCH('Selection Pane Data'!AZ$3,List!$F$2:$CB$2,0)),""),"")</f>
        <v/>
      </c>
      <c r="BA142" s="13" t="str">
        <f>IFERROR(IF(BA$4="Yes",INDEX(List!$F$2:$CB$208,MATCH('Selection Pane Data'!$C142,List!$F$2:$F$208,0),MATCH('Selection Pane Data'!BA$3,List!$F$2:$CB$2,0)),""),"")</f>
        <v/>
      </c>
      <c r="BB142" s="13" t="str">
        <f>IFERROR(IF(BB$4="Yes",INDEX(List!$F$2:$CB$208,MATCH('Selection Pane Data'!$C142,List!$F$2:$F$208,0),MATCH('Selection Pane Data'!BB$3,List!$F$2:$CB$2,0)),""),"")</f>
        <v/>
      </c>
      <c r="BC142" s="13" t="str">
        <f>IFERROR(IF(BC$4="Yes",INDEX(List!$F$2:$CB$208,MATCH('Selection Pane Data'!$C142,List!$F$2:$F$208,0),MATCH('Selection Pane Data'!BC$3,List!$F$2:$CB$2,0)),""),"")</f>
        <v/>
      </c>
      <c r="BD142" s="13" t="str">
        <f>IFERROR(IF(BD$4="Yes",INDEX(List!$F$2:$CB$208,MATCH('Selection Pane Data'!$C142,List!$F$2:$F$208,0),MATCH('Selection Pane Data'!BD$3,List!$F$2:$CB$2,0)),""),"")</f>
        <v/>
      </c>
      <c r="BE142" s="13" t="str">
        <f>IFERROR(IF(BE$4="Yes",INDEX(List!$F$2:$CB$208,MATCH('Selection Pane Data'!$C142,List!$F$2:$F$208,0),MATCH('Selection Pane Data'!BE$3,List!$F$2:$CB$2,0)),""),"")</f>
        <v/>
      </c>
      <c r="BF142" s="13" t="str">
        <f>IFERROR(IF(BF$4="Yes",INDEX(List!$F$2:$CB$208,MATCH('Selection Pane Data'!$C142,List!$F$2:$F$208,0),MATCH('Selection Pane Data'!BF$3,List!$F$2:$CB$2,0)),""),"")</f>
        <v/>
      </c>
      <c r="BG142" s="13" t="str">
        <f>IFERROR(IF(BG$4="Yes",INDEX(List!$F$2:$CB$208,MATCH('Selection Pane Data'!$C142,List!$F$2:$F$208,0),MATCH('Selection Pane Data'!BG$3,List!$F$2:$CB$2,0)),""),"")</f>
        <v/>
      </c>
      <c r="BH142" s="13" t="str">
        <f>IFERROR(IF(BH$4="Yes",INDEX(List!$F$2:$CB$208,MATCH('Selection Pane Data'!$C142,List!$F$2:$F$208,0),MATCH('Selection Pane Data'!BH$3,List!$F$2:$CB$2,0)),""),"")</f>
        <v/>
      </c>
      <c r="BI142" s="13" t="str">
        <f>IFERROR(IF(BI$4="Yes",INDEX(List!$F$2:$CB$208,MATCH('Selection Pane Data'!$C142,List!$F$2:$F$208,0),MATCH('Selection Pane Data'!BI$3,List!$F$2:$CB$2,0)),""),"")</f>
        <v/>
      </c>
      <c r="BJ142" s="13" t="str">
        <f>IFERROR(IF(BJ$4="Yes",INDEX(List!$F$2:$CB$208,MATCH('Selection Pane Data'!$C142,List!$F$2:$F$208,0),MATCH('Selection Pane Data'!BJ$3,List!$F$2:$CB$2,0)),""),"")</f>
        <v/>
      </c>
      <c r="BK142" s="13" t="str">
        <f>IFERROR(IF(BK$4="Yes",INDEX(List!$F$2:$CB$208,MATCH('Selection Pane Data'!$C142,List!$F$2:$F$208,0),MATCH('Selection Pane Data'!BK$3,List!$F$2:$CB$2,0)),""),"")</f>
        <v/>
      </c>
      <c r="BL142" s="13" t="str">
        <f>IFERROR(IF(BL$4="Yes",INDEX(List!$F$2:$CB$208,MATCH('Selection Pane Data'!$C142,List!$F$2:$F$208,0),MATCH('Selection Pane Data'!BL$3,List!$F$2:$CB$2,0)),""),"")</f>
        <v/>
      </c>
      <c r="BM142" s="13" t="str">
        <f>IFERROR(IF(BM$4="Yes",INDEX(List!$F$2:$CB$208,MATCH('Selection Pane Data'!$C142,List!$F$2:$F$208,0),MATCH('Selection Pane Data'!BM$3,List!$F$2:$CB$2,0)),""),"")</f>
        <v/>
      </c>
      <c r="BN142" s="13" t="str">
        <f>IFERROR(IF(BN$4="Yes",INDEX(List!$F$2:$CB$208,MATCH('Selection Pane Data'!$C142,List!$F$2:$F$208,0),MATCH('Selection Pane Data'!BN$3,List!$F$2:$CB$2,0)),""),"")</f>
        <v/>
      </c>
      <c r="BO142" s="13" t="str">
        <f>IFERROR(IF(BO$4="Yes",INDEX(List!$F$2:$CB$208,MATCH('Selection Pane Data'!$C142,List!$F$2:$F$208,0),MATCH('Selection Pane Data'!BO$3,List!$F$2:$CB$2,0)),""),"")</f>
        <v/>
      </c>
      <c r="BP142" s="13" t="str">
        <f>IFERROR(IF(BP$4="Yes",INDEX(List!$F$2:$CB$208,MATCH('Selection Pane Data'!$C142,List!$F$2:$F$208,0),MATCH('Selection Pane Data'!BP$3,List!$F$2:$CB$2,0)),""),"")</f>
        <v/>
      </c>
      <c r="BQ142" s="13" t="str">
        <f>IFERROR(IF(BQ$4="Yes",INDEX(List!$F$2:$CB$208,MATCH('Selection Pane Data'!$C142,List!$F$2:$F$208,0),MATCH('Selection Pane Data'!BQ$3,List!$F$2:$CB$2,0)),""),"")</f>
        <v/>
      </c>
      <c r="BR142" s="13" t="str">
        <f>IFERROR(IF(BR$4="Yes",INDEX(List!$F$2:$CB$208,MATCH('Selection Pane Data'!$C142,List!$F$2:$F$208,0),MATCH('Selection Pane Data'!BR$3,List!$F$2:$CB$2,0)),""),"")</f>
        <v/>
      </c>
      <c r="BS142" s="13" t="str">
        <f>IFERROR(IF(BS$4="Yes",INDEX(List!$F$2:$CB$208,MATCH('Selection Pane Data'!$C142,List!$F$2:$F$208,0),MATCH('Selection Pane Data'!BS$3,List!$F$2:$CB$2,0)),""),"")</f>
        <v/>
      </c>
      <c r="BT142" s="13" t="str">
        <f>IFERROR(IF(BT$4="Yes",INDEX(List!$F$2:$CB$208,MATCH('Selection Pane Data'!$C142,List!$F$2:$F$208,0),MATCH('Selection Pane Data'!BT$3,List!$F$2:$CB$2,0)),""),"")</f>
        <v/>
      </c>
      <c r="BU142" s="13" t="str">
        <f>IFERROR(IF(BU$4="Yes",INDEX(List!$F$2:$CB$208,MATCH('Selection Pane Data'!$C142,List!$F$2:$F$208,0),MATCH('Selection Pane Data'!BU$3,List!$F$2:$CB$2,0)),""),"")</f>
        <v/>
      </c>
      <c r="BV142" s="13" t="str">
        <f>IFERROR(IF(BV$4="Yes",INDEX(List!$F$2:$CB$208,MATCH('Selection Pane Data'!$C142,List!$F$2:$F$208,0),MATCH('Selection Pane Data'!BV$3,List!$F$2:$CB$2,0)),""),"")</f>
        <v/>
      </c>
      <c r="BW142" s="13" t="str">
        <f>IFERROR(IF(BW$4="Yes",INDEX(List!$F$2:$CB$208,MATCH('Selection Pane Data'!$C142,List!$F$2:$F$208,0),MATCH('Selection Pane Data'!BW$3,List!$F$2:$CB$2,0)),""),"")</f>
        <v/>
      </c>
      <c r="BX142" s="13" t="str">
        <f>IFERROR(IF(BX$4="Yes",INDEX(List!$F$2:$CB$208,MATCH('Selection Pane Data'!$C142,List!$F$2:$F$208,0),MATCH('Selection Pane Data'!BX$3,List!$F$2:$CB$2,0)),""),"")</f>
        <v/>
      </c>
      <c r="BY142" s="13" t="str">
        <f>IFERROR(IF(BY$4="Yes",INDEX(List!$F$2:$CB$208,MATCH('Selection Pane Data'!$C142,List!$F$2:$F$208,0),MATCH('Selection Pane Data'!BY$3,List!$F$2:$CB$2,0)),""),"")</f>
        <v/>
      </c>
      <c r="BZ142" s="13" t="str">
        <f>IFERROR(IF(BZ$4="Yes",INDEX(List!$F$2:$CB$208,MATCH('Selection Pane Data'!$C142,List!$F$2:$F$208,0),MATCH('Selection Pane Data'!BZ$3,List!$F$2:$CB$2,0)),""),"")</f>
        <v/>
      </c>
      <c r="CA142" s="13" t="str">
        <f>IFERROR(IF(CA$4="Yes",INDEX(List!$F$2:$CB$208,MATCH('Selection Pane Data'!$C142,List!$F$2:$F$208,0),MATCH('Selection Pane Data'!CA$3,List!$F$2:$CB$2,0)),""),"")</f>
        <v/>
      </c>
      <c r="CC142" s="29">
        <f t="shared" si="8"/>
        <v>0</v>
      </c>
      <c r="CD142" s="29">
        <f t="shared" si="9"/>
        <v>0</v>
      </c>
      <c r="CE142" s="29"/>
      <c r="CF142" s="29">
        <f>COUNTIF(List!I140:CB140,'Selection Pane Data'!CF$3)</f>
        <v>0</v>
      </c>
      <c r="CG142" s="29">
        <f>COUNTIF(List!J140:CC140,'Selection Pane Data'!CG$3)</f>
        <v>0</v>
      </c>
      <c r="CH142" s="29"/>
      <c r="CI142" s="29" t="str">
        <f t="shared" si="10"/>
        <v>Good</v>
      </c>
      <c r="CJ142" s="29" t="str">
        <f t="shared" si="11"/>
        <v>Good</v>
      </c>
    </row>
    <row r="143" spans="2:88" x14ac:dyDescent="0.45">
      <c r="B143" s="21" t="s">
        <v>467</v>
      </c>
      <c r="C143" s="120" t="s">
        <v>296</v>
      </c>
      <c r="D143" s="31" t="str">
        <f>List!G141</f>
        <v>Not Applicable</v>
      </c>
      <c r="E143" s="31" t="str">
        <f>List!H141</f>
        <v>Not Applicable</v>
      </c>
      <c r="F143" t="str">
        <f>INDEX('CMMC Levels'!$A$1:$F$188,MATCH('Selection Pane Data'!$C143,'CMMC Levels'!$A$1:$A$188,0),MATCH(Placemat!$F$4,'CMMC Levels'!$A$1:$F$1,0))</f>
        <v>N/A</v>
      </c>
      <c r="G143" s="75" t="str">
        <f>IF(F143="X",IF(COUNTIF(List!I141:CB141,"P")+COUNTIF(List!I141:CB141,"S")=0,"U",IF(COUNTIF('Selection Pane Data'!H143:CA143,"P")&gt;0,"P",IF(COUNTIF('Selection Pane Data'!H143:CA143,"S")&gt;0,"S","N"))),"NA")</f>
        <v>NA</v>
      </c>
      <c r="H143" s="13" t="str">
        <f>IFERROR(IF(H$4="Yes",INDEX(List!$F$2:$CB$208,MATCH('Selection Pane Data'!$C143,List!$F$2:$F$208,0),MATCH('Selection Pane Data'!H$3,List!$F$2:$CB$2,0)),""),"")</f>
        <v/>
      </c>
      <c r="I143" s="13" t="str">
        <f>IFERROR(IF(I$4="Yes",INDEX(List!$F$2:$CB$208,MATCH('Selection Pane Data'!$C143,List!$F$2:$F$208,0),MATCH('Selection Pane Data'!I$3,List!$F$2:$CB$2,0)),""),"")</f>
        <v/>
      </c>
      <c r="J143" s="13">
        <f>IFERROR(IF(J$4="Yes",INDEX(List!$F$2:$CB$208,MATCH('Selection Pane Data'!$C143,List!$F$2:$F$208,0),MATCH('Selection Pane Data'!J$3,List!$F$2:$CB$2,0)),""),"")</f>
        <v>0</v>
      </c>
      <c r="K143" s="13" t="str">
        <f>IFERROR(IF(K$4="Yes",INDEX(List!$F$2:$CB$208,MATCH('Selection Pane Data'!$C143,List!$F$2:$F$208,0),MATCH('Selection Pane Data'!K$3,List!$F$2:$CB$2,0)),""),"")</f>
        <v/>
      </c>
      <c r="L143" s="13" t="str">
        <f>IFERROR(IF(L$4="Yes",INDEX(List!$F$2:$CB$208,MATCH('Selection Pane Data'!$C143,List!$F$2:$F$208,0),MATCH('Selection Pane Data'!L$3,List!$F$2:$CB$2,0)),""),"")</f>
        <v/>
      </c>
      <c r="M143" s="13" t="str">
        <f>IFERROR(IF(M$4="Yes",INDEX(List!$F$2:$CB$208,MATCH('Selection Pane Data'!$C143,List!$F$2:$F$208,0),MATCH('Selection Pane Data'!M$3,List!$F$2:$CB$2,0)),""),"")</f>
        <v/>
      </c>
      <c r="N143" s="13" t="str">
        <f>IFERROR(IF(N$4="Yes",INDEX(List!$F$2:$CB$208,MATCH('Selection Pane Data'!$C143,List!$F$2:$F$208,0),MATCH('Selection Pane Data'!N$3,List!$F$2:$CB$2,0)),""),"")</f>
        <v/>
      </c>
      <c r="O143" s="13" t="str">
        <f>IFERROR(IF(O$4="Yes",INDEX(List!$F$2:$CB$208,MATCH('Selection Pane Data'!$C143,List!$F$2:$F$208,0),MATCH('Selection Pane Data'!O$3,List!$F$2:$CB$2,0)),""),"")</f>
        <v/>
      </c>
      <c r="P143" s="13" t="str">
        <f>IFERROR(IF(P$4="Yes",INDEX(List!$F$2:$CB$208,MATCH('Selection Pane Data'!$C143,List!$F$2:$F$208,0),MATCH('Selection Pane Data'!P$3,List!$F$2:$CB$2,0)),""),"")</f>
        <v/>
      </c>
      <c r="Q143" s="13" t="str">
        <f>IFERROR(IF(Q$4="Yes",INDEX(List!$F$2:$CB$208,MATCH('Selection Pane Data'!$C143,List!$F$2:$F$208,0),MATCH('Selection Pane Data'!Q$3,List!$F$2:$CB$2,0)),""),"")</f>
        <v/>
      </c>
      <c r="R143" s="13" t="str">
        <f>IFERROR(IF(R$4="Yes",INDEX(List!$F$2:$CB$208,MATCH('Selection Pane Data'!$C143,List!$F$2:$F$208,0),MATCH('Selection Pane Data'!R$3,List!$F$2:$CB$2,0)),""),"")</f>
        <v/>
      </c>
      <c r="S143" s="13" t="str">
        <f>IFERROR(IF(S$4="Yes",INDEX(List!$F$2:$CB$208,MATCH('Selection Pane Data'!$C143,List!$F$2:$F$208,0),MATCH('Selection Pane Data'!S$3,List!$F$2:$CB$2,0)),""),"")</f>
        <v/>
      </c>
      <c r="T143" s="13" t="str">
        <f>IFERROR(IF(T$4="Yes",INDEX(List!$F$2:$CB$208,MATCH('Selection Pane Data'!$C143,List!$F$2:$F$208,0),MATCH('Selection Pane Data'!T$3,List!$F$2:$CB$2,0)),""),"")</f>
        <v/>
      </c>
      <c r="U143" s="13" t="str">
        <f>IFERROR(IF(U$4="Yes",INDEX(List!$F$2:$CB$208,MATCH('Selection Pane Data'!$C143,List!$F$2:$F$208,0),MATCH('Selection Pane Data'!U$3,List!$F$2:$CB$2,0)),""),"")</f>
        <v/>
      </c>
      <c r="V143" s="13" t="str">
        <f>IFERROR(IF(V$4="Yes",INDEX(List!$F$2:$CB$208,MATCH('Selection Pane Data'!$C143,List!$F$2:$F$208,0),MATCH('Selection Pane Data'!V$3,List!$F$2:$CB$2,0)),""),"")</f>
        <v/>
      </c>
      <c r="W143" s="13" t="str">
        <f>IFERROR(IF(W$4="Yes",INDEX(List!$F$2:$CB$208,MATCH('Selection Pane Data'!$C143,List!$F$2:$F$208,0),MATCH('Selection Pane Data'!W$3,List!$F$2:$CB$2,0)),""),"")</f>
        <v/>
      </c>
      <c r="X143" s="13" t="str">
        <f>IFERROR(IF(X$4="Yes",INDEX(List!$F$2:$CB$208,MATCH('Selection Pane Data'!$C143,List!$F$2:$F$208,0),MATCH('Selection Pane Data'!X$3,List!$F$2:$CB$2,0)),""),"")</f>
        <v/>
      </c>
      <c r="Y143" s="13" t="str">
        <f>IFERROR(IF(Y$4="Yes",INDEX(List!$F$2:$CB$208,MATCH('Selection Pane Data'!$C143,List!$F$2:$F$208,0),MATCH('Selection Pane Data'!Y$3,List!$F$2:$CB$2,0)),""),"")</f>
        <v/>
      </c>
      <c r="Z143" s="13" t="str">
        <f>IFERROR(IF(Z$4="Yes",INDEX(List!$F$2:$CB$208,MATCH('Selection Pane Data'!$C143,List!$F$2:$F$208,0),MATCH('Selection Pane Data'!Z$3,List!$F$2:$CB$2,0)),""),"")</f>
        <v/>
      </c>
      <c r="AA143" s="13" t="str">
        <f>IFERROR(IF(AA$4="Yes",INDEX(List!$F$2:$CB$208,MATCH('Selection Pane Data'!$C143,List!$F$2:$F$208,0),MATCH('Selection Pane Data'!AA$3,List!$F$2:$CB$2,0)),""),"")</f>
        <v/>
      </c>
      <c r="AB143" s="13">
        <f>IFERROR(IF(AB$4="Yes",INDEX(List!$F$2:$CB$208,MATCH('Selection Pane Data'!$C143,List!$F$2:$F$208,0),MATCH('Selection Pane Data'!AB$3,List!$F$2:$CB$2,0)),""),"")</f>
        <v>0</v>
      </c>
      <c r="AC143" s="13" t="str">
        <f>IFERROR(IF(AC$4="Yes",INDEX(List!$F$2:$CB$208,MATCH('Selection Pane Data'!$C143,List!$F$2:$F$208,0),MATCH('Selection Pane Data'!AC$3,List!$F$2:$CB$2,0)),""),"")</f>
        <v/>
      </c>
      <c r="AD143" s="13" t="str">
        <f>IFERROR(IF(AD$4="Yes",INDEX(List!$F$2:$CB$208,MATCH('Selection Pane Data'!$C143,List!$F$2:$F$208,0),MATCH('Selection Pane Data'!AD$3,List!$F$2:$CB$2,0)),""),"")</f>
        <v/>
      </c>
      <c r="AE143" s="13" t="str">
        <f>IFERROR(IF(AE$4="Yes",INDEX(List!$F$2:$CB$208,MATCH('Selection Pane Data'!$C143,List!$F$2:$F$208,0),MATCH('Selection Pane Data'!AE$3,List!$F$2:$CB$2,0)),""),"")</f>
        <v/>
      </c>
      <c r="AF143" s="13" t="str">
        <f>IFERROR(IF(AF$4="Yes",INDEX(List!$F$2:$CB$208,MATCH('Selection Pane Data'!$C143,List!$F$2:$F$208,0),MATCH('Selection Pane Data'!AF$3,List!$F$2:$CB$2,0)),""),"")</f>
        <v/>
      </c>
      <c r="AG143" s="13" t="str">
        <f>IFERROR(IF(AG$4="Yes",INDEX(List!$F$2:$CB$208,MATCH('Selection Pane Data'!$C143,List!$F$2:$F$208,0),MATCH('Selection Pane Data'!AG$3,List!$F$2:$CB$2,0)),""),"")</f>
        <v/>
      </c>
      <c r="AH143" s="13" t="str">
        <f>IFERROR(IF(AH$4="Yes",INDEX(List!$F$2:$CB$208,MATCH('Selection Pane Data'!$C143,List!$F$2:$F$208,0),MATCH('Selection Pane Data'!AH$3,List!$F$2:$CB$2,0)),""),"")</f>
        <v/>
      </c>
      <c r="AI143" s="13" t="str">
        <f>IFERROR(IF(AI$4="Yes",INDEX(List!$F$2:$CB$208,MATCH('Selection Pane Data'!$C143,List!$F$2:$F$208,0),MATCH('Selection Pane Data'!AI$3,List!$F$2:$CB$2,0)),""),"")</f>
        <v/>
      </c>
      <c r="AJ143" s="13" t="str">
        <f>IFERROR(IF(AJ$4="Yes",INDEX(List!$F$2:$CB$208,MATCH('Selection Pane Data'!$C143,List!$F$2:$F$208,0),MATCH('Selection Pane Data'!AJ$3,List!$F$2:$CB$2,0)),""),"")</f>
        <v/>
      </c>
      <c r="AK143" s="13" t="str">
        <f>IFERROR(IF(AK$4="Yes",INDEX(List!$F$2:$CB$208,MATCH('Selection Pane Data'!$C143,List!$F$2:$F$208,0),MATCH('Selection Pane Data'!AK$3,List!$F$2:$CB$2,0)),""),"")</f>
        <v/>
      </c>
      <c r="AL143" s="13" t="str">
        <f>IFERROR(IF(AL$4="Yes",INDEX(List!$F$2:$CB$208,MATCH('Selection Pane Data'!$C143,List!$F$2:$F$208,0),MATCH('Selection Pane Data'!AL$3,List!$F$2:$CB$2,0)),""),"")</f>
        <v/>
      </c>
      <c r="AM143" s="13" t="str">
        <f>IFERROR(IF(AM$4="Yes",INDEX(List!$F$2:$CB$208,MATCH('Selection Pane Data'!$C143,List!$F$2:$F$208,0),MATCH('Selection Pane Data'!AM$3,List!$F$2:$CB$2,0)),""),"")</f>
        <v/>
      </c>
      <c r="AN143" s="13" t="str">
        <f>IFERROR(IF(AN$4="Yes",INDEX(List!$F$2:$CB$208,MATCH('Selection Pane Data'!$C143,List!$F$2:$F$208,0),MATCH('Selection Pane Data'!AN$3,List!$F$2:$CB$2,0)),""),"")</f>
        <v/>
      </c>
      <c r="AO143" s="13" t="str">
        <f>IFERROR(IF(AO$4="Yes",INDEX(List!$F$2:$CB$208,MATCH('Selection Pane Data'!$C143,List!$F$2:$F$208,0),MATCH('Selection Pane Data'!AO$3,List!$F$2:$CB$2,0)),""),"")</f>
        <v/>
      </c>
      <c r="AP143" s="13" t="str">
        <f>IFERROR(IF(AP$4="Yes",INDEX(List!$F$2:$CB$208,MATCH('Selection Pane Data'!$C143,List!$F$2:$F$208,0),MATCH('Selection Pane Data'!AP$3,List!$F$2:$CB$2,0)),""),"")</f>
        <v/>
      </c>
      <c r="AQ143" s="13" t="str">
        <f>IFERROR(IF(AQ$4="Yes",INDEX(List!$F$2:$CB$208,MATCH('Selection Pane Data'!$C143,List!$F$2:$F$208,0),MATCH('Selection Pane Data'!AQ$3,List!$F$2:$CB$2,0)),""),"")</f>
        <v/>
      </c>
      <c r="AR143" s="13" t="str">
        <f>IFERROR(IF(AR$4="Yes",INDEX(List!$F$2:$CB$208,MATCH('Selection Pane Data'!$C143,List!$F$2:$F$208,0),MATCH('Selection Pane Data'!AR$3,List!$F$2:$CB$2,0)),""),"")</f>
        <v/>
      </c>
      <c r="AS143" s="13" t="str">
        <f>IFERROR(IF(AS$4="Yes",INDEX(List!$F$2:$CB$208,MATCH('Selection Pane Data'!$C143,List!$F$2:$F$208,0),MATCH('Selection Pane Data'!AS$3,List!$F$2:$CB$2,0)),""),"")</f>
        <v/>
      </c>
      <c r="AT143" s="13" t="str">
        <f>IFERROR(IF(AT$4="Yes",INDEX(List!$F$2:$CB$208,MATCH('Selection Pane Data'!$C143,List!$F$2:$F$208,0),MATCH('Selection Pane Data'!AT$3,List!$F$2:$CB$2,0)),""),"")</f>
        <v/>
      </c>
      <c r="AU143" s="13" t="str">
        <f>IFERROR(IF(AU$4="Yes",INDEX(List!$F$2:$CB$208,MATCH('Selection Pane Data'!$C143,List!$F$2:$F$208,0),MATCH('Selection Pane Data'!AU$3,List!$F$2:$CB$2,0)),""),"")</f>
        <v/>
      </c>
      <c r="AV143" s="13" t="str">
        <f>IFERROR(IF(AV$4="Yes",INDEX(List!$F$2:$CB$208,MATCH('Selection Pane Data'!$C143,List!$F$2:$F$208,0),MATCH('Selection Pane Data'!AV$3,List!$F$2:$CB$2,0)),""),"")</f>
        <v/>
      </c>
      <c r="AW143" s="13" t="str">
        <f>IFERROR(IF(AW$4="Yes",INDEX(List!$F$2:$CB$208,MATCH('Selection Pane Data'!$C143,List!$F$2:$F$208,0),MATCH('Selection Pane Data'!AW$3,List!$F$2:$CB$2,0)),""),"")</f>
        <v/>
      </c>
      <c r="AX143" s="13" t="str">
        <f>IFERROR(IF(AX$4="Yes",INDEX(List!$F$2:$CB$208,MATCH('Selection Pane Data'!$C143,List!$F$2:$F$208,0),MATCH('Selection Pane Data'!AX$3,List!$F$2:$CB$2,0)),""),"")</f>
        <v/>
      </c>
      <c r="AY143" s="13" t="str">
        <f>IFERROR(IF(AY$4="Yes",INDEX(List!$F$2:$CB$208,MATCH('Selection Pane Data'!$C143,List!$F$2:$F$208,0),MATCH('Selection Pane Data'!AY$3,List!$F$2:$CB$2,0)),""),"")</f>
        <v/>
      </c>
      <c r="AZ143" s="13" t="str">
        <f>IFERROR(IF(AZ$4="Yes",INDEX(List!$F$2:$CB$208,MATCH('Selection Pane Data'!$C143,List!$F$2:$F$208,0),MATCH('Selection Pane Data'!AZ$3,List!$F$2:$CB$2,0)),""),"")</f>
        <v/>
      </c>
      <c r="BA143" s="13" t="str">
        <f>IFERROR(IF(BA$4="Yes",INDEX(List!$F$2:$CB$208,MATCH('Selection Pane Data'!$C143,List!$F$2:$F$208,0),MATCH('Selection Pane Data'!BA$3,List!$F$2:$CB$2,0)),""),"")</f>
        <v/>
      </c>
      <c r="BB143" s="13" t="str">
        <f>IFERROR(IF(BB$4="Yes",INDEX(List!$F$2:$CB$208,MATCH('Selection Pane Data'!$C143,List!$F$2:$F$208,0),MATCH('Selection Pane Data'!BB$3,List!$F$2:$CB$2,0)),""),"")</f>
        <v/>
      </c>
      <c r="BC143" s="13" t="str">
        <f>IFERROR(IF(BC$4="Yes",INDEX(List!$F$2:$CB$208,MATCH('Selection Pane Data'!$C143,List!$F$2:$F$208,0),MATCH('Selection Pane Data'!BC$3,List!$F$2:$CB$2,0)),""),"")</f>
        <v/>
      </c>
      <c r="BD143" s="13" t="str">
        <f>IFERROR(IF(BD$4="Yes",INDEX(List!$F$2:$CB$208,MATCH('Selection Pane Data'!$C143,List!$F$2:$F$208,0),MATCH('Selection Pane Data'!BD$3,List!$F$2:$CB$2,0)),""),"")</f>
        <v/>
      </c>
      <c r="BE143" s="13" t="str">
        <f>IFERROR(IF(BE$4="Yes",INDEX(List!$F$2:$CB$208,MATCH('Selection Pane Data'!$C143,List!$F$2:$F$208,0),MATCH('Selection Pane Data'!BE$3,List!$F$2:$CB$2,0)),""),"")</f>
        <v/>
      </c>
      <c r="BF143" s="13" t="str">
        <f>IFERROR(IF(BF$4="Yes",INDEX(List!$F$2:$CB$208,MATCH('Selection Pane Data'!$C143,List!$F$2:$F$208,0),MATCH('Selection Pane Data'!BF$3,List!$F$2:$CB$2,0)),""),"")</f>
        <v/>
      </c>
      <c r="BG143" s="13" t="str">
        <f>IFERROR(IF(BG$4="Yes",INDEX(List!$F$2:$CB$208,MATCH('Selection Pane Data'!$C143,List!$F$2:$F$208,0),MATCH('Selection Pane Data'!BG$3,List!$F$2:$CB$2,0)),""),"")</f>
        <v/>
      </c>
      <c r="BH143" s="13" t="str">
        <f>IFERROR(IF(BH$4="Yes",INDEX(List!$F$2:$CB$208,MATCH('Selection Pane Data'!$C143,List!$F$2:$F$208,0),MATCH('Selection Pane Data'!BH$3,List!$F$2:$CB$2,0)),""),"")</f>
        <v/>
      </c>
      <c r="BI143" s="13" t="str">
        <f>IFERROR(IF(BI$4="Yes",INDEX(List!$F$2:$CB$208,MATCH('Selection Pane Data'!$C143,List!$F$2:$F$208,0),MATCH('Selection Pane Data'!BI$3,List!$F$2:$CB$2,0)),""),"")</f>
        <v/>
      </c>
      <c r="BJ143" s="13" t="str">
        <f>IFERROR(IF(BJ$4="Yes",INDEX(List!$F$2:$CB$208,MATCH('Selection Pane Data'!$C143,List!$F$2:$F$208,0),MATCH('Selection Pane Data'!BJ$3,List!$F$2:$CB$2,0)),""),"")</f>
        <v/>
      </c>
      <c r="BK143" s="13" t="str">
        <f>IFERROR(IF(BK$4="Yes",INDEX(List!$F$2:$CB$208,MATCH('Selection Pane Data'!$C143,List!$F$2:$F$208,0),MATCH('Selection Pane Data'!BK$3,List!$F$2:$CB$2,0)),""),"")</f>
        <v/>
      </c>
      <c r="BL143" s="13" t="str">
        <f>IFERROR(IF(BL$4="Yes",INDEX(List!$F$2:$CB$208,MATCH('Selection Pane Data'!$C143,List!$F$2:$F$208,0),MATCH('Selection Pane Data'!BL$3,List!$F$2:$CB$2,0)),""),"")</f>
        <v/>
      </c>
      <c r="BM143" s="13" t="str">
        <f>IFERROR(IF(BM$4="Yes",INDEX(List!$F$2:$CB$208,MATCH('Selection Pane Data'!$C143,List!$F$2:$F$208,0),MATCH('Selection Pane Data'!BM$3,List!$F$2:$CB$2,0)),""),"")</f>
        <v/>
      </c>
      <c r="BN143" s="13" t="str">
        <f>IFERROR(IF(BN$4="Yes",INDEX(List!$F$2:$CB$208,MATCH('Selection Pane Data'!$C143,List!$F$2:$F$208,0),MATCH('Selection Pane Data'!BN$3,List!$F$2:$CB$2,0)),""),"")</f>
        <v/>
      </c>
      <c r="BO143" s="13" t="str">
        <f>IFERROR(IF(BO$4="Yes",INDEX(List!$F$2:$CB$208,MATCH('Selection Pane Data'!$C143,List!$F$2:$F$208,0),MATCH('Selection Pane Data'!BO$3,List!$F$2:$CB$2,0)),""),"")</f>
        <v/>
      </c>
      <c r="BP143" s="13" t="str">
        <f>IFERROR(IF(BP$4="Yes",INDEX(List!$F$2:$CB$208,MATCH('Selection Pane Data'!$C143,List!$F$2:$F$208,0),MATCH('Selection Pane Data'!BP$3,List!$F$2:$CB$2,0)),""),"")</f>
        <v/>
      </c>
      <c r="BQ143" s="13" t="str">
        <f>IFERROR(IF(BQ$4="Yes",INDEX(List!$F$2:$CB$208,MATCH('Selection Pane Data'!$C143,List!$F$2:$F$208,0),MATCH('Selection Pane Data'!BQ$3,List!$F$2:$CB$2,0)),""),"")</f>
        <v/>
      </c>
      <c r="BR143" s="13" t="str">
        <f>IFERROR(IF(BR$4="Yes",INDEX(List!$F$2:$CB$208,MATCH('Selection Pane Data'!$C143,List!$F$2:$F$208,0),MATCH('Selection Pane Data'!BR$3,List!$F$2:$CB$2,0)),""),"")</f>
        <v/>
      </c>
      <c r="BS143" s="13" t="str">
        <f>IFERROR(IF(BS$4="Yes",INDEX(List!$F$2:$CB$208,MATCH('Selection Pane Data'!$C143,List!$F$2:$F$208,0),MATCH('Selection Pane Data'!BS$3,List!$F$2:$CB$2,0)),""),"")</f>
        <v/>
      </c>
      <c r="BT143" s="13" t="str">
        <f>IFERROR(IF(BT$4="Yes",INDEX(List!$F$2:$CB$208,MATCH('Selection Pane Data'!$C143,List!$F$2:$F$208,0),MATCH('Selection Pane Data'!BT$3,List!$F$2:$CB$2,0)),""),"")</f>
        <v/>
      </c>
      <c r="BU143" s="13" t="str">
        <f>IFERROR(IF(BU$4="Yes",INDEX(List!$F$2:$CB$208,MATCH('Selection Pane Data'!$C143,List!$F$2:$F$208,0),MATCH('Selection Pane Data'!BU$3,List!$F$2:$CB$2,0)),""),"")</f>
        <v/>
      </c>
      <c r="BV143" s="13" t="str">
        <f>IFERROR(IF(BV$4="Yes",INDEX(List!$F$2:$CB$208,MATCH('Selection Pane Data'!$C143,List!$F$2:$F$208,0),MATCH('Selection Pane Data'!BV$3,List!$F$2:$CB$2,0)),""),"")</f>
        <v/>
      </c>
      <c r="BW143" s="13" t="str">
        <f>IFERROR(IF(BW$4="Yes",INDEX(List!$F$2:$CB$208,MATCH('Selection Pane Data'!$C143,List!$F$2:$F$208,0),MATCH('Selection Pane Data'!BW$3,List!$F$2:$CB$2,0)),""),"")</f>
        <v/>
      </c>
      <c r="BX143" s="13" t="str">
        <f>IFERROR(IF(BX$4="Yes",INDEX(List!$F$2:$CB$208,MATCH('Selection Pane Data'!$C143,List!$F$2:$F$208,0),MATCH('Selection Pane Data'!BX$3,List!$F$2:$CB$2,0)),""),"")</f>
        <v/>
      </c>
      <c r="BY143" s="13" t="str">
        <f>IFERROR(IF(BY$4="Yes",INDEX(List!$F$2:$CB$208,MATCH('Selection Pane Data'!$C143,List!$F$2:$F$208,0),MATCH('Selection Pane Data'!BY$3,List!$F$2:$CB$2,0)),""),"")</f>
        <v/>
      </c>
      <c r="BZ143" s="13" t="str">
        <f>IFERROR(IF(BZ$4="Yes",INDEX(List!$F$2:$CB$208,MATCH('Selection Pane Data'!$C143,List!$F$2:$F$208,0),MATCH('Selection Pane Data'!BZ$3,List!$F$2:$CB$2,0)),""),"")</f>
        <v/>
      </c>
      <c r="CA143" s="13" t="str">
        <f>IFERROR(IF(CA$4="Yes",INDEX(List!$F$2:$CB$208,MATCH('Selection Pane Data'!$C143,List!$F$2:$F$208,0),MATCH('Selection Pane Data'!CA$3,List!$F$2:$CB$2,0)),""),"")</f>
        <v/>
      </c>
      <c r="CC143" s="29">
        <f t="shared" si="8"/>
        <v>0</v>
      </c>
      <c r="CD143" s="29">
        <f t="shared" si="9"/>
        <v>0</v>
      </c>
      <c r="CE143" s="29"/>
      <c r="CF143" s="29">
        <f>COUNTIF(List!I141:CB141,'Selection Pane Data'!CF$3)</f>
        <v>0</v>
      </c>
      <c r="CG143" s="29">
        <f>COUNTIF(List!J141:CC141,'Selection Pane Data'!CG$3)</f>
        <v>0</v>
      </c>
      <c r="CH143" s="29"/>
      <c r="CI143" s="29" t="str">
        <f t="shared" si="10"/>
        <v>Good</v>
      </c>
      <c r="CJ143" s="29" t="str">
        <f t="shared" si="11"/>
        <v>Good</v>
      </c>
    </row>
    <row r="144" spans="2:88" x14ac:dyDescent="0.45">
      <c r="B144" s="21" t="s">
        <v>468</v>
      </c>
      <c r="C144" s="120" t="s">
        <v>296</v>
      </c>
      <c r="D144" s="31" t="str">
        <f>List!G142</f>
        <v>Not Applicable</v>
      </c>
      <c r="E144" s="31" t="str">
        <f>List!H142</f>
        <v>Not Applicable</v>
      </c>
      <c r="F144" t="str">
        <f>INDEX('CMMC Levels'!$A$1:$F$188,MATCH('Selection Pane Data'!$C144,'CMMC Levels'!$A$1:$A$188,0),MATCH(Placemat!$F$4,'CMMC Levels'!$A$1:$F$1,0))</f>
        <v>N/A</v>
      </c>
      <c r="G144" s="75" t="str">
        <f>IF(F144="X",IF(COUNTIF(List!I142:CB142,"P")+COUNTIF(List!I142:CB142,"S")=0,"U",IF(COUNTIF('Selection Pane Data'!H144:CA144,"P")&gt;0,"P",IF(COUNTIF('Selection Pane Data'!H144:CA144,"S")&gt;0,"S","N"))),"NA")</f>
        <v>NA</v>
      </c>
      <c r="H144" s="13" t="str">
        <f>IFERROR(IF(H$4="Yes",INDEX(List!$F$2:$CB$208,MATCH('Selection Pane Data'!$C144,List!$F$2:$F$208,0),MATCH('Selection Pane Data'!H$3,List!$F$2:$CB$2,0)),""),"")</f>
        <v/>
      </c>
      <c r="I144" s="13" t="str">
        <f>IFERROR(IF(I$4="Yes",INDEX(List!$F$2:$CB$208,MATCH('Selection Pane Data'!$C144,List!$F$2:$F$208,0),MATCH('Selection Pane Data'!I$3,List!$F$2:$CB$2,0)),""),"")</f>
        <v/>
      </c>
      <c r="J144" s="13">
        <f>IFERROR(IF(J$4="Yes",INDEX(List!$F$2:$CB$208,MATCH('Selection Pane Data'!$C144,List!$F$2:$F$208,0),MATCH('Selection Pane Data'!J$3,List!$F$2:$CB$2,0)),""),"")</f>
        <v>0</v>
      </c>
      <c r="K144" s="13" t="str">
        <f>IFERROR(IF(K$4="Yes",INDEX(List!$F$2:$CB$208,MATCH('Selection Pane Data'!$C144,List!$F$2:$F$208,0),MATCH('Selection Pane Data'!K$3,List!$F$2:$CB$2,0)),""),"")</f>
        <v/>
      </c>
      <c r="L144" s="13" t="str">
        <f>IFERROR(IF(L$4="Yes",INDEX(List!$F$2:$CB$208,MATCH('Selection Pane Data'!$C144,List!$F$2:$F$208,0),MATCH('Selection Pane Data'!L$3,List!$F$2:$CB$2,0)),""),"")</f>
        <v/>
      </c>
      <c r="M144" s="13" t="str">
        <f>IFERROR(IF(M$4="Yes",INDEX(List!$F$2:$CB$208,MATCH('Selection Pane Data'!$C144,List!$F$2:$F$208,0),MATCH('Selection Pane Data'!M$3,List!$F$2:$CB$2,0)),""),"")</f>
        <v/>
      </c>
      <c r="N144" s="13" t="str">
        <f>IFERROR(IF(N$4="Yes",INDEX(List!$F$2:$CB$208,MATCH('Selection Pane Data'!$C144,List!$F$2:$F$208,0),MATCH('Selection Pane Data'!N$3,List!$F$2:$CB$2,0)),""),"")</f>
        <v/>
      </c>
      <c r="O144" s="13" t="str">
        <f>IFERROR(IF(O$4="Yes",INDEX(List!$F$2:$CB$208,MATCH('Selection Pane Data'!$C144,List!$F$2:$F$208,0),MATCH('Selection Pane Data'!O$3,List!$F$2:$CB$2,0)),""),"")</f>
        <v/>
      </c>
      <c r="P144" s="13" t="str">
        <f>IFERROR(IF(P$4="Yes",INDEX(List!$F$2:$CB$208,MATCH('Selection Pane Data'!$C144,List!$F$2:$F$208,0),MATCH('Selection Pane Data'!P$3,List!$F$2:$CB$2,0)),""),"")</f>
        <v/>
      </c>
      <c r="Q144" s="13" t="str">
        <f>IFERROR(IF(Q$4="Yes",INDEX(List!$F$2:$CB$208,MATCH('Selection Pane Data'!$C144,List!$F$2:$F$208,0),MATCH('Selection Pane Data'!Q$3,List!$F$2:$CB$2,0)),""),"")</f>
        <v/>
      </c>
      <c r="R144" s="13" t="str">
        <f>IFERROR(IF(R$4="Yes",INDEX(List!$F$2:$CB$208,MATCH('Selection Pane Data'!$C144,List!$F$2:$F$208,0),MATCH('Selection Pane Data'!R$3,List!$F$2:$CB$2,0)),""),"")</f>
        <v/>
      </c>
      <c r="S144" s="13" t="str">
        <f>IFERROR(IF(S$4="Yes",INDEX(List!$F$2:$CB$208,MATCH('Selection Pane Data'!$C144,List!$F$2:$F$208,0),MATCH('Selection Pane Data'!S$3,List!$F$2:$CB$2,0)),""),"")</f>
        <v/>
      </c>
      <c r="T144" s="13" t="str">
        <f>IFERROR(IF(T$4="Yes",INDEX(List!$F$2:$CB$208,MATCH('Selection Pane Data'!$C144,List!$F$2:$F$208,0),MATCH('Selection Pane Data'!T$3,List!$F$2:$CB$2,0)),""),"")</f>
        <v/>
      </c>
      <c r="U144" s="13" t="str">
        <f>IFERROR(IF(U$4="Yes",INDEX(List!$F$2:$CB$208,MATCH('Selection Pane Data'!$C144,List!$F$2:$F$208,0),MATCH('Selection Pane Data'!U$3,List!$F$2:$CB$2,0)),""),"")</f>
        <v/>
      </c>
      <c r="V144" s="13" t="str">
        <f>IFERROR(IF(V$4="Yes",INDEX(List!$F$2:$CB$208,MATCH('Selection Pane Data'!$C144,List!$F$2:$F$208,0),MATCH('Selection Pane Data'!V$3,List!$F$2:$CB$2,0)),""),"")</f>
        <v/>
      </c>
      <c r="W144" s="13" t="str">
        <f>IFERROR(IF(W$4="Yes",INDEX(List!$F$2:$CB$208,MATCH('Selection Pane Data'!$C144,List!$F$2:$F$208,0),MATCH('Selection Pane Data'!W$3,List!$F$2:$CB$2,0)),""),"")</f>
        <v/>
      </c>
      <c r="X144" s="13" t="str">
        <f>IFERROR(IF(X$4="Yes",INDEX(List!$F$2:$CB$208,MATCH('Selection Pane Data'!$C144,List!$F$2:$F$208,0),MATCH('Selection Pane Data'!X$3,List!$F$2:$CB$2,0)),""),"")</f>
        <v/>
      </c>
      <c r="Y144" s="13" t="str">
        <f>IFERROR(IF(Y$4="Yes",INDEX(List!$F$2:$CB$208,MATCH('Selection Pane Data'!$C144,List!$F$2:$F$208,0),MATCH('Selection Pane Data'!Y$3,List!$F$2:$CB$2,0)),""),"")</f>
        <v/>
      </c>
      <c r="Z144" s="13" t="str">
        <f>IFERROR(IF(Z$4="Yes",INDEX(List!$F$2:$CB$208,MATCH('Selection Pane Data'!$C144,List!$F$2:$F$208,0),MATCH('Selection Pane Data'!Z$3,List!$F$2:$CB$2,0)),""),"")</f>
        <v/>
      </c>
      <c r="AA144" s="13" t="str">
        <f>IFERROR(IF(AA$4="Yes",INDEX(List!$F$2:$CB$208,MATCH('Selection Pane Data'!$C144,List!$F$2:$F$208,0),MATCH('Selection Pane Data'!AA$3,List!$F$2:$CB$2,0)),""),"")</f>
        <v/>
      </c>
      <c r="AB144" s="13">
        <f>IFERROR(IF(AB$4="Yes",INDEX(List!$F$2:$CB$208,MATCH('Selection Pane Data'!$C144,List!$F$2:$F$208,0),MATCH('Selection Pane Data'!AB$3,List!$F$2:$CB$2,0)),""),"")</f>
        <v>0</v>
      </c>
      <c r="AC144" s="13" t="str">
        <f>IFERROR(IF(AC$4="Yes",INDEX(List!$F$2:$CB$208,MATCH('Selection Pane Data'!$C144,List!$F$2:$F$208,0),MATCH('Selection Pane Data'!AC$3,List!$F$2:$CB$2,0)),""),"")</f>
        <v/>
      </c>
      <c r="AD144" s="13" t="str">
        <f>IFERROR(IF(AD$4="Yes",INDEX(List!$F$2:$CB$208,MATCH('Selection Pane Data'!$C144,List!$F$2:$F$208,0),MATCH('Selection Pane Data'!AD$3,List!$F$2:$CB$2,0)),""),"")</f>
        <v/>
      </c>
      <c r="AE144" s="13" t="str">
        <f>IFERROR(IF(AE$4="Yes",INDEX(List!$F$2:$CB$208,MATCH('Selection Pane Data'!$C144,List!$F$2:$F$208,0),MATCH('Selection Pane Data'!AE$3,List!$F$2:$CB$2,0)),""),"")</f>
        <v/>
      </c>
      <c r="AF144" s="13" t="str">
        <f>IFERROR(IF(AF$4="Yes",INDEX(List!$F$2:$CB$208,MATCH('Selection Pane Data'!$C144,List!$F$2:$F$208,0),MATCH('Selection Pane Data'!AF$3,List!$F$2:$CB$2,0)),""),"")</f>
        <v/>
      </c>
      <c r="AG144" s="13" t="str">
        <f>IFERROR(IF(AG$4="Yes",INDEX(List!$F$2:$CB$208,MATCH('Selection Pane Data'!$C144,List!$F$2:$F$208,0),MATCH('Selection Pane Data'!AG$3,List!$F$2:$CB$2,0)),""),"")</f>
        <v/>
      </c>
      <c r="AH144" s="13" t="str">
        <f>IFERROR(IF(AH$4="Yes",INDEX(List!$F$2:$CB$208,MATCH('Selection Pane Data'!$C144,List!$F$2:$F$208,0),MATCH('Selection Pane Data'!AH$3,List!$F$2:$CB$2,0)),""),"")</f>
        <v/>
      </c>
      <c r="AI144" s="13" t="str">
        <f>IFERROR(IF(AI$4="Yes",INDEX(List!$F$2:$CB$208,MATCH('Selection Pane Data'!$C144,List!$F$2:$F$208,0),MATCH('Selection Pane Data'!AI$3,List!$F$2:$CB$2,0)),""),"")</f>
        <v/>
      </c>
      <c r="AJ144" s="13" t="str">
        <f>IFERROR(IF(AJ$4="Yes",INDEX(List!$F$2:$CB$208,MATCH('Selection Pane Data'!$C144,List!$F$2:$F$208,0),MATCH('Selection Pane Data'!AJ$3,List!$F$2:$CB$2,0)),""),"")</f>
        <v/>
      </c>
      <c r="AK144" s="13" t="str">
        <f>IFERROR(IF(AK$4="Yes",INDEX(List!$F$2:$CB$208,MATCH('Selection Pane Data'!$C144,List!$F$2:$F$208,0),MATCH('Selection Pane Data'!AK$3,List!$F$2:$CB$2,0)),""),"")</f>
        <v/>
      </c>
      <c r="AL144" s="13" t="str">
        <f>IFERROR(IF(AL$4="Yes",INDEX(List!$F$2:$CB$208,MATCH('Selection Pane Data'!$C144,List!$F$2:$F$208,0),MATCH('Selection Pane Data'!AL$3,List!$F$2:$CB$2,0)),""),"")</f>
        <v/>
      </c>
      <c r="AM144" s="13" t="str">
        <f>IFERROR(IF(AM$4="Yes",INDEX(List!$F$2:$CB$208,MATCH('Selection Pane Data'!$C144,List!$F$2:$F$208,0),MATCH('Selection Pane Data'!AM$3,List!$F$2:$CB$2,0)),""),"")</f>
        <v/>
      </c>
      <c r="AN144" s="13" t="str">
        <f>IFERROR(IF(AN$4="Yes",INDEX(List!$F$2:$CB$208,MATCH('Selection Pane Data'!$C144,List!$F$2:$F$208,0),MATCH('Selection Pane Data'!AN$3,List!$F$2:$CB$2,0)),""),"")</f>
        <v/>
      </c>
      <c r="AO144" s="13" t="str">
        <f>IFERROR(IF(AO$4="Yes",INDEX(List!$F$2:$CB$208,MATCH('Selection Pane Data'!$C144,List!$F$2:$F$208,0),MATCH('Selection Pane Data'!AO$3,List!$F$2:$CB$2,0)),""),"")</f>
        <v/>
      </c>
      <c r="AP144" s="13" t="str">
        <f>IFERROR(IF(AP$4="Yes",INDEX(List!$F$2:$CB$208,MATCH('Selection Pane Data'!$C144,List!$F$2:$F$208,0),MATCH('Selection Pane Data'!AP$3,List!$F$2:$CB$2,0)),""),"")</f>
        <v/>
      </c>
      <c r="AQ144" s="13" t="str">
        <f>IFERROR(IF(AQ$4="Yes",INDEX(List!$F$2:$CB$208,MATCH('Selection Pane Data'!$C144,List!$F$2:$F$208,0),MATCH('Selection Pane Data'!AQ$3,List!$F$2:$CB$2,0)),""),"")</f>
        <v/>
      </c>
      <c r="AR144" s="13" t="str">
        <f>IFERROR(IF(AR$4="Yes",INDEX(List!$F$2:$CB$208,MATCH('Selection Pane Data'!$C144,List!$F$2:$F$208,0),MATCH('Selection Pane Data'!AR$3,List!$F$2:$CB$2,0)),""),"")</f>
        <v/>
      </c>
      <c r="AS144" s="13" t="str">
        <f>IFERROR(IF(AS$4="Yes",INDEX(List!$F$2:$CB$208,MATCH('Selection Pane Data'!$C144,List!$F$2:$F$208,0),MATCH('Selection Pane Data'!AS$3,List!$F$2:$CB$2,0)),""),"")</f>
        <v/>
      </c>
      <c r="AT144" s="13" t="str">
        <f>IFERROR(IF(AT$4="Yes",INDEX(List!$F$2:$CB$208,MATCH('Selection Pane Data'!$C144,List!$F$2:$F$208,0),MATCH('Selection Pane Data'!AT$3,List!$F$2:$CB$2,0)),""),"")</f>
        <v/>
      </c>
      <c r="AU144" s="13" t="str">
        <f>IFERROR(IF(AU$4="Yes",INDEX(List!$F$2:$CB$208,MATCH('Selection Pane Data'!$C144,List!$F$2:$F$208,0),MATCH('Selection Pane Data'!AU$3,List!$F$2:$CB$2,0)),""),"")</f>
        <v/>
      </c>
      <c r="AV144" s="13" t="str">
        <f>IFERROR(IF(AV$4="Yes",INDEX(List!$F$2:$CB$208,MATCH('Selection Pane Data'!$C144,List!$F$2:$F$208,0),MATCH('Selection Pane Data'!AV$3,List!$F$2:$CB$2,0)),""),"")</f>
        <v/>
      </c>
      <c r="AW144" s="13" t="str">
        <f>IFERROR(IF(AW$4="Yes",INDEX(List!$F$2:$CB$208,MATCH('Selection Pane Data'!$C144,List!$F$2:$F$208,0),MATCH('Selection Pane Data'!AW$3,List!$F$2:$CB$2,0)),""),"")</f>
        <v/>
      </c>
      <c r="AX144" s="13" t="str">
        <f>IFERROR(IF(AX$4="Yes",INDEX(List!$F$2:$CB$208,MATCH('Selection Pane Data'!$C144,List!$F$2:$F$208,0),MATCH('Selection Pane Data'!AX$3,List!$F$2:$CB$2,0)),""),"")</f>
        <v/>
      </c>
      <c r="AY144" s="13" t="str">
        <f>IFERROR(IF(AY$4="Yes",INDEX(List!$F$2:$CB$208,MATCH('Selection Pane Data'!$C144,List!$F$2:$F$208,0),MATCH('Selection Pane Data'!AY$3,List!$F$2:$CB$2,0)),""),"")</f>
        <v/>
      </c>
      <c r="AZ144" s="13" t="str">
        <f>IFERROR(IF(AZ$4="Yes",INDEX(List!$F$2:$CB$208,MATCH('Selection Pane Data'!$C144,List!$F$2:$F$208,0),MATCH('Selection Pane Data'!AZ$3,List!$F$2:$CB$2,0)),""),"")</f>
        <v/>
      </c>
      <c r="BA144" s="13" t="str">
        <f>IFERROR(IF(BA$4="Yes",INDEX(List!$F$2:$CB$208,MATCH('Selection Pane Data'!$C144,List!$F$2:$F$208,0),MATCH('Selection Pane Data'!BA$3,List!$F$2:$CB$2,0)),""),"")</f>
        <v/>
      </c>
      <c r="BB144" s="13" t="str">
        <f>IFERROR(IF(BB$4="Yes",INDEX(List!$F$2:$CB$208,MATCH('Selection Pane Data'!$C144,List!$F$2:$F$208,0),MATCH('Selection Pane Data'!BB$3,List!$F$2:$CB$2,0)),""),"")</f>
        <v/>
      </c>
      <c r="BC144" s="13" t="str">
        <f>IFERROR(IF(BC$4="Yes",INDEX(List!$F$2:$CB$208,MATCH('Selection Pane Data'!$C144,List!$F$2:$F$208,0),MATCH('Selection Pane Data'!BC$3,List!$F$2:$CB$2,0)),""),"")</f>
        <v/>
      </c>
      <c r="BD144" s="13" t="str">
        <f>IFERROR(IF(BD$4="Yes",INDEX(List!$F$2:$CB$208,MATCH('Selection Pane Data'!$C144,List!$F$2:$F$208,0),MATCH('Selection Pane Data'!BD$3,List!$F$2:$CB$2,0)),""),"")</f>
        <v/>
      </c>
      <c r="BE144" s="13" t="str">
        <f>IFERROR(IF(BE$4="Yes",INDEX(List!$F$2:$CB$208,MATCH('Selection Pane Data'!$C144,List!$F$2:$F$208,0),MATCH('Selection Pane Data'!BE$3,List!$F$2:$CB$2,0)),""),"")</f>
        <v/>
      </c>
      <c r="BF144" s="13" t="str">
        <f>IFERROR(IF(BF$4="Yes",INDEX(List!$F$2:$CB$208,MATCH('Selection Pane Data'!$C144,List!$F$2:$F$208,0),MATCH('Selection Pane Data'!BF$3,List!$F$2:$CB$2,0)),""),"")</f>
        <v/>
      </c>
      <c r="BG144" s="13" t="str">
        <f>IFERROR(IF(BG$4="Yes",INDEX(List!$F$2:$CB$208,MATCH('Selection Pane Data'!$C144,List!$F$2:$F$208,0),MATCH('Selection Pane Data'!BG$3,List!$F$2:$CB$2,0)),""),"")</f>
        <v/>
      </c>
      <c r="BH144" s="13" t="str">
        <f>IFERROR(IF(BH$4="Yes",INDEX(List!$F$2:$CB$208,MATCH('Selection Pane Data'!$C144,List!$F$2:$F$208,0),MATCH('Selection Pane Data'!BH$3,List!$F$2:$CB$2,0)),""),"")</f>
        <v/>
      </c>
      <c r="BI144" s="13" t="str">
        <f>IFERROR(IF(BI$4="Yes",INDEX(List!$F$2:$CB$208,MATCH('Selection Pane Data'!$C144,List!$F$2:$F$208,0),MATCH('Selection Pane Data'!BI$3,List!$F$2:$CB$2,0)),""),"")</f>
        <v/>
      </c>
      <c r="BJ144" s="13" t="str">
        <f>IFERROR(IF(BJ$4="Yes",INDEX(List!$F$2:$CB$208,MATCH('Selection Pane Data'!$C144,List!$F$2:$F$208,0),MATCH('Selection Pane Data'!BJ$3,List!$F$2:$CB$2,0)),""),"")</f>
        <v/>
      </c>
      <c r="BK144" s="13" t="str">
        <f>IFERROR(IF(BK$4="Yes",INDEX(List!$F$2:$CB$208,MATCH('Selection Pane Data'!$C144,List!$F$2:$F$208,0),MATCH('Selection Pane Data'!BK$3,List!$F$2:$CB$2,0)),""),"")</f>
        <v/>
      </c>
      <c r="BL144" s="13" t="str">
        <f>IFERROR(IF(BL$4="Yes",INDEX(List!$F$2:$CB$208,MATCH('Selection Pane Data'!$C144,List!$F$2:$F$208,0),MATCH('Selection Pane Data'!BL$3,List!$F$2:$CB$2,0)),""),"")</f>
        <v/>
      </c>
      <c r="BM144" s="13" t="str">
        <f>IFERROR(IF(BM$4="Yes",INDEX(List!$F$2:$CB$208,MATCH('Selection Pane Data'!$C144,List!$F$2:$F$208,0),MATCH('Selection Pane Data'!BM$3,List!$F$2:$CB$2,0)),""),"")</f>
        <v/>
      </c>
      <c r="BN144" s="13" t="str">
        <f>IFERROR(IF(BN$4="Yes",INDEX(List!$F$2:$CB$208,MATCH('Selection Pane Data'!$C144,List!$F$2:$F$208,0),MATCH('Selection Pane Data'!BN$3,List!$F$2:$CB$2,0)),""),"")</f>
        <v/>
      </c>
      <c r="BO144" s="13" t="str">
        <f>IFERROR(IF(BO$4="Yes",INDEX(List!$F$2:$CB$208,MATCH('Selection Pane Data'!$C144,List!$F$2:$F$208,0),MATCH('Selection Pane Data'!BO$3,List!$F$2:$CB$2,0)),""),"")</f>
        <v/>
      </c>
      <c r="BP144" s="13" t="str">
        <f>IFERROR(IF(BP$4="Yes",INDEX(List!$F$2:$CB$208,MATCH('Selection Pane Data'!$C144,List!$F$2:$F$208,0),MATCH('Selection Pane Data'!BP$3,List!$F$2:$CB$2,0)),""),"")</f>
        <v/>
      </c>
      <c r="BQ144" s="13" t="str">
        <f>IFERROR(IF(BQ$4="Yes",INDEX(List!$F$2:$CB$208,MATCH('Selection Pane Data'!$C144,List!$F$2:$F$208,0),MATCH('Selection Pane Data'!BQ$3,List!$F$2:$CB$2,0)),""),"")</f>
        <v/>
      </c>
      <c r="BR144" s="13" t="str">
        <f>IFERROR(IF(BR$4="Yes",INDEX(List!$F$2:$CB$208,MATCH('Selection Pane Data'!$C144,List!$F$2:$F$208,0),MATCH('Selection Pane Data'!BR$3,List!$F$2:$CB$2,0)),""),"")</f>
        <v/>
      </c>
      <c r="BS144" s="13" t="str">
        <f>IFERROR(IF(BS$4="Yes",INDEX(List!$F$2:$CB$208,MATCH('Selection Pane Data'!$C144,List!$F$2:$F$208,0),MATCH('Selection Pane Data'!BS$3,List!$F$2:$CB$2,0)),""),"")</f>
        <v/>
      </c>
      <c r="BT144" s="13" t="str">
        <f>IFERROR(IF(BT$4="Yes",INDEX(List!$F$2:$CB$208,MATCH('Selection Pane Data'!$C144,List!$F$2:$F$208,0),MATCH('Selection Pane Data'!BT$3,List!$F$2:$CB$2,0)),""),"")</f>
        <v/>
      </c>
      <c r="BU144" s="13" t="str">
        <f>IFERROR(IF(BU$4="Yes",INDEX(List!$F$2:$CB$208,MATCH('Selection Pane Data'!$C144,List!$F$2:$F$208,0),MATCH('Selection Pane Data'!BU$3,List!$F$2:$CB$2,0)),""),"")</f>
        <v/>
      </c>
      <c r="BV144" s="13" t="str">
        <f>IFERROR(IF(BV$4="Yes",INDEX(List!$F$2:$CB$208,MATCH('Selection Pane Data'!$C144,List!$F$2:$F$208,0),MATCH('Selection Pane Data'!BV$3,List!$F$2:$CB$2,0)),""),"")</f>
        <v/>
      </c>
      <c r="BW144" s="13" t="str">
        <f>IFERROR(IF(BW$4="Yes",INDEX(List!$F$2:$CB$208,MATCH('Selection Pane Data'!$C144,List!$F$2:$F$208,0),MATCH('Selection Pane Data'!BW$3,List!$F$2:$CB$2,0)),""),"")</f>
        <v/>
      </c>
      <c r="BX144" s="13" t="str">
        <f>IFERROR(IF(BX$4="Yes",INDEX(List!$F$2:$CB$208,MATCH('Selection Pane Data'!$C144,List!$F$2:$F$208,0),MATCH('Selection Pane Data'!BX$3,List!$F$2:$CB$2,0)),""),"")</f>
        <v/>
      </c>
      <c r="BY144" s="13" t="str">
        <f>IFERROR(IF(BY$4="Yes",INDEX(List!$F$2:$CB$208,MATCH('Selection Pane Data'!$C144,List!$F$2:$F$208,0),MATCH('Selection Pane Data'!BY$3,List!$F$2:$CB$2,0)),""),"")</f>
        <v/>
      </c>
      <c r="BZ144" s="13" t="str">
        <f>IFERROR(IF(BZ$4="Yes",INDEX(List!$F$2:$CB$208,MATCH('Selection Pane Data'!$C144,List!$F$2:$F$208,0),MATCH('Selection Pane Data'!BZ$3,List!$F$2:$CB$2,0)),""),"")</f>
        <v/>
      </c>
      <c r="CA144" s="13" t="str">
        <f>IFERROR(IF(CA$4="Yes",INDEX(List!$F$2:$CB$208,MATCH('Selection Pane Data'!$C144,List!$F$2:$F$208,0),MATCH('Selection Pane Data'!CA$3,List!$F$2:$CB$2,0)),""),"")</f>
        <v/>
      </c>
      <c r="CC144" s="29">
        <f t="shared" si="8"/>
        <v>0</v>
      </c>
      <c r="CD144" s="29">
        <f t="shared" si="9"/>
        <v>0</v>
      </c>
      <c r="CE144" s="29"/>
      <c r="CF144" s="29">
        <f>COUNTIF(List!I142:CB142,'Selection Pane Data'!CF$3)</f>
        <v>0</v>
      </c>
      <c r="CG144" s="29">
        <f>COUNTIF(List!J142:CC142,'Selection Pane Data'!CG$3)</f>
        <v>0</v>
      </c>
      <c r="CH144" s="29"/>
      <c r="CI144" s="29" t="str">
        <f t="shared" si="10"/>
        <v>Good</v>
      </c>
      <c r="CJ144" s="29" t="str">
        <f t="shared" si="11"/>
        <v>Good</v>
      </c>
    </row>
    <row r="145" spans="2:88" x14ac:dyDescent="0.45">
      <c r="B145" s="21" t="s">
        <v>476</v>
      </c>
      <c r="C145" s="120" t="s">
        <v>296</v>
      </c>
      <c r="D145" s="31" t="str">
        <f>List!G143</f>
        <v>Shared Coverage</v>
      </c>
      <c r="E145" s="31" t="str">
        <f>List!H143</f>
        <v>Shared Coverage</v>
      </c>
      <c r="F145" t="str">
        <f>INDEX('CMMC Levels'!$A$1:$F$188,MATCH('Selection Pane Data'!$C145,'CMMC Levels'!$A$1:$A$188,0),MATCH(Placemat!$F$4,'CMMC Levels'!$A$1:$F$1,0))</f>
        <v>N/A</v>
      </c>
      <c r="G145" s="75" t="str">
        <f>IF(F145="X",IF(COUNTIF(List!I143:CB143,"P")+COUNTIF(List!I143:CB143,"S")=0,"U",IF(COUNTIF('Selection Pane Data'!H145:CA145,"P")&gt;0,"P",IF(COUNTIF('Selection Pane Data'!H145:CA145,"S")&gt;0,"S","N"))),"NA")</f>
        <v>NA</v>
      </c>
      <c r="H145" s="13" t="str">
        <f>IFERROR(IF(H$4="Yes",INDEX(List!$F$2:$CB$208,MATCH('Selection Pane Data'!$C145,List!$F$2:$F$208,0),MATCH('Selection Pane Data'!H$3,List!$F$2:$CB$2,0)),""),"")</f>
        <v/>
      </c>
      <c r="I145" s="13" t="str">
        <f>IFERROR(IF(I$4="Yes",INDEX(List!$F$2:$CB$208,MATCH('Selection Pane Data'!$C145,List!$F$2:$F$208,0),MATCH('Selection Pane Data'!I$3,List!$F$2:$CB$2,0)),""),"")</f>
        <v/>
      </c>
      <c r="J145" s="13">
        <f>IFERROR(IF(J$4="Yes",INDEX(List!$F$2:$CB$208,MATCH('Selection Pane Data'!$C145,List!$F$2:$F$208,0),MATCH('Selection Pane Data'!J$3,List!$F$2:$CB$2,0)),""),"")</f>
        <v>0</v>
      </c>
      <c r="K145" s="13" t="str">
        <f>IFERROR(IF(K$4="Yes",INDEX(List!$F$2:$CB$208,MATCH('Selection Pane Data'!$C145,List!$F$2:$F$208,0),MATCH('Selection Pane Data'!K$3,List!$F$2:$CB$2,0)),""),"")</f>
        <v/>
      </c>
      <c r="L145" s="13" t="str">
        <f>IFERROR(IF(L$4="Yes",INDEX(List!$F$2:$CB$208,MATCH('Selection Pane Data'!$C145,List!$F$2:$F$208,0),MATCH('Selection Pane Data'!L$3,List!$F$2:$CB$2,0)),""),"")</f>
        <v/>
      </c>
      <c r="M145" s="13" t="str">
        <f>IFERROR(IF(M$4="Yes",INDEX(List!$F$2:$CB$208,MATCH('Selection Pane Data'!$C145,List!$F$2:$F$208,0),MATCH('Selection Pane Data'!M$3,List!$F$2:$CB$2,0)),""),"")</f>
        <v/>
      </c>
      <c r="N145" s="13" t="str">
        <f>IFERROR(IF(N$4="Yes",INDEX(List!$F$2:$CB$208,MATCH('Selection Pane Data'!$C145,List!$F$2:$F$208,0),MATCH('Selection Pane Data'!N$3,List!$F$2:$CB$2,0)),""),"")</f>
        <v/>
      </c>
      <c r="O145" s="13" t="str">
        <f>IFERROR(IF(O$4="Yes",INDEX(List!$F$2:$CB$208,MATCH('Selection Pane Data'!$C145,List!$F$2:$F$208,0),MATCH('Selection Pane Data'!O$3,List!$F$2:$CB$2,0)),""),"")</f>
        <v/>
      </c>
      <c r="P145" s="13" t="str">
        <f>IFERROR(IF(P$4="Yes",INDEX(List!$F$2:$CB$208,MATCH('Selection Pane Data'!$C145,List!$F$2:$F$208,0),MATCH('Selection Pane Data'!P$3,List!$F$2:$CB$2,0)),""),"")</f>
        <v/>
      </c>
      <c r="Q145" s="13" t="str">
        <f>IFERROR(IF(Q$4="Yes",INDEX(List!$F$2:$CB$208,MATCH('Selection Pane Data'!$C145,List!$F$2:$F$208,0),MATCH('Selection Pane Data'!Q$3,List!$F$2:$CB$2,0)),""),"")</f>
        <v/>
      </c>
      <c r="R145" s="13" t="str">
        <f>IFERROR(IF(R$4="Yes",INDEX(List!$F$2:$CB$208,MATCH('Selection Pane Data'!$C145,List!$F$2:$F$208,0),MATCH('Selection Pane Data'!R$3,List!$F$2:$CB$2,0)),""),"")</f>
        <v/>
      </c>
      <c r="S145" s="13" t="str">
        <f>IFERROR(IF(S$4="Yes",INDEX(List!$F$2:$CB$208,MATCH('Selection Pane Data'!$C145,List!$F$2:$F$208,0),MATCH('Selection Pane Data'!S$3,List!$F$2:$CB$2,0)),""),"")</f>
        <v/>
      </c>
      <c r="T145" s="13" t="str">
        <f>IFERROR(IF(T$4="Yes",INDEX(List!$F$2:$CB$208,MATCH('Selection Pane Data'!$C145,List!$F$2:$F$208,0),MATCH('Selection Pane Data'!T$3,List!$F$2:$CB$2,0)),""),"")</f>
        <v/>
      </c>
      <c r="U145" s="13" t="str">
        <f>IFERROR(IF(U$4="Yes",INDEX(List!$F$2:$CB$208,MATCH('Selection Pane Data'!$C145,List!$F$2:$F$208,0),MATCH('Selection Pane Data'!U$3,List!$F$2:$CB$2,0)),""),"")</f>
        <v/>
      </c>
      <c r="V145" s="13" t="str">
        <f>IFERROR(IF(V$4="Yes",INDEX(List!$F$2:$CB$208,MATCH('Selection Pane Data'!$C145,List!$F$2:$F$208,0),MATCH('Selection Pane Data'!V$3,List!$F$2:$CB$2,0)),""),"")</f>
        <v/>
      </c>
      <c r="W145" s="13" t="str">
        <f>IFERROR(IF(W$4="Yes",INDEX(List!$F$2:$CB$208,MATCH('Selection Pane Data'!$C145,List!$F$2:$F$208,0),MATCH('Selection Pane Data'!W$3,List!$F$2:$CB$2,0)),""),"")</f>
        <v/>
      </c>
      <c r="X145" s="13" t="str">
        <f>IFERROR(IF(X$4="Yes",INDEX(List!$F$2:$CB$208,MATCH('Selection Pane Data'!$C145,List!$F$2:$F$208,0),MATCH('Selection Pane Data'!X$3,List!$F$2:$CB$2,0)),""),"")</f>
        <v/>
      </c>
      <c r="Y145" s="13" t="str">
        <f>IFERROR(IF(Y$4="Yes",INDEX(List!$F$2:$CB$208,MATCH('Selection Pane Data'!$C145,List!$F$2:$F$208,0),MATCH('Selection Pane Data'!Y$3,List!$F$2:$CB$2,0)),""),"")</f>
        <v/>
      </c>
      <c r="Z145" s="13" t="str">
        <f>IFERROR(IF(Z$4="Yes",INDEX(List!$F$2:$CB$208,MATCH('Selection Pane Data'!$C145,List!$F$2:$F$208,0),MATCH('Selection Pane Data'!Z$3,List!$F$2:$CB$2,0)),""),"")</f>
        <v/>
      </c>
      <c r="AA145" s="13" t="str">
        <f>IFERROR(IF(AA$4="Yes",INDEX(List!$F$2:$CB$208,MATCH('Selection Pane Data'!$C145,List!$F$2:$F$208,0),MATCH('Selection Pane Data'!AA$3,List!$F$2:$CB$2,0)),""),"")</f>
        <v/>
      </c>
      <c r="AB145" s="13">
        <f>IFERROR(IF(AB$4="Yes",INDEX(List!$F$2:$CB$208,MATCH('Selection Pane Data'!$C145,List!$F$2:$F$208,0),MATCH('Selection Pane Data'!AB$3,List!$F$2:$CB$2,0)),""),"")</f>
        <v>0</v>
      </c>
      <c r="AC145" s="13" t="str">
        <f>IFERROR(IF(AC$4="Yes",INDEX(List!$F$2:$CB$208,MATCH('Selection Pane Data'!$C145,List!$F$2:$F$208,0),MATCH('Selection Pane Data'!AC$3,List!$F$2:$CB$2,0)),""),"")</f>
        <v/>
      </c>
      <c r="AD145" s="13" t="str">
        <f>IFERROR(IF(AD$4="Yes",INDEX(List!$F$2:$CB$208,MATCH('Selection Pane Data'!$C145,List!$F$2:$F$208,0),MATCH('Selection Pane Data'!AD$3,List!$F$2:$CB$2,0)),""),"")</f>
        <v/>
      </c>
      <c r="AE145" s="13" t="str">
        <f>IFERROR(IF(AE$4="Yes",INDEX(List!$F$2:$CB$208,MATCH('Selection Pane Data'!$C145,List!$F$2:$F$208,0),MATCH('Selection Pane Data'!AE$3,List!$F$2:$CB$2,0)),""),"")</f>
        <v/>
      </c>
      <c r="AF145" s="13" t="str">
        <f>IFERROR(IF(AF$4="Yes",INDEX(List!$F$2:$CB$208,MATCH('Selection Pane Data'!$C145,List!$F$2:$F$208,0),MATCH('Selection Pane Data'!AF$3,List!$F$2:$CB$2,0)),""),"")</f>
        <v/>
      </c>
      <c r="AG145" s="13" t="str">
        <f>IFERROR(IF(AG$4="Yes",INDEX(List!$F$2:$CB$208,MATCH('Selection Pane Data'!$C145,List!$F$2:$F$208,0),MATCH('Selection Pane Data'!AG$3,List!$F$2:$CB$2,0)),""),"")</f>
        <v/>
      </c>
      <c r="AH145" s="13" t="str">
        <f>IFERROR(IF(AH$4="Yes",INDEX(List!$F$2:$CB$208,MATCH('Selection Pane Data'!$C145,List!$F$2:$F$208,0),MATCH('Selection Pane Data'!AH$3,List!$F$2:$CB$2,0)),""),"")</f>
        <v/>
      </c>
      <c r="AI145" s="13" t="str">
        <f>IFERROR(IF(AI$4="Yes",INDEX(List!$F$2:$CB$208,MATCH('Selection Pane Data'!$C145,List!$F$2:$F$208,0),MATCH('Selection Pane Data'!AI$3,List!$F$2:$CB$2,0)),""),"")</f>
        <v/>
      </c>
      <c r="AJ145" s="13" t="str">
        <f>IFERROR(IF(AJ$4="Yes",INDEX(List!$F$2:$CB$208,MATCH('Selection Pane Data'!$C145,List!$F$2:$F$208,0),MATCH('Selection Pane Data'!AJ$3,List!$F$2:$CB$2,0)),""),"")</f>
        <v/>
      </c>
      <c r="AK145" s="13" t="str">
        <f>IFERROR(IF(AK$4="Yes",INDEX(List!$F$2:$CB$208,MATCH('Selection Pane Data'!$C145,List!$F$2:$F$208,0),MATCH('Selection Pane Data'!AK$3,List!$F$2:$CB$2,0)),""),"")</f>
        <v/>
      </c>
      <c r="AL145" s="13" t="str">
        <f>IFERROR(IF(AL$4="Yes",INDEX(List!$F$2:$CB$208,MATCH('Selection Pane Data'!$C145,List!$F$2:$F$208,0),MATCH('Selection Pane Data'!AL$3,List!$F$2:$CB$2,0)),""),"")</f>
        <v/>
      </c>
      <c r="AM145" s="13" t="str">
        <f>IFERROR(IF(AM$4="Yes",INDEX(List!$F$2:$CB$208,MATCH('Selection Pane Data'!$C145,List!$F$2:$F$208,0),MATCH('Selection Pane Data'!AM$3,List!$F$2:$CB$2,0)),""),"")</f>
        <v/>
      </c>
      <c r="AN145" s="13" t="str">
        <f>IFERROR(IF(AN$4="Yes",INDEX(List!$F$2:$CB$208,MATCH('Selection Pane Data'!$C145,List!$F$2:$F$208,0),MATCH('Selection Pane Data'!AN$3,List!$F$2:$CB$2,0)),""),"")</f>
        <v/>
      </c>
      <c r="AO145" s="13" t="str">
        <f>IFERROR(IF(AO$4="Yes",INDEX(List!$F$2:$CB$208,MATCH('Selection Pane Data'!$C145,List!$F$2:$F$208,0),MATCH('Selection Pane Data'!AO$3,List!$F$2:$CB$2,0)),""),"")</f>
        <v/>
      </c>
      <c r="AP145" s="13" t="str">
        <f>IFERROR(IF(AP$4="Yes",INDEX(List!$F$2:$CB$208,MATCH('Selection Pane Data'!$C145,List!$F$2:$F$208,0),MATCH('Selection Pane Data'!AP$3,List!$F$2:$CB$2,0)),""),"")</f>
        <v/>
      </c>
      <c r="AQ145" s="13" t="str">
        <f>IFERROR(IF(AQ$4="Yes",INDEX(List!$F$2:$CB$208,MATCH('Selection Pane Data'!$C145,List!$F$2:$F$208,0),MATCH('Selection Pane Data'!AQ$3,List!$F$2:$CB$2,0)),""),"")</f>
        <v/>
      </c>
      <c r="AR145" s="13" t="str">
        <f>IFERROR(IF(AR$4="Yes",INDEX(List!$F$2:$CB$208,MATCH('Selection Pane Data'!$C145,List!$F$2:$F$208,0),MATCH('Selection Pane Data'!AR$3,List!$F$2:$CB$2,0)),""),"")</f>
        <v/>
      </c>
      <c r="AS145" s="13" t="str">
        <f>IFERROR(IF(AS$4="Yes",INDEX(List!$F$2:$CB$208,MATCH('Selection Pane Data'!$C145,List!$F$2:$F$208,0),MATCH('Selection Pane Data'!AS$3,List!$F$2:$CB$2,0)),""),"")</f>
        <v/>
      </c>
      <c r="AT145" s="13" t="str">
        <f>IFERROR(IF(AT$4="Yes",INDEX(List!$F$2:$CB$208,MATCH('Selection Pane Data'!$C145,List!$F$2:$F$208,0),MATCH('Selection Pane Data'!AT$3,List!$F$2:$CB$2,0)),""),"")</f>
        <v/>
      </c>
      <c r="AU145" s="13" t="str">
        <f>IFERROR(IF(AU$4="Yes",INDEX(List!$F$2:$CB$208,MATCH('Selection Pane Data'!$C145,List!$F$2:$F$208,0),MATCH('Selection Pane Data'!AU$3,List!$F$2:$CB$2,0)),""),"")</f>
        <v/>
      </c>
      <c r="AV145" s="13" t="str">
        <f>IFERROR(IF(AV$4="Yes",INDEX(List!$F$2:$CB$208,MATCH('Selection Pane Data'!$C145,List!$F$2:$F$208,0),MATCH('Selection Pane Data'!AV$3,List!$F$2:$CB$2,0)),""),"")</f>
        <v/>
      </c>
      <c r="AW145" s="13" t="str">
        <f>IFERROR(IF(AW$4="Yes",INDEX(List!$F$2:$CB$208,MATCH('Selection Pane Data'!$C145,List!$F$2:$F$208,0),MATCH('Selection Pane Data'!AW$3,List!$F$2:$CB$2,0)),""),"")</f>
        <v/>
      </c>
      <c r="AX145" s="13" t="str">
        <f>IFERROR(IF(AX$4="Yes",INDEX(List!$F$2:$CB$208,MATCH('Selection Pane Data'!$C145,List!$F$2:$F$208,0),MATCH('Selection Pane Data'!AX$3,List!$F$2:$CB$2,0)),""),"")</f>
        <v/>
      </c>
      <c r="AY145" s="13" t="str">
        <f>IFERROR(IF(AY$4="Yes",INDEX(List!$F$2:$CB$208,MATCH('Selection Pane Data'!$C145,List!$F$2:$F$208,0),MATCH('Selection Pane Data'!AY$3,List!$F$2:$CB$2,0)),""),"")</f>
        <v/>
      </c>
      <c r="AZ145" s="13" t="str">
        <f>IFERROR(IF(AZ$4="Yes",INDEX(List!$F$2:$CB$208,MATCH('Selection Pane Data'!$C145,List!$F$2:$F$208,0),MATCH('Selection Pane Data'!AZ$3,List!$F$2:$CB$2,0)),""),"")</f>
        <v/>
      </c>
      <c r="BA145" s="13" t="str">
        <f>IFERROR(IF(BA$4="Yes",INDEX(List!$F$2:$CB$208,MATCH('Selection Pane Data'!$C145,List!$F$2:$F$208,0),MATCH('Selection Pane Data'!BA$3,List!$F$2:$CB$2,0)),""),"")</f>
        <v/>
      </c>
      <c r="BB145" s="13" t="str">
        <f>IFERROR(IF(BB$4="Yes",INDEX(List!$F$2:$CB$208,MATCH('Selection Pane Data'!$C145,List!$F$2:$F$208,0),MATCH('Selection Pane Data'!BB$3,List!$F$2:$CB$2,0)),""),"")</f>
        <v/>
      </c>
      <c r="BC145" s="13" t="str">
        <f>IFERROR(IF(BC$4="Yes",INDEX(List!$F$2:$CB$208,MATCH('Selection Pane Data'!$C145,List!$F$2:$F$208,0),MATCH('Selection Pane Data'!BC$3,List!$F$2:$CB$2,0)),""),"")</f>
        <v/>
      </c>
      <c r="BD145" s="13" t="str">
        <f>IFERROR(IF(BD$4="Yes",INDEX(List!$F$2:$CB$208,MATCH('Selection Pane Data'!$C145,List!$F$2:$F$208,0),MATCH('Selection Pane Data'!BD$3,List!$F$2:$CB$2,0)),""),"")</f>
        <v/>
      </c>
      <c r="BE145" s="13" t="str">
        <f>IFERROR(IF(BE$4="Yes",INDEX(List!$F$2:$CB$208,MATCH('Selection Pane Data'!$C145,List!$F$2:$F$208,0),MATCH('Selection Pane Data'!BE$3,List!$F$2:$CB$2,0)),""),"")</f>
        <v/>
      </c>
      <c r="BF145" s="13" t="str">
        <f>IFERROR(IF(BF$4="Yes",INDEX(List!$F$2:$CB$208,MATCH('Selection Pane Data'!$C145,List!$F$2:$F$208,0),MATCH('Selection Pane Data'!BF$3,List!$F$2:$CB$2,0)),""),"")</f>
        <v/>
      </c>
      <c r="BG145" s="13" t="str">
        <f>IFERROR(IF(BG$4="Yes",INDEX(List!$F$2:$CB$208,MATCH('Selection Pane Data'!$C145,List!$F$2:$F$208,0),MATCH('Selection Pane Data'!BG$3,List!$F$2:$CB$2,0)),""),"")</f>
        <v/>
      </c>
      <c r="BH145" s="13" t="str">
        <f>IFERROR(IF(BH$4="Yes",INDEX(List!$F$2:$CB$208,MATCH('Selection Pane Data'!$C145,List!$F$2:$F$208,0),MATCH('Selection Pane Data'!BH$3,List!$F$2:$CB$2,0)),""),"")</f>
        <v/>
      </c>
      <c r="BI145" s="13" t="str">
        <f>IFERROR(IF(BI$4="Yes",INDEX(List!$F$2:$CB$208,MATCH('Selection Pane Data'!$C145,List!$F$2:$F$208,0),MATCH('Selection Pane Data'!BI$3,List!$F$2:$CB$2,0)),""),"")</f>
        <v/>
      </c>
      <c r="BJ145" s="13" t="str">
        <f>IFERROR(IF(BJ$4="Yes",INDEX(List!$F$2:$CB$208,MATCH('Selection Pane Data'!$C145,List!$F$2:$F$208,0),MATCH('Selection Pane Data'!BJ$3,List!$F$2:$CB$2,0)),""),"")</f>
        <v/>
      </c>
      <c r="BK145" s="13" t="str">
        <f>IFERROR(IF(BK$4="Yes",INDEX(List!$F$2:$CB$208,MATCH('Selection Pane Data'!$C145,List!$F$2:$F$208,0),MATCH('Selection Pane Data'!BK$3,List!$F$2:$CB$2,0)),""),"")</f>
        <v/>
      </c>
      <c r="BL145" s="13" t="str">
        <f>IFERROR(IF(BL$4="Yes",INDEX(List!$F$2:$CB$208,MATCH('Selection Pane Data'!$C145,List!$F$2:$F$208,0),MATCH('Selection Pane Data'!BL$3,List!$F$2:$CB$2,0)),""),"")</f>
        <v/>
      </c>
      <c r="BM145" s="13" t="str">
        <f>IFERROR(IF(BM$4="Yes",INDEX(List!$F$2:$CB$208,MATCH('Selection Pane Data'!$C145,List!$F$2:$F$208,0),MATCH('Selection Pane Data'!BM$3,List!$F$2:$CB$2,0)),""),"")</f>
        <v/>
      </c>
      <c r="BN145" s="13" t="str">
        <f>IFERROR(IF(BN$4="Yes",INDEX(List!$F$2:$CB$208,MATCH('Selection Pane Data'!$C145,List!$F$2:$F$208,0),MATCH('Selection Pane Data'!BN$3,List!$F$2:$CB$2,0)),""),"")</f>
        <v/>
      </c>
      <c r="BO145" s="13" t="str">
        <f>IFERROR(IF(BO$4="Yes",INDEX(List!$F$2:$CB$208,MATCH('Selection Pane Data'!$C145,List!$F$2:$F$208,0),MATCH('Selection Pane Data'!BO$3,List!$F$2:$CB$2,0)),""),"")</f>
        <v/>
      </c>
      <c r="BP145" s="13" t="str">
        <f>IFERROR(IF(BP$4="Yes",INDEX(List!$F$2:$CB$208,MATCH('Selection Pane Data'!$C145,List!$F$2:$F$208,0),MATCH('Selection Pane Data'!BP$3,List!$F$2:$CB$2,0)),""),"")</f>
        <v/>
      </c>
      <c r="BQ145" s="13" t="str">
        <f>IFERROR(IF(BQ$4="Yes",INDEX(List!$F$2:$CB$208,MATCH('Selection Pane Data'!$C145,List!$F$2:$F$208,0),MATCH('Selection Pane Data'!BQ$3,List!$F$2:$CB$2,0)),""),"")</f>
        <v/>
      </c>
      <c r="BR145" s="13" t="str">
        <f>IFERROR(IF(BR$4="Yes",INDEX(List!$F$2:$CB$208,MATCH('Selection Pane Data'!$C145,List!$F$2:$F$208,0),MATCH('Selection Pane Data'!BR$3,List!$F$2:$CB$2,0)),""),"")</f>
        <v/>
      </c>
      <c r="BS145" s="13" t="str">
        <f>IFERROR(IF(BS$4="Yes",INDEX(List!$F$2:$CB$208,MATCH('Selection Pane Data'!$C145,List!$F$2:$F$208,0),MATCH('Selection Pane Data'!BS$3,List!$F$2:$CB$2,0)),""),"")</f>
        <v/>
      </c>
      <c r="BT145" s="13" t="str">
        <f>IFERROR(IF(BT$4="Yes",INDEX(List!$F$2:$CB$208,MATCH('Selection Pane Data'!$C145,List!$F$2:$F$208,0),MATCH('Selection Pane Data'!BT$3,List!$F$2:$CB$2,0)),""),"")</f>
        <v/>
      </c>
      <c r="BU145" s="13" t="str">
        <f>IFERROR(IF(BU$4="Yes",INDEX(List!$F$2:$CB$208,MATCH('Selection Pane Data'!$C145,List!$F$2:$F$208,0),MATCH('Selection Pane Data'!BU$3,List!$F$2:$CB$2,0)),""),"")</f>
        <v/>
      </c>
      <c r="BV145" s="13" t="str">
        <f>IFERROR(IF(BV$4="Yes",INDEX(List!$F$2:$CB$208,MATCH('Selection Pane Data'!$C145,List!$F$2:$F$208,0),MATCH('Selection Pane Data'!BV$3,List!$F$2:$CB$2,0)),""),"")</f>
        <v/>
      </c>
      <c r="BW145" s="13" t="str">
        <f>IFERROR(IF(BW$4="Yes",INDEX(List!$F$2:$CB$208,MATCH('Selection Pane Data'!$C145,List!$F$2:$F$208,0),MATCH('Selection Pane Data'!BW$3,List!$F$2:$CB$2,0)),""),"")</f>
        <v/>
      </c>
      <c r="BX145" s="13" t="str">
        <f>IFERROR(IF(BX$4="Yes",INDEX(List!$F$2:$CB$208,MATCH('Selection Pane Data'!$C145,List!$F$2:$F$208,0),MATCH('Selection Pane Data'!BX$3,List!$F$2:$CB$2,0)),""),"")</f>
        <v/>
      </c>
      <c r="BY145" s="13" t="str">
        <f>IFERROR(IF(BY$4="Yes",INDEX(List!$F$2:$CB$208,MATCH('Selection Pane Data'!$C145,List!$F$2:$F$208,0),MATCH('Selection Pane Data'!BY$3,List!$F$2:$CB$2,0)),""),"")</f>
        <v/>
      </c>
      <c r="BZ145" s="13" t="str">
        <f>IFERROR(IF(BZ$4="Yes",INDEX(List!$F$2:$CB$208,MATCH('Selection Pane Data'!$C145,List!$F$2:$F$208,0),MATCH('Selection Pane Data'!BZ$3,List!$F$2:$CB$2,0)),""),"")</f>
        <v/>
      </c>
      <c r="CA145" s="13" t="str">
        <f>IFERROR(IF(CA$4="Yes",INDEX(List!$F$2:$CB$208,MATCH('Selection Pane Data'!$C145,List!$F$2:$F$208,0),MATCH('Selection Pane Data'!CA$3,List!$F$2:$CB$2,0)),""),"")</f>
        <v/>
      </c>
      <c r="CC145" s="29">
        <f t="shared" si="8"/>
        <v>0</v>
      </c>
      <c r="CD145" s="29">
        <f t="shared" si="9"/>
        <v>0</v>
      </c>
      <c r="CE145" s="29"/>
      <c r="CF145" s="29">
        <f>COUNTIF(List!I143:CB143,'Selection Pane Data'!CF$3)</f>
        <v>0</v>
      </c>
      <c r="CG145" s="29">
        <f>COUNTIF(List!J143:CC143,'Selection Pane Data'!CG$3)</f>
        <v>0</v>
      </c>
      <c r="CH145" s="29"/>
      <c r="CI145" s="29" t="str">
        <f t="shared" si="10"/>
        <v>Good</v>
      </c>
      <c r="CJ145" s="29" t="str">
        <f t="shared" si="11"/>
        <v>Good</v>
      </c>
    </row>
    <row r="146" spans="2:88" x14ac:dyDescent="0.45">
      <c r="B146" s="21" t="s">
        <v>477</v>
      </c>
      <c r="C146" s="120" t="s">
        <v>296</v>
      </c>
      <c r="D146" s="31" t="str">
        <f>List!G144</f>
        <v>Customer Responsibility</v>
      </c>
      <c r="E146" s="31" t="str">
        <f>List!H144</f>
        <v>Shared Coverage</v>
      </c>
      <c r="F146" t="str">
        <f>INDEX('CMMC Levels'!$A$1:$F$188,MATCH('Selection Pane Data'!$C146,'CMMC Levels'!$A$1:$A$188,0),MATCH(Placemat!$F$4,'CMMC Levels'!$A$1:$F$1,0))</f>
        <v>N/A</v>
      </c>
      <c r="G146" s="75" t="str">
        <f>IF(F146="X",IF(COUNTIF(List!I144:CB144,"P")+COUNTIF(List!I144:CB144,"S")=0,"U",IF(COUNTIF('Selection Pane Data'!H146:CA146,"P")&gt;0,"P",IF(COUNTIF('Selection Pane Data'!H146:CA146,"S")&gt;0,"S","N"))),"NA")</f>
        <v>NA</v>
      </c>
      <c r="H146" s="13" t="str">
        <f>IFERROR(IF(H$4="Yes",INDEX(List!$F$2:$CB$208,MATCH('Selection Pane Data'!$C146,List!$F$2:$F$208,0),MATCH('Selection Pane Data'!H$3,List!$F$2:$CB$2,0)),""),"")</f>
        <v/>
      </c>
      <c r="I146" s="13" t="str">
        <f>IFERROR(IF(I$4="Yes",INDEX(List!$F$2:$CB$208,MATCH('Selection Pane Data'!$C146,List!$F$2:$F$208,0),MATCH('Selection Pane Data'!I$3,List!$F$2:$CB$2,0)),""),"")</f>
        <v/>
      </c>
      <c r="J146" s="13">
        <f>IFERROR(IF(J$4="Yes",INDEX(List!$F$2:$CB$208,MATCH('Selection Pane Data'!$C146,List!$F$2:$F$208,0),MATCH('Selection Pane Data'!J$3,List!$F$2:$CB$2,0)),""),"")</f>
        <v>0</v>
      </c>
      <c r="K146" s="13" t="str">
        <f>IFERROR(IF(K$4="Yes",INDEX(List!$F$2:$CB$208,MATCH('Selection Pane Data'!$C146,List!$F$2:$F$208,0),MATCH('Selection Pane Data'!K$3,List!$F$2:$CB$2,0)),""),"")</f>
        <v/>
      </c>
      <c r="L146" s="13" t="str">
        <f>IFERROR(IF(L$4="Yes",INDEX(List!$F$2:$CB$208,MATCH('Selection Pane Data'!$C146,List!$F$2:$F$208,0),MATCH('Selection Pane Data'!L$3,List!$F$2:$CB$2,0)),""),"")</f>
        <v/>
      </c>
      <c r="M146" s="13" t="str">
        <f>IFERROR(IF(M$4="Yes",INDEX(List!$F$2:$CB$208,MATCH('Selection Pane Data'!$C146,List!$F$2:$F$208,0),MATCH('Selection Pane Data'!M$3,List!$F$2:$CB$2,0)),""),"")</f>
        <v/>
      </c>
      <c r="N146" s="13" t="str">
        <f>IFERROR(IF(N$4="Yes",INDEX(List!$F$2:$CB$208,MATCH('Selection Pane Data'!$C146,List!$F$2:$F$208,0),MATCH('Selection Pane Data'!N$3,List!$F$2:$CB$2,0)),""),"")</f>
        <v/>
      </c>
      <c r="O146" s="13" t="str">
        <f>IFERROR(IF(O$4="Yes",INDEX(List!$F$2:$CB$208,MATCH('Selection Pane Data'!$C146,List!$F$2:$F$208,0),MATCH('Selection Pane Data'!O$3,List!$F$2:$CB$2,0)),""),"")</f>
        <v/>
      </c>
      <c r="P146" s="13" t="str">
        <f>IFERROR(IF(P$4="Yes",INDEX(List!$F$2:$CB$208,MATCH('Selection Pane Data'!$C146,List!$F$2:$F$208,0),MATCH('Selection Pane Data'!P$3,List!$F$2:$CB$2,0)),""),"")</f>
        <v/>
      </c>
      <c r="Q146" s="13" t="str">
        <f>IFERROR(IF(Q$4="Yes",INDEX(List!$F$2:$CB$208,MATCH('Selection Pane Data'!$C146,List!$F$2:$F$208,0),MATCH('Selection Pane Data'!Q$3,List!$F$2:$CB$2,0)),""),"")</f>
        <v/>
      </c>
      <c r="R146" s="13" t="str">
        <f>IFERROR(IF(R$4="Yes",INDEX(List!$F$2:$CB$208,MATCH('Selection Pane Data'!$C146,List!$F$2:$F$208,0),MATCH('Selection Pane Data'!R$3,List!$F$2:$CB$2,0)),""),"")</f>
        <v/>
      </c>
      <c r="S146" s="13" t="str">
        <f>IFERROR(IF(S$4="Yes",INDEX(List!$F$2:$CB$208,MATCH('Selection Pane Data'!$C146,List!$F$2:$F$208,0),MATCH('Selection Pane Data'!S$3,List!$F$2:$CB$2,0)),""),"")</f>
        <v/>
      </c>
      <c r="T146" s="13" t="str">
        <f>IFERROR(IF(T$4="Yes",INDEX(List!$F$2:$CB$208,MATCH('Selection Pane Data'!$C146,List!$F$2:$F$208,0),MATCH('Selection Pane Data'!T$3,List!$F$2:$CB$2,0)),""),"")</f>
        <v/>
      </c>
      <c r="U146" s="13" t="str">
        <f>IFERROR(IF(U$4="Yes",INDEX(List!$F$2:$CB$208,MATCH('Selection Pane Data'!$C146,List!$F$2:$F$208,0),MATCH('Selection Pane Data'!U$3,List!$F$2:$CB$2,0)),""),"")</f>
        <v/>
      </c>
      <c r="V146" s="13" t="str">
        <f>IFERROR(IF(V$4="Yes",INDEX(List!$F$2:$CB$208,MATCH('Selection Pane Data'!$C146,List!$F$2:$F$208,0),MATCH('Selection Pane Data'!V$3,List!$F$2:$CB$2,0)),""),"")</f>
        <v/>
      </c>
      <c r="W146" s="13" t="str">
        <f>IFERROR(IF(W$4="Yes",INDEX(List!$F$2:$CB$208,MATCH('Selection Pane Data'!$C146,List!$F$2:$F$208,0),MATCH('Selection Pane Data'!W$3,List!$F$2:$CB$2,0)),""),"")</f>
        <v/>
      </c>
      <c r="X146" s="13" t="str">
        <f>IFERROR(IF(X$4="Yes",INDEX(List!$F$2:$CB$208,MATCH('Selection Pane Data'!$C146,List!$F$2:$F$208,0),MATCH('Selection Pane Data'!X$3,List!$F$2:$CB$2,0)),""),"")</f>
        <v/>
      </c>
      <c r="Y146" s="13" t="str">
        <f>IFERROR(IF(Y$4="Yes",INDEX(List!$F$2:$CB$208,MATCH('Selection Pane Data'!$C146,List!$F$2:$F$208,0),MATCH('Selection Pane Data'!Y$3,List!$F$2:$CB$2,0)),""),"")</f>
        <v/>
      </c>
      <c r="Z146" s="13" t="str">
        <f>IFERROR(IF(Z$4="Yes",INDEX(List!$F$2:$CB$208,MATCH('Selection Pane Data'!$C146,List!$F$2:$F$208,0),MATCH('Selection Pane Data'!Z$3,List!$F$2:$CB$2,0)),""),"")</f>
        <v/>
      </c>
      <c r="AA146" s="13" t="str">
        <f>IFERROR(IF(AA$4="Yes",INDEX(List!$F$2:$CB$208,MATCH('Selection Pane Data'!$C146,List!$F$2:$F$208,0),MATCH('Selection Pane Data'!AA$3,List!$F$2:$CB$2,0)),""),"")</f>
        <v/>
      </c>
      <c r="AB146" s="13">
        <f>IFERROR(IF(AB$4="Yes",INDEX(List!$F$2:$CB$208,MATCH('Selection Pane Data'!$C146,List!$F$2:$F$208,0),MATCH('Selection Pane Data'!AB$3,List!$F$2:$CB$2,0)),""),"")</f>
        <v>0</v>
      </c>
      <c r="AC146" s="13" t="str">
        <f>IFERROR(IF(AC$4="Yes",INDEX(List!$F$2:$CB$208,MATCH('Selection Pane Data'!$C146,List!$F$2:$F$208,0),MATCH('Selection Pane Data'!AC$3,List!$F$2:$CB$2,0)),""),"")</f>
        <v/>
      </c>
      <c r="AD146" s="13" t="str">
        <f>IFERROR(IF(AD$4="Yes",INDEX(List!$F$2:$CB$208,MATCH('Selection Pane Data'!$C146,List!$F$2:$F$208,0),MATCH('Selection Pane Data'!AD$3,List!$F$2:$CB$2,0)),""),"")</f>
        <v/>
      </c>
      <c r="AE146" s="13" t="str">
        <f>IFERROR(IF(AE$4="Yes",INDEX(List!$F$2:$CB$208,MATCH('Selection Pane Data'!$C146,List!$F$2:$F$208,0),MATCH('Selection Pane Data'!AE$3,List!$F$2:$CB$2,0)),""),"")</f>
        <v/>
      </c>
      <c r="AF146" s="13" t="str">
        <f>IFERROR(IF(AF$4="Yes",INDEX(List!$F$2:$CB$208,MATCH('Selection Pane Data'!$C146,List!$F$2:$F$208,0),MATCH('Selection Pane Data'!AF$3,List!$F$2:$CB$2,0)),""),"")</f>
        <v/>
      </c>
      <c r="AG146" s="13" t="str">
        <f>IFERROR(IF(AG$4="Yes",INDEX(List!$F$2:$CB$208,MATCH('Selection Pane Data'!$C146,List!$F$2:$F$208,0),MATCH('Selection Pane Data'!AG$3,List!$F$2:$CB$2,0)),""),"")</f>
        <v/>
      </c>
      <c r="AH146" s="13" t="str">
        <f>IFERROR(IF(AH$4="Yes",INDEX(List!$F$2:$CB$208,MATCH('Selection Pane Data'!$C146,List!$F$2:$F$208,0),MATCH('Selection Pane Data'!AH$3,List!$F$2:$CB$2,0)),""),"")</f>
        <v/>
      </c>
      <c r="AI146" s="13" t="str">
        <f>IFERROR(IF(AI$4="Yes",INDEX(List!$F$2:$CB$208,MATCH('Selection Pane Data'!$C146,List!$F$2:$F$208,0),MATCH('Selection Pane Data'!AI$3,List!$F$2:$CB$2,0)),""),"")</f>
        <v/>
      </c>
      <c r="AJ146" s="13" t="str">
        <f>IFERROR(IF(AJ$4="Yes",INDEX(List!$F$2:$CB$208,MATCH('Selection Pane Data'!$C146,List!$F$2:$F$208,0),MATCH('Selection Pane Data'!AJ$3,List!$F$2:$CB$2,0)),""),"")</f>
        <v/>
      </c>
      <c r="AK146" s="13" t="str">
        <f>IFERROR(IF(AK$4="Yes",INDEX(List!$F$2:$CB$208,MATCH('Selection Pane Data'!$C146,List!$F$2:$F$208,0),MATCH('Selection Pane Data'!AK$3,List!$F$2:$CB$2,0)),""),"")</f>
        <v/>
      </c>
      <c r="AL146" s="13" t="str">
        <f>IFERROR(IF(AL$4="Yes",INDEX(List!$F$2:$CB$208,MATCH('Selection Pane Data'!$C146,List!$F$2:$F$208,0),MATCH('Selection Pane Data'!AL$3,List!$F$2:$CB$2,0)),""),"")</f>
        <v/>
      </c>
      <c r="AM146" s="13" t="str">
        <f>IFERROR(IF(AM$4="Yes",INDEX(List!$F$2:$CB$208,MATCH('Selection Pane Data'!$C146,List!$F$2:$F$208,0),MATCH('Selection Pane Data'!AM$3,List!$F$2:$CB$2,0)),""),"")</f>
        <v/>
      </c>
      <c r="AN146" s="13" t="str">
        <f>IFERROR(IF(AN$4="Yes",INDEX(List!$F$2:$CB$208,MATCH('Selection Pane Data'!$C146,List!$F$2:$F$208,0),MATCH('Selection Pane Data'!AN$3,List!$F$2:$CB$2,0)),""),"")</f>
        <v/>
      </c>
      <c r="AO146" s="13" t="str">
        <f>IFERROR(IF(AO$4="Yes",INDEX(List!$F$2:$CB$208,MATCH('Selection Pane Data'!$C146,List!$F$2:$F$208,0),MATCH('Selection Pane Data'!AO$3,List!$F$2:$CB$2,0)),""),"")</f>
        <v/>
      </c>
      <c r="AP146" s="13" t="str">
        <f>IFERROR(IF(AP$4="Yes",INDEX(List!$F$2:$CB$208,MATCH('Selection Pane Data'!$C146,List!$F$2:$F$208,0),MATCH('Selection Pane Data'!AP$3,List!$F$2:$CB$2,0)),""),"")</f>
        <v/>
      </c>
      <c r="AQ146" s="13" t="str">
        <f>IFERROR(IF(AQ$4="Yes",INDEX(List!$F$2:$CB$208,MATCH('Selection Pane Data'!$C146,List!$F$2:$F$208,0),MATCH('Selection Pane Data'!AQ$3,List!$F$2:$CB$2,0)),""),"")</f>
        <v/>
      </c>
      <c r="AR146" s="13" t="str">
        <f>IFERROR(IF(AR$4="Yes",INDEX(List!$F$2:$CB$208,MATCH('Selection Pane Data'!$C146,List!$F$2:$F$208,0),MATCH('Selection Pane Data'!AR$3,List!$F$2:$CB$2,0)),""),"")</f>
        <v/>
      </c>
      <c r="AS146" s="13" t="str">
        <f>IFERROR(IF(AS$4="Yes",INDEX(List!$F$2:$CB$208,MATCH('Selection Pane Data'!$C146,List!$F$2:$F$208,0),MATCH('Selection Pane Data'!AS$3,List!$F$2:$CB$2,0)),""),"")</f>
        <v/>
      </c>
      <c r="AT146" s="13" t="str">
        <f>IFERROR(IF(AT$4="Yes",INDEX(List!$F$2:$CB$208,MATCH('Selection Pane Data'!$C146,List!$F$2:$F$208,0),MATCH('Selection Pane Data'!AT$3,List!$F$2:$CB$2,0)),""),"")</f>
        <v/>
      </c>
      <c r="AU146" s="13" t="str">
        <f>IFERROR(IF(AU$4="Yes",INDEX(List!$F$2:$CB$208,MATCH('Selection Pane Data'!$C146,List!$F$2:$F$208,0),MATCH('Selection Pane Data'!AU$3,List!$F$2:$CB$2,0)),""),"")</f>
        <v/>
      </c>
      <c r="AV146" s="13" t="str">
        <f>IFERROR(IF(AV$4="Yes",INDEX(List!$F$2:$CB$208,MATCH('Selection Pane Data'!$C146,List!$F$2:$F$208,0),MATCH('Selection Pane Data'!AV$3,List!$F$2:$CB$2,0)),""),"")</f>
        <v/>
      </c>
      <c r="AW146" s="13" t="str">
        <f>IFERROR(IF(AW$4="Yes",INDEX(List!$F$2:$CB$208,MATCH('Selection Pane Data'!$C146,List!$F$2:$F$208,0),MATCH('Selection Pane Data'!AW$3,List!$F$2:$CB$2,0)),""),"")</f>
        <v/>
      </c>
      <c r="AX146" s="13" t="str">
        <f>IFERROR(IF(AX$4="Yes",INDEX(List!$F$2:$CB$208,MATCH('Selection Pane Data'!$C146,List!$F$2:$F$208,0),MATCH('Selection Pane Data'!AX$3,List!$F$2:$CB$2,0)),""),"")</f>
        <v/>
      </c>
      <c r="AY146" s="13" t="str">
        <f>IFERROR(IF(AY$4="Yes",INDEX(List!$F$2:$CB$208,MATCH('Selection Pane Data'!$C146,List!$F$2:$F$208,0),MATCH('Selection Pane Data'!AY$3,List!$F$2:$CB$2,0)),""),"")</f>
        <v/>
      </c>
      <c r="AZ146" s="13" t="str">
        <f>IFERROR(IF(AZ$4="Yes",INDEX(List!$F$2:$CB$208,MATCH('Selection Pane Data'!$C146,List!$F$2:$F$208,0),MATCH('Selection Pane Data'!AZ$3,List!$F$2:$CB$2,0)),""),"")</f>
        <v/>
      </c>
      <c r="BA146" s="13" t="str">
        <f>IFERROR(IF(BA$4="Yes",INDEX(List!$F$2:$CB$208,MATCH('Selection Pane Data'!$C146,List!$F$2:$F$208,0),MATCH('Selection Pane Data'!BA$3,List!$F$2:$CB$2,0)),""),"")</f>
        <v/>
      </c>
      <c r="BB146" s="13" t="str">
        <f>IFERROR(IF(BB$4="Yes",INDEX(List!$F$2:$CB$208,MATCH('Selection Pane Data'!$C146,List!$F$2:$F$208,0),MATCH('Selection Pane Data'!BB$3,List!$F$2:$CB$2,0)),""),"")</f>
        <v/>
      </c>
      <c r="BC146" s="13" t="str">
        <f>IFERROR(IF(BC$4="Yes",INDEX(List!$F$2:$CB$208,MATCH('Selection Pane Data'!$C146,List!$F$2:$F$208,0),MATCH('Selection Pane Data'!BC$3,List!$F$2:$CB$2,0)),""),"")</f>
        <v/>
      </c>
      <c r="BD146" s="13" t="str">
        <f>IFERROR(IF(BD$4="Yes",INDEX(List!$F$2:$CB$208,MATCH('Selection Pane Data'!$C146,List!$F$2:$F$208,0),MATCH('Selection Pane Data'!BD$3,List!$F$2:$CB$2,0)),""),"")</f>
        <v/>
      </c>
      <c r="BE146" s="13" t="str">
        <f>IFERROR(IF(BE$4="Yes",INDEX(List!$F$2:$CB$208,MATCH('Selection Pane Data'!$C146,List!$F$2:$F$208,0),MATCH('Selection Pane Data'!BE$3,List!$F$2:$CB$2,0)),""),"")</f>
        <v/>
      </c>
      <c r="BF146" s="13" t="str">
        <f>IFERROR(IF(BF$4="Yes",INDEX(List!$F$2:$CB$208,MATCH('Selection Pane Data'!$C146,List!$F$2:$F$208,0),MATCH('Selection Pane Data'!BF$3,List!$F$2:$CB$2,0)),""),"")</f>
        <v/>
      </c>
      <c r="BG146" s="13" t="str">
        <f>IFERROR(IF(BG$4="Yes",INDEX(List!$F$2:$CB$208,MATCH('Selection Pane Data'!$C146,List!$F$2:$F$208,0),MATCH('Selection Pane Data'!BG$3,List!$F$2:$CB$2,0)),""),"")</f>
        <v/>
      </c>
      <c r="BH146" s="13" t="str">
        <f>IFERROR(IF(BH$4="Yes",INDEX(List!$F$2:$CB$208,MATCH('Selection Pane Data'!$C146,List!$F$2:$F$208,0),MATCH('Selection Pane Data'!BH$3,List!$F$2:$CB$2,0)),""),"")</f>
        <v/>
      </c>
      <c r="BI146" s="13" t="str">
        <f>IFERROR(IF(BI$4="Yes",INDEX(List!$F$2:$CB$208,MATCH('Selection Pane Data'!$C146,List!$F$2:$F$208,0),MATCH('Selection Pane Data'!BI$3,List!$F$2:$CB$2,0)),""),"")</f>
        <v/>
      </c>
      <c r="BJ146" s="13" t="str">
        <f>IFERROR(IF(BJ$4="Yes",INDEX(List!$F$2:$CB$208,MATCH('Selection Pane Data'!$C146,List!$F$2:$F$208,0),MATCH('Selection Pane Data'!BJ$3,List!$F$2:$CB$2,0)),""),"")</f>
        <v/>
      </c>
      <c r="BK146" s="13" t="str">
        <f>IFERROR(IF(BK$4="Yes",INDEX(List!$F$2:$CB$208,MATCH('Selection Pane Data'!$C146,List!$F$2:$F$208,0),MATCH('Selection Pane Data'!BK$3,List!$F$2:$CB$2,0)),""),"")</f>
        <v/>
      </c>
      <c r="BL146" s="13" t="str">
        <f>IFERROR(IF(BL$4="Yes",INDEX(List!$F$2:$CB$208,MATCH('Selection Pane Data'!$C146,List!$F$2:$F$208,0),MATCH('Selection Pane Data'!BL$3,List!$F$2:$CB$2,0)),""),"")</f>
        <v/>
      </c>
      <c r="BM146" s="13" t="str">
        <f>IFERROR(IF(BM$4="Yes",INDEX(List!$F$2:$CB$208,MATCH('Selection Pane Data'!$C146,List!$F$2:$F$208,0),MATCH('Selection Pane Data'!BM$3,List!$F$2:$CB$2,0)),""),"")</f>
        <v/>
      </c>
      <c r="BN146" s="13" t="str">
        <f>IFERROR(IF(BN$4="Yes",INDEX(List!$F$2:$CB$208,MATCH('Selection Pane Data'!$C146,List!$F$2:$F$208,0),MATCH('Selection Pane Data'!BN$3,List!$F$2:$CB$2,0)),""),"")</f>
        <v/>
      </c>
      <c r="BO146" s="13" t="str">
        <f>IFERROR(IF(BO$4="Yes",INDEX(List!$F$2:$CB$208,MATCH('Selection Pane Data'!$C146,List!$F$2:$F$208,0),MATCH('Selection Pane Data'!BO$3,List!$F$2:$CB$2,0)),""),"")</f>
        <v/>
      </c>
      <c r="BP146" s="13" t="str">
        <f>IFERROR(IF(BP$4="Yes",INDEX(List!$F$2:$CB$208,MATCH('Selection Pane Data'!$C146,List!$F$2:$F$208,0),MATCH('Selection Pane Data'!BP$3,List!$F$2:$CB$2,0)),""),"")</f>
        <v/>
      </c>
      <c r="BQ146" s="13" t="str">
        <f>IFERROR(IF(BQ$4="Yes",INDEX(List!$F$2:$CB$208,MATCH('Selection Pane Data'!$C146,List!$F$2:$F$208,0),MATCH('Selection Pane Data'!BQ$3,List!$F$2:$CB$2,0)),""),"")</f>
        <v/>
      </c>
      <c r="BR146" s="13" t="str">
        <f>IFERROR(IF(BR$4="Yes",INDEX(List!$F$2:$CB$208,MATCH('Selection Pane Data'!$C146,List!$F$2:$F$208,0),MATCH('Selection Pane Data'!BR$3,List!$F$2:$CB$2,0)),""),"")</f>
        <v/>
      </c>
      <c r="BS146" s="13" t="str">
        <f>IFERROR(IF(BS$4="Yes",INDEX(List!$F$2:$CB$208,MATCH('Selection Pane Data'!$C146,List!$F$2:$F$208,0),MATCH('Selection Pane Data'!BS$3,List!$F$2:$CB$2,0)),""),"")</f>
        <v/>
      </c>
      <c r="BT146" s="13" t="str">
        <f>IFERROR(IF(BT$4="Yes",INDEX(List!$F$2:$CB$208,MATCH('Selection Pane Data'!$C146,List!$F$2:$F$208,0),MATCH('Selection Pane Data'!BT$3,List!$F$2:$CB$2,0)),""),"")</f>
        <v/>
      </c>
      <c r="BU146" s="13" t="str">
        <f>IFERROR(IF(BU$4="Yes",INDEX(List!$F$2:$CB$208,MATCH('Selection Pane Data'!$C146,List!$F$2:$F$208,0),MATCH('Selection Pane Data'!BU$3,List!$F$2:$CB$2,0)),""),"")</f>
        <v/>
      </c>
      <c r="BV146" s="13" t="str">
        <f>IFERROR(IF(BV$4="Yes",INDEX(List!$F$2:$CB$208,MATCH('Selection Pane Data'!$C146,List!$F$2:$F$208,0),MATCH('Selection Pane Data'!BV$3,List!$F$2:$CB$2,0)),""),"")</f>
        <v/>
      </c>
      <c r="BW146" s="13" t="str">
        <f>IFERROR(IF(BW$4="Yes",INDEX(List!$F$2:$CB$208,MATCH('Selection Pane Data'!$C146,List!$F$2:$F$208,0),MATCH('Selection Pane Data'!BW$3,List!$F$2:$CB$2,0)),""),"")</f>
        <v/>
      </c>
      <c r="BX146" s="13" t="str">
        <f>IFERROR(IF(BX$4="Yes",INDEX(List!$F$2:$CB$208,MATCH('Selection Pane Data'!$C146,List!$F$2:$F$208,0),MATCH('Selection Pane Data'!BX$3,List!$F$2:$CB$2,0)),""),"")</f>
        <v/>
      </c>
      <c r="BY146" s="13" t="str">
        <f>IFERROR(IF(BY$4="Yes",INDEX(List!$F$2:$CB$208,MATCH('Selection Pane Data'!$C146,List!$F$2:$F$208,0),MATCH('Selection Pane Data'!BY$3,List!$F$2:$CB$2,0)),""),"")</f>
        <v/>
      </c>
      <c r="BZ146" s="13" t="str">
        <f>IFERROR(IF(BZ$4="Yes",INDEX(List!$F$2:$CB$208,MATCH('Selection Pane Data'!$C146,List!$F$2:$F$208,0),MATCH('Selection Pane Data'!BZ$3,List!$F$2:$CB$2,0)),""),"")</f>
        <v/>
      </c>
      <c r="CA146" s="13" t="str">
        <f>IFERROR(IF(CA$4="Yes",INDEX(List!$F$2:$CB$208,MATCH('Selection Pane Data'!$C146,List!$F$2:$F$208,0),MATCH('Selection Pane Data'!CA$3,List!$F$2:$CB$2,0)),""),"")</f>
        <v/>
      </c>
      <c r="CC146" s="29">
        <f t="shared" si="8"/>
        <v>0</v>
      </c>
      <c r="CD146" s="29">
        <f t="shared" si="9"/>
        <v>0</v>
      </c>
      <c r="CE146" s="29"/>
      <c r="CF146" s="29">
        <f>COUNTIF(List!I144:CB144,'Selection Pane Data'!CF$3)</f>
        <v>0</v>
      </c>
      <c r="CG146" s="29">
        <f>COUNTIF(List!J144:CC144,'Selection Pane Data'!CG$3)</f>
        <v>0</v>
      </c>
      <c r="CH146" s="29"/>
      <c r="CI146" s="29" t="str">
        <f t="shared" si="10"/>
        <v>Good</v>
      </c>
      <c r="CJ146" s="29" t="str">
        <f t="shared" si="11"/>
        <v>Good</v>
      </c>
    </row>
    <row r="147" spans="2:88" x14ac:dyDescent="0.45">
      <c r="B147" s="21" t="s">
        <v>478</v>
      </c>
      <c r="C147" s="120" t="s">
        <v>296</v>
      </c>
      <c r="D147" s="31" t="str">
        <f>List!G145</f>
        <v>Shared Coverage</v>
      </c>
      <c r="E147" s="31" t="str">
        <f>List!H145</f>
        <v>Shared Coverage</v>
      </c>
      <c r="F147" t="str">
        <f>INDEX('CMMC Levels'!$A$1:$F$188,MATCH('Selection Pane Data'!$C147,'CMMC Levels'!$A$1:$A$188,0),MATCH(Placemat!$F$4,'CMMC Levels'!$A$1:$F$1,0))</f>
        <v>N/A</v>
      </c>
      <c r="G147" s="75" t="str">
        <f>IF(F147="X",IF(COUNTIF(List!I145:CB145,"P")+COUNTIF(List!I145:CB145,"S")=0,"U",IF(COUNTIF('Selection Pane Data'!H147:CA147,"P")&gt;0,"P",IF(COUNTIF('Selection Pane Data'!H147:CA147,"S")&gt;0,"S","N"))),"NA")</f>
        <v>NA</v>
      </c>
      <c r="H147" s="13" t="str">
        <f>IFERROR(IF(H$4="Yes",INDEX(List!$F$2:$CB$208,MATCH('Selection Pane Data'!$C147,List!$F$2:$F$208,0),MATCH('Selection Pane Data'!H$3,List!$F$2:$CB$2,0)),""),"")</f>
        <v/>
      </c>
      <c r="I147" s="13" t="str">
        <f>IFERROR(IF(I$4="Yes",INDEX(List!$F$2:$CB$208,MATCH('Selection Pane Data'!$C147,List!$F$2:$F$208,0),MATCH('Selection Pane Data'!I$3,List!$F$2:$CB$2,0)),""),"")</f>
        <v/>
      </c>
      <c r="J147" s="13">
        <f>IFERROR(IF(J$4="Yes",INDEX(List!$F$2:$CB$208,MATCH('Selection Pane Data'!$C147,List!$F$2:$F$208,0),MATCH('Selection Pane Data'!J$3,List!$F$2:$CB$2,0)),""),"")</f>
        <v>0</v>
      </c>
      <c r="K147" s="13" t="str">
        <f>IFERROR(IF(K$4="Yes",INDEX(List!$F$2:$CB$208,MATCH('Selection Pane Data'!$C147,List!$F$2:$F$208,0),MATCH('Selection Pane Data'!K$3,List!$F$2:$CB$2,0)),""),"")</f>
        <v/>
      </c>
      <c r="L147" s="13" t="str">
        <f>IFERROR(IF(L$4="Yes",INDEX(List!$F$2:$CB$208,MATCH('Selection Pane Data'!$C147,List!$F$2:$F$208,0),MATCH('Selection Pane Data'!L$3,List!$F$2:$CB$2,0)),""),"")</f>
        <v/>
      </c>
      <c r="M147" s="13" t="str">
        <f>IFERROR(IF(M$4="Yes",INDEX(List!$F$2:$CB$208,MATCH('Selection Pane Data'!$C147,List!$F$2:$F$208,0),MATCH('Selection Pane Data'!M$3,List!$F$2:$CB$2,0)),""),"")</f>
        <v/>
      </c>
      <c r="N147" s="13" t="str">
        <f>IFERROR(IF(N$4="Yes",INDEX(List!$F$2:$CB$208,MATCH('Selection Pane Data'!$C147,List!$F$2:$F$208,0),MATCH('Selection Pane Data'!N$3,List!$F$2:$CB$2,0)),""),"")</f>
        <v/>
      </c>
      <c r="O147" s="13" t="str">
        <f>IFERROR(IF(O$4="Yes",INDEX(List!$F$2:$CB$208,MATCH('Selection Pane Data'!$C147,List!$F$2:$F$208,0),MATCH('Selection Pane Data'!O$3,List!$F$2:$CB$2,0)),""),"")</f>
        <v/>
      </c>
      <c r="P147" s="13" t="str">
        <f>IFERROR(IF(P$4="Yes",INDEX(List!$F$2:$CB$208,MATCH('Selection Pane Data'!$C147,List!$F$2:$F$208,0),MATCH('Selection Pane Data'!P$3,List!$F$2:$CB$2,0)),""),"")</f>
        <v/>
      </c>
      <c r="Q147" s="13" t="str">
        <f>IFERROR(IF(Q$4="Yes",INDEX(List!$F$2:$CB$208,MATCH('Selection Pane Data'!$C147,List!$F$2:$F$208,0),MATCH('Selection Pane Data'!Q$3,List!$F$2:$CB$2,0)),""),"")</f>
        <v/>
      </c>
      <c r="R147" s="13" t="str">
        <f>IFERROR(IF(R$4="Yes",INDEX(List!$F$2:$CB$208,MATCH('Selection Pane Data'!$C147,List!$F$2:$F$208,0),MATCH('Selection Pane Data'!R$3,List!$F$2:$CB$2,0)),""),"")</f>
        <v/>
      </c>
      <c r="S147" s="13" t="str">
        <f>IFERROR(IF(S$4="Yes",INDEX(List!$F$2:$CB$208,MATCH('Selection Pane Data'!$C147,List!$F$2:$F$208,0),MATCH('Selection Pane Data'!S$3,List!$F$2:$CB$2,0)),""),"")</f>
        <v/>
      </c>
      <c r="T147" s="13" t="str">
        <f>IFERROR(IF(T$4="Yes",INDEX(List!$F$2:$CB$208,MATCH('Selection Pane Data'!$C147,List!$F$2:$F$208,0),MATCH('Selection Pane Data'!T$3,List!$F$2:$CB$2,0)),""),"")</f>
        <v/>
      </c>
      <c r="U147" s="13" t="str">
        <f>IFERROR(IF(U$4="Yes",INDEX(List!$F$2:$CB$208,MATCH('Selection Pane Data'!$C147,List!$F$2:$F$208,0),MATCH('Selection Pane Data'!U$3,List!$F$2:$CB$2,0)),""),"")</f>
        <v/>
      </c>
      <c r="V147" s="13" t="str">
        <f>IFERROR(IF(V$4="Yes",INDEX(List!$F$2:$CB$208,MATCH('Selection Pane Data'!$C147,List!$F$2:$F$208,0),MATCH('Selection Pane Data'!V$3,List!$F$2:$CB$2,0)),""),"")</f>
        <v/>
      </c>
      <c r="W147" s="13" t="str">
        <f>IFERROR(IF(W$4="Yes",INDEX(List!$F$2:$CB$208,MATCH('Selection Pane Data'!$C147,List!$F$2:$F$208,0),MATCH('Selection Pane Data'!W$3,List!$F$2:$CB$2,0)),""),"")</f>
        <v/>
      </c>
      <c r="X147" s="13" t="str">
        <f>IFERROR(IF(X$4="Yes",INDEX(List!$F$2:$CB$208,MATCH('Selection Pane Data'!$C147,List!$F$2:$F$208,0),MATCH('Selection Pane Data'!X$3,List!$F$2:$CB$2,0)),""),"")</f>
        <v/>
      </c>
      <c r="Y147" s="13" t="str">
        <f>IFERROR(IF(Y$4="Yes",INDEX(List!$F$2:$CB$208,MATCH('Selection Pane Data'!$C147,List!$F$2:$F$208,0),MATCH('Selection Pane Data'!Y$3,List!$F$2:$CB$2,0)),""),"")</f>
        <v/>
      </c>
      <c r="Z147" s="13" t="str">
        <f>IFERROR(IF(Z$4="Yes",INDEX(List!$F$2:$CB$208,MATCH('Selection Pane Data'!$C147,List!$F$2:$F$208,0),MATCH('Selection Pane Data'!Z$3,List!$F$2:$CB$2,0)),""),"")</f>
        <v/>
      </c>
      <c r="AA147" s="13" t="str">
        <f>IFERROR(IF(AA$4="Yes",INDEX(List!$F$2:$CB$208,MATCH('Selection Pane Data'!$C147,List!$F$2:$F$208,0),MATCH('Selection Pane Data'!AA$3,List!$F$2:$CB$2,0)),""),"")</f>
        <v/>
      </c>
      <c r="AB147" s="13">
        <f>IFERROR(IF(AB$4="Yes",INDEX(List!$F$2:$CB$208,MATCH('Selection Pane Data'!$C147,List!$F$2:$F$208,0),MATCH('Selection Pane Data'!AB$3,List!$F$2:$CB$2,0)),""),"")</f>
        <v>0</v>
      </c>
      <c r="AC147" s="13" t="str">
        <f>IFERROR(IF(AC$4="Yes",INDEX(List!$F$2:$CB$208,MATCH('Selection Pane Data'!$C147,List!$F$2:$F$208,0),MATCH('Selection Pane Data'!AC$3,List!$F$2:$CB$2,0)),""),"")</f>
        <v/>
      </c>
      <c r="AD147" s="13" t="str">
        <f>IFERROR(IF(AD$4="Yes",INDEX(List!$F$2:$CB$208,MATCH('Selection Pane Data'!$C147,List!$F$2:$F$208,0),MATCH('Selection Pane Data'!AD$3,List!$F$2:$CB$2,0)),""),"")</f>
        <v/>
      </c>
      <c r="AE147" s="13" t="str">
        <f>IFERROR(IF(AE$4="Yes",INDEX(List!$F$2:$CB$208,MATCH('Selection Pane Data'!$C147,List!$F$2:$F$208,0),MATCH('Selection Pane Data'!AE$3,List!$F$2:$CB$2,0)),""),"")</f>
        <v/>
      </c>
      <c r="AF147" s="13" t="str">
        <f>IFERROR(IF(AF$4="Yes",INDEX(List!$F$2:$CB$208,MATCH('Selection Pane Data'!$C147,List!$F$2:$F$208,0),MATCH('Selection Pane Data'!AF$3,List!$F$2:$CB$2,0)),""),"")</f>
        <v/>
      </c>
      <c r="AG147" s="13" t="str">
        <f>IFERROR(IF(AG$4="Yes",INDEX(List!$F$2:$CB$208,MATCH('Selection Pane Data'!$C147,List!$F$2:$F$208,0),MATCH('Selection Pane Data'!AG$3,List!$F$2:$CB$2,0)),""),"")</f>
        <v/>
      </c>
      <c r="AH147" s="13" t="str">
        <f>IFERROR(IF(AH$4="Yes",INDEX(List!$F$2:$CB$208,MATCH('Selection Pane Data'!$C147,List!$F$2:$F$208,0),MATCH('Selection Pane Data'!AH$3,List!$F$2:$CB$2,0)),""),"")</f>
        <v/>
      </c>
      <c r="AI147" s="13" t="str">
        <f>IFERROR(IF(AI$4="Yes",INDEX(List!$F$2:$CB$208,MATCH('Selection Pane Data'!$C147,List!$F$2:$F$208,0),MATCH('Selection Pane Data'!AI$3,List!$F$2:$CB$2,0)),""),"")</f>
        <v/>
      </c>
      <c r="AJ147" s="13" t="str">
        <f>IFERROR(IF(AJ$4="Yes",INDEX(List!$F$2:$CB$208,MATCH('Selection Pane Data'!$C147,List!$F$2:$F$208,0),MATCH('Selection Pane Data'!AJ$3,List!$F$2:$CB$2,0)),""),"")</f>
        <v/>
      </c>
      <c r="AK147" s="13" t="str">
        <f>IFERROR(IF(AK$4="Yes",INDEX(List!$F$2:$CB$208,MATCH('Selection Pane Data'!$C147,List!$F$2:$F$208,0),MATCH('Selection Pane Data'!AK$3,List!$F$2:$CB$2,0)),""),"")</f>
        <v/>
      </c>
      <c r="AL147" s="13" t="str">
        <f>IFERROR(IF(AL$4="Yes",INDEX(List!$F$2:$CB$208,MATCH('Selection Pane Data'!$C147,List!$F$2:$F$208,0),MATCH('Selection Pane Data'!AL$3,List!$F$2:$CB$2,0)),""),"")</f>
        <v/>
      </c>
      <c r="AM147" s="13" t="str">
        <f>IFERROR(IF(AM$4="Yes",INDEX(List!$F$2:$CB$208,MATCH('Selection Pane Data'!$C147,List!$F$2:$F$208,0),MATCH('Selection Pane Data'!AM$3,List!$F$2:$CB$2,0)),""),"")</f>
        <v/>
      </c>
      <c r="AN147" s="13" t="str">
        <f>IFERROR(IF(AN$4="Yes",INDEX(List!$F$2:$CB$208,MATCH('Selection Pane Data'!$C147,List!$F$2:$F$208,0),MATCH('Selection Pane Data'!AN$3,List!$F$2:$CB$2,0)),""),"")</f>
        <v/>
      </c>
      <c r="AO147" s="13" t="str">
        <f>IFERROR(IF(AO$4="Yes",INDEX(List!$F$2:$CB$208,MATCH('Selection Pane Data'!$C147,List!$F$2:$F$208,0),MATCH('Selection Pane Data'!AO$3,List!$F$2:$CB$2,0)),""),"")</f>
        <v/>
      </c>
      <c r="AP147" s="13" t="str">
        <f>IFERROR(IF(AP$4="Yes",INDEX(List!$F$2:$CB$208,MATCH('Selection Pane Data'!$C147,List!$F$2:$F$208,0),MATCH('Selection Pane Data'!AP$3,List!$F$2:$CB$2,0)),""),"")</f>
        <v/>
      </c>
      <c r="AQ147" s="13" t="str">
        <f>IFERROR(IF(AQ$4="Yes",INDEX(List!$F$2:$CB$208,MATCH('Selection Pane Data'!$C147,List!$F$2:$F$208,0),MATCH('Selection Pane Data'!AQ$3,List!$F$2:$CB$2,0)),""),"")</f>
        <v/>
      </c>
      <c r="AR147" s="13" t="str">
        <f>IFERROR(IF(AR$4="Yes",INDEX(List!$F$2:$CB$208,MATCH('Selection Pane Data'!$C147,List!$F$2:$F$208,0),MATCH('Selection Pane Data'!AR$3,List!$F$2:$CB$2,0)),""),"")</f>
        <v/>
      </c>
      <c r="AS147" s="13" t="str">
        <f>IFERROR(IF(AS$4="Yes",INDEX(List!$F$2:$CB$208,MATCH('Selection Pane Data'!$C147,List!$F$2:$F$208,0),MATCH('Selection Pane Data'!AS$3,List!$F$2:$CB$2,0)),""),"")</f>
        <v/>
      </c>
      <c r="AT147" s="13" t="str">
        <f>IFERROR(IF(AT$4="Yes",INDEX(List!$F$2:$CB$208,MATCH('Selection Pane Data'!$C147,List!$F$2:$F$208,0),MATCH('Selection Pane Data'!AT$3,List!$F$2:$CB$2,0)),""),"")</f>
        <v/>
      </c>
      <c r="AU147" s="13" t="str">
        <f>IFERROR(IF(AU$4="Yes",INDEX(List!$F$2:$CB$208,MATCH('Selection Pane Data'!$C147,List!$F$2:$F$208,0),MATCH('Selection Pane Data'!AU$3,List!$F$2:$CB$2,0)),""),"")</f>
        <v/>
      </c>
      <c r="AV147" s="13" t="str">
        <f>IFERROR(IF(AV$4="Yes",INDEX(List!$F$2:$CB$208,MATCH('Selection Pane Data'!$C147,List!$F$2:$F$208,0),MATCH('Selection Pane Data'!AV$3,List!$F$2:$CB$2,0)),""),"")</f>
        <v/>
      </c>
      <c r="AW147" s="13" t="str">
        <f>IFERROR(IF(AW$4="Yes",INDEX(List!$F$2:$CB$208,MATCH('Selection Pane Data'!$C147,List!$F$2:$F$208,0),MATCH('Selection Pane Data'!AW$3,List!$F$2:$CB$2,0)),""),"")</f>
        <v/>
      </c>
      <c r="AX147" s="13" t="str">
        <f>IFERROR(IF(AX$4="Yes",INDEX(List!$F$2:$CB$208,MATCH('Selection Pane Data'!$C147,List!$F$2:$F$208,0),MATCH('Selection Pane Data'!AX$3,List!$F$2:$CB$2,0)),""),"")</f>
        <v/>
      </c>
      <c r="AY147" s="13" t="str">
        <f>IFERROR(IF(AY$4="Yes",INDEX(List!$F$2:$CB$208,MATCH('Selection Pane Data'!$C147,List!$F$2:$F$208,0),MATCH('Selection Pane Data'!AY$3,List!$F$2:$CB$2,0)),""),"")</f>
        <v/>
      </c>
      <c r="AZ147" s="13" t="str">
        <f>IFERROR(IF(AZ$4="Yes",INDEX(List!$F$2:$CB$208,MATCH('Selection Pane Data'!$C147,List!$F$2:$F$208,0),MATCH('Selection Pane Data'!AZ$3,List!$F$2:$CB$2,0)),""),"")</f>
        <v/>
      </c>
      <c r="BA147" s="13" t="str">
        <f>IFERROR(IF(BA$4="Yes",INDEX(List!$F$2:$CB$208,MATCH('Selection Pane Data'!$C147,List!$F$2:$F$208,0),MATCH('Selection Pane Data'!BA$3,List!$F$2:$CB$2,0)),""),"")</f>
        <v/>
      </c>
      <c r="BB147" s="13" t="str">
        <f>IFERROR(IF(BB$4="Yes",INDEX(List!$F$2:$CB$208,MATCH('Selection Pane Data'!$C147,List!$F$2:$F$208,0),MATCH('Selection Pane Data'!BB$3,List!$F$2:$CB$2,0)),""),"")</f>
        <v/>
      </c>
      <c r="BC147" s="13" t="str">
        <f>IFERROR(IF(BC$4="Yes",INDEX(List!$F$2:$CB$208,MATCH('Selection Pane Data'!$C147,List!$F$2:$F$208,0),MATCH('Selection Pane Data'!BC$3,List!$F$2:$CB$2,0)),""),"")</f>
        <v/>
      </c>
      <c r="BD147" s="13" t="str">
        <f>IFERROR(IF(BD$4="Yes",INDEX(List!$F$2:$CB$208,MATCH('Selection Pane Data'!$C147,List!$F$2:$F$208,0),MATCH('Selection Pane Data'!BD$3,List!$F$2:$CB$2,0)),""),"")</f>
        <v/>
      </c>
      <c r="BE147" s="13" t="str">
        <f>IFERROR(IF(BE$4="Yes",INDEX(List!$F$2:$CB$208,MATCH('Selection Pane Data'!$C147,List!$F$2:$F$208,0),MATCH('Selection Pane Data'!BE$3,List!$F$2:$CB$2,0)),""),"")</f>
        <v/>
      </c>
      <c r="BF147" s="13" t="str">
        <f>IFERROR(IF(BF$4="Yes",INDEX(List!$F$2:$CB$208,MATCH('Selection Pane Data'!$C147,List!$F$2:$F$208,0),MATCH('Selection Pane Data'!BF$3,List!$F$2:$CB$2,0)),""),"")</f>
        <v/>
      </c>
      <c r="BG147" s="13" t="str">
        <f>IFERROR(IF(BG$4="Yes",INDEX(List!$F$2:$CB$208,MATCH('Selection Pane Data'!$C147,List!$F$2:$F$208,0),MATCH('Selection Pane Data'!BG$3,List!$F$2:$CB$2,0)),""),"")</f>
        <v/>
      </c>
      <c r="BH147" s="13" t="str">
        <f>IFERROR(IF(BH$4="Yes",INDEX(List!$F$2:$CB$208,MATCH('Selection Pane Data'!$C147,List!$F$2:$F$208,0),MATCH('Selection Pane Data'!BH$3,List!$F$2:$CB$2,0)),""),"")</f>
        <v/>
      </c>
      <c r="BI147" s="13" t="str">
        <f>IFERROR(IF(BI$4="Yes",INDEX(List!$F$2:$CB$208,MATCH('Selection Pane Data'!$C147,List!$F$2:$F$208,0),MATCH('Selection Pane Data'!BI$3,List!$F$2:$CB$2,0)),""),"")</f>
        <v/>
      </c>
      <c r="BJ147" s="13" t="str">
        <f>IFERROR(IF(BJ$4="Yes",INDEX(List!$F$2:$CB$208,MATCH('Selection Pane Data'!$C147,List!$F$2:$F$208,0),MATCH('Selection Pane Data'!BJ$3,List!$F$2:$CB$2,0)),""),"")</f>
        <v/>
      </c>
      <c r="BK147" s="13" t="str">
        <f>IFERROR(IF(BK$4="Yes",INDEX(List!$F$2:$CB$208,MATCH('Selection Pane Data'!$C147,List!$F$2:$F$208,0),MATCH('Selection Pane Data'!BK$3,List!$F$2:$CB$2,0)),""),"")</f>
        <v/>
      </c>
      <c r="BL147" s="13" t="str">
        <f>IFERROR(IF(BL$4="Yes",INDEX(List!$F$2:$CB$208,MATCH('Selection Pane Data'!$C147,List!$F$2:$F$208,0),MATCH('Selection Pane Data'!BL$3,List!$F$2:$CB$2,0)),""),"")</f>
        <v/>
      </c>
      <c r="BM147" s="13" t="str">
        <f>IFERROR(IF(BM$4="Yes",INDEX(List!$F$2:$CB$208,MATCH('Selection Pane Data'!$C147,List!$F$2:$F$208,0),MATCH('Selection Pane Data'!BM$3,List!$F$2:$CB$2,0)),""),"")</f>
        <v/>
      </c>
      <c r="BN147" s="13" t="str">
        <f>IFERROR(IF(BN$4="Yes",INDEX(List!$F$2:$CB$208,MATCH('Selection Pane Data'!$C147,List!$F$2:$F$208,0),MATCH('Selection Pane Data'!BN$3,List!$F$2:$CB$2,0)),""),"")</f>
        <v/>
      </c>
      <c r="BO147" s="13" t="str">
        <f>IFERROR(IF(BO$4="Yes",INDEX(List!$F$2:$CB$208,MATCH('Selection Pane Data'!$C147,List!$F$2:$F$208,0),MATCH('Selection Pane Data'!BO$3,List!$F$2:$CB$2,0)),""),"")</f>
        <v/>
      </c>
      <c r="BP147" s="13" t="str">
        <f>IFERROR(IF(BP$4="Yes",INDEX(List!$F$2:$CB$208,MATCH('Selection Pane Data'!$C147,List!$F$2:$F$208,0),MATCH('Selection Pane Data'!BP$3,List!$F$2:$CB$2,0)),""),"")</f>
        <v/>
      </c>
      <c r="BQ147" s="13" t="str">
        <f>IFERROR(IF(BQ$4="Yes",INDEX(List!$F$2:$CB$208,MATCH('Selection Pane Data'!$C147,List!$F$2:$F$208,0),MATCH('Selection Pane Data'!BQ$3,List!$F$2:$CB$2,0)),""),"")</f>
        <v/>
      </c>
      <c r="BR147" s="13" t="str">
        <f>IFERROR(IF(BR$4="Yes",INDEX(List!$F$2:$CB$208,MATCH('Selection Pane Data'!$C147,List!$F$2:$F$208,0),MATCH('Selection Pane Data'!BR$3,List!$F$2:$CB$2,0)),""),"")</f>
        <v/>
      </c>
      <c r="BS147" s="13" t="str">
        <f>IFERROR(IF(BS$4="Yes",INDEX(List!$F$2:$CB$208,MATCH('Selection Pane Data'!$C147,List!$F$2:$F$208,0),MATCH('Selection Pane Data'!BS$3,List!$F$2:$CB$2,0)),""),"")</f>
        <v/>
      </c>
      <c r="BT147" s="13" t="str">
        <f>IFERROR(IF(BT$4="Yes",INDEX(List!$F$2:$CB$208,MATCH('Selection Pane Data'!$C147,List!$F$2:$F$208,0),MATCH('Selection Pane Data'!BT$3,List!$F$2:$CB$2,0)),""),"")</f>
        <v/>
      </c>
      <c r="BU147" s="13" t="str">
        <f>IFERROR(IF(BU$4="Yes",INDEX(List!$F$2:$CB$208,MATCH('Selection Pane Data'!$C147,List!$F$2:$F$208,0),MATCH('Selection Pane Data'!BU$3,List!$F$2:$CB$2,0)),""),"")</f>
        <v/>
      </c>
      <c r="BV147" s="13" t="str">
        <f>IFERROR(IF(BV$4="Yes",INDEX(List!$F$2:$CB$208,MATCH('Selection Pane Data'!$C147,List!$F$2:$F$208,0),MATCH('Selection Pane Data'!BV$3,List!$F$2:$CB$2,0)),""),"")</f>
        <v/>
      </c>
      <c r="BW147" s="13" t="str">
        <f>IFERROR(IF(BW$4="Yes",INDEX(List!$F$2:$CB$208,MATCH('Selection Pane Data'!$C147,List!$F$2:$F$208,0),MATCH('Selection Pane Data'!BW$3,List!$F$2:$CB$2,0)),""),"")</f>
        <v/>
      </c>
      <c r="BX147" s="13" t="str">
        <f>IFERROR(IF(BX$4="Yes",INDEX(List!$F$2:$CB$208,MATCH('Selection Pane Data'!$C147,List!$F$2:$F$208,0),MATCH('Selection Pane Data'!BX$3,List!$F$2:$CB$2,0)),""),"")</f>
        <v/>
      </c>
      <c r="BY147" s="13" t="str">
        <f>IFERROR(IF(BY$4="Yes",INDEX(List!$F$2:$CB$208,MATCH('Selection Pane Data'!$C147,List!$F$2:$F$208,0),MATCH('Selection Pane Data'!BY$3,List!$F$2:$CB$2,0)),""),"")</f>
        <v/>
      </c>
      <c r="BZ147" s="13" t="str">
        <f>IFERROR(IF(BZ$4="Yes",INDEX(List!$F$2:$CB$208,MATCH('Selection Pane Data'!$C147,List!$F$2:$F$208,0),MATCH('Selection Pane Data'!BZ$3,List!$F$2:$CB$2,0)),""),"")</f>
        <v/>
      </c>
      <c r="CA147" s="13" t="str">
        <f>IFERROR(IF(CA$4="Yes",INDEX(List!$F$2:$CB$208,MATCH('Selection Pane Data'!$C147,List!$F$2:$F$208,0),MATCH('Selection Pane Data'!CA$3,List!$F$2:$CB$2,0)),""),"")</f>
        <v/>
      </c>
      <c r="CC147" s="29">
        <f t="shared" si="8"/>
        <v>0</v>
      </c>
      <c r="CD147" s="29">
        <f t="shared" si="9"/>
        <v>0</v>
      </c>
      <c r="CE147" s="29"/>
      <c r="CF147" s="29">
        <f>COUNTIF(List!I145:CB145,'Selection Pane Data'!CF$3)</f>
        <v>0</v>
      </c>
      <c r="CG147" s="29">
        <f>COUNTIF(List!J145:CC145,'Selection Pane Data'!CG$3)</f>
        <v>0</v>
      </c>
      <c r="CH147" s="29"/>
      <c r="CI147" s="29" t="str">
        <f t="shared" si="10"/>
        <v>Good</v>
      </c>
      <c r="CJ147" s="29" t="str">
        <f t="shared" si="11"/>
        <v>Good</v>
      </c>
    </row>
    <row r="148" spans="2:88" x14ac:dyDescent="0.45">
      <c r="B148" s="21" t="s">
        <v>480</v>
      </c>
      <c r="C148" s="120" t="s">
        <v>296</v>
      </c>
      <c r="D148" s="31" t="str">
        <f>List!G146</f>
        <v>Not Applicable</v>
      </c>
      <c r="E148" s="31" t="str">
        <f>List!H146</f>
        <v>Not Applicable</v>
      </c>
      <c r="F148" t="str">
        <f>INDEX('CMMC Levels'!$A$1:$F$188,MATCH('Selection Pane Data'!$C148,'CMMC Levels'!$A$1:$A$188,0),MATCH(Placemat!$F$4,'CMMC Levels'!$A$1:$F$1,0))</f>
        <v>N/A</v>
      </c>
      <c r="G148" s="75" t="str">
        <f>IF(F148="X",IF(COUNTIF(List!I146:CB146,"P")+COUNTIF(List!I146:CB146,"S")=0,"U",IF(COUNTIF('Selection Pane Data'!H148:CA148,"P")&gt;0,"P",IF(COUNTIF('Selection Pane Data'!H148:CA148,"S")&gt;0,"S","N"))),"NA")</f>
        <v>NA</v>
      </c>
      <c r="H148" s="13" t="str">
        <f>IFERROR(IF(H$4="Yes",INDEX(List!$F$2:$CB$208,MATCH('Selection Pane Data'!$C148,List!$F$2:$F$208,0),MATCH('Selection Pane Data'!H$3,List!$F$2:$CB$2,0)),""),"")</f>
        <v/>
      </c>
      <c r="I148" s="13" t="str">
        <f>IFERROR(IF(I$4="Yes",INDEX(List!$F$2:$CB$208,MATCH('Selection Pane Data'!$C148,List!$F$2:$F$208,0),MATCH('Selection Pane Data'!I$3,List!$F$2:$CB$2,0)),""),"")</f>
        <v/>
      </c>
      <c r="J148" s="13">
        <f>IFERROR(IF(J$4="Yes",INDEX(List!$F$2:$CB$208,MATCH('Selection Pane Data'!$C148,List!$F$2:$F$208,0),MATCH('Selection Pane Data'!J$3,List!$F$2:$CB$2,0)),""),"")</f>
        <v>0</v>
      </c>
      <c r="K148" s="13" t="str">
        <f>IFERROR(IF(K$4="Yes",INDEX(List!$F$2:$CB$208,MATCH('Selection Pane Data'!$C148,List!$F$2:$F$208,0),MATCH('Selection Pane Data'!K$3,List!$F$2:$CB$2,0)),""),"")</f>
        <v/>
      </c>
      <c r="L148" s="13" t="str">
        <f>IFERROR(IF(L$4="Yes",INDEX(List!$F$2:$CB$208,MATCH('Selection Pane Data'!$C148,List!$F$2:$F$208,0),MATCH('Selection Pane Data'!L$3,List!$F$2:$CB$2,0)),""),"")</f>
        <v/>
      </c>
      <c r="M148" s="13" t="str">
        <f>IFERROR(IF(M$4="Yes",INDEX(List!$F$2:$CB$208,MATCH('Selection Pane Data'!$C148,List!$F$2:$F$208,0),MATCH('Selection Pane Data'!M$3,List!$F$2:$CB$2,0)),""),"")</f>
        <v/>
      </c>
      <c r="N148" s="13" t="str">
        <f>IFERROR(IF(N$4="Yes",INDEX(List!$F$2:$CB$208,MATCH('Selection Pane Data'!$C148,List!$F$2:$F$208,0),MATCH('Selection Pane Data'!N$3,List!$F$2:$CB$2,0)),""),"")</f>
        <v/>
      </c>
      <c r="O148" s="13" t="str">
        <f>IFERROR(IF(O$4="Yes",INDEX(List!$F$2:$CB$208,MATCH('Selection Pane Data'!$C148,List!$F$2:$F$208,0),MATCH('Selection Pane Data'!O$3,List!$F$2:$CB$2,0)),""),"")</f>
        <v/>
      </c>
      <c r="P148" s="13" t="str">
        <f>IFERROR(IF(P$4="Yes",INDEX(List!$F$2:$CB$208,MATCH('Selection Pane Data'!$C148,List!$F$2:$F$208,0),MATCH('Selection Pane Data'!P$3,List!$F$2:$CB$2,0)),""),"")</f>
        <v/>
      </c>
      <c r="Q148" s="13" t="str">
        <f>IFERROR(IF(Q$4="Yes",INDEX(List!$F$2:$CB$208,MATCH('Selection Pane Data'!$C148,List!$F$2:$F$208,0),MATCH('Selection Pane Data'!Q$3,List!$F$2:$CB$2,0)),""),"")</f>
        <v/>
      </c>
      <c r="R148" s="13" t="str">
        <f>IFERROR(IF(R$4="Yes",INDEX(List!$F$2:$CB$208,MATCH('Selection Pane Data'!$C148,List!$F$2:$F$208,0),MATCH('Selection Pane Data'!R$3,List!$F$2:$CB$2,0)),""),"")</f>
        <v/>
      </c>
      <c r="S148" s="13" t="str">
        <f>IFERROR(IF(S$4="Yes",INDEX(List!$F$2:$CB$208,MATCH('Selection Pane Data'!$C148,List!$F$2:$F$208,0),MATCH('Selection Pane Data'!S$3,List!$F$2:$CB$2,0)),""),"")</f>
        <v/>
      </c>
      <c r="T148" s="13" t="str">
        <f>IFERROR(IF(T$4="Yes",INDEX(List!$F$2:$CB$208,MATCH('Selection Pane Data'!$C148,List!$F$2:$F$208,0),MATCH('Selection Pane Data'!T$3,List!$F$2:$CB$2,0)),""),"")</f>
        <v/>
      </c>
      <c r="U148" s="13" t="str">
        <f>IFERROR(IF(U$4="Yes",INDEX(List!$F$2:$CB$208,MATCH('Selection Pane Data'!$C148,List!$F$2:$F$208,0),MATCH('Selection Pane Data'!U$3,List!$F$2:$CB$2,0)),""),"")</f>
        <v/>
      </c>
      <c r="V148" s="13" t="str">
        <f>IFERROR(IF(V$4="Yes",INDEX(List!$F$2:$CB$208,MATCH('Selection Pane Data'!$C148,List!$F$2:$F$208,0),MATCH('Selection Pane Data'!V$3,List!$F$2:$CB$2,0)),""),"")</f>
        <v/>
      </c>
      <c r="W148" s="13" t="str">
        <f>IFERROR(IF(W$4="Yes",INDEX(List!$F$2:$CB$208,MATCH('Selection Pane Data'!$C148,List!$F$2:$F$208,0),MATCH('Selection Pane Data'!W$3,List!$F$2:$CB$2,0)),""),"")</f>
        <v/>
      </c>
      <c r="X148" s="13" t="str">
        <f>IFERROR(IF(X$4="Yes",INDEX(List!$F$2:$CB$208,MATCH('Selection Pane Data'!$C148,List!$F$2:$F$208,0),MATCH('Selection Pane Data'!X$3,List!$F$2:$CB$2,0)),""),"")</f>
        <v/>
      </c>
      <c r="Y148" s="13" t="str">
        <f>IFERROR(IF(Y$4="Yes",INDEX(List!$F$2:$CB$208,MATCH('Selection Pane Data'!$C148,List!$F$2:$F$208,0),MATCH('Selection Pane Data'!Y$3,List!$F$2:$CB$2,0)),""),"")</f>
        <v/>
      </c>
      <c r="Z148" s="13" t="str">
        <f>IFERROR(IF(Z$4="Yes",INDEX(List!$F$2:$CB$208,MATCH('Selection Pane Data'!$C148,List!$F$2:$F$208,0),MATCH('Selection Pane Data'!Z$3,List!$F$2:$CB$2,0)),""),"")</f>
        <v/>
      </c>
      <c r="AA148" s="13" t="str">
        <f>IFERROR(IF(AA$4="Yes",INDEX(List!$F$2:$CB$208,MATCH('Selection Pane Data'!$C148,List!$F$2:$F$208,0),MATCH('Selection Pane Data'!AA$3,List!$F$2:$CB$2,0)),""),"")</f>
        <v/>
      </c>
      <c r="AB148" s="13">
        <f>IFERROR(IF(AB$4="Yes",INDEX(List!$F$2:$CB$208,MATCH('Selection Pane Data'!$C148,List!$F$2:$F$208,0),MATCH('Selection Pane Data'!AB$3,List!$F$2:$CB$2,0)),""),"")</f>
        <v>0</v>
      </c>
      <c r="AC148" s="13" t="str">
        <f>IFERROR(IF(AC$4="Yes",INDEX(List!$F$2:$CB$208,MATCH('Selection Pane Data'!$C148,List!$F$2:$F$208,0),MATCH('Selection Pane Data'!AC$3,List!$F$2:$CB$2,0)),""),"")</f>
        <v/>
      </c>
      <c r="AD148" s="13" t="str">
        <f>IFERROR(IF(AD$4="Yes",INDEX(List!$F$2:$CB$208,MATCH('Selection Pane Data'!$C148,List!$F$2:$F$208,0),MATCH('Selection Pane Data'!AD$3,List!$F$2:$CB$2,0)),""),"")</f>
        <v/>
      </c>
      <c r="AE148" s="13" t="str">
        <f>IFERROR(IF(AE$4="Yes",INDEX(List!$F$2:$CB$208,MATCH('Selection Pane Data'!$C148,List!$F$2:$F$208,0),MATCH('Selection Pane Data'!AE$3,List!$F$2:$CB$2,0)),""),"")</f>
        <v/>
      </c>
      <c r="AF148" s="13" t="str">
        <f>IFERROR(IF(AF$4="Yes",INDEX(List!$F$2:$CB$208,MATCH('Selection Pane Data'!$C148,List!$F$2:$F$208,0),MATCH('Selection Pane Data'!AF$3,List!$F$2:$CB$2,0)),""),"")</f>
        <v/>
      </c>
      <c r="AG148" s="13" t="str">
        <f>IFERROR(IF(AG$4="Yes",INDEX(List!$F$2:$CB$208,MATCH('Selection Pane Data'!$C148,List!$F$2:$F$208,0),MATCH('Selection Pane Data'!AG$3,List!$F$2:$CB$2,0)),""),"")</f>
        <v/>
      </c>
      <c r="AH148" s="13" t="str">
        <f>IFERROR(IF(AH$4="Yes",INDEX(List!$F$2:$CB$208,MATCH('Selection Pane Data'!$C148,List!$F$2:$F$208,0),MATCH('Selection Pane Data'!AH$3,List!$F$2:$CB$2,0)),""),"")</f>
        <v/>
      </c>
      <c r="AI148" s="13" t="str">
        <f>IFERROR(IF(AI$4="Yes",INDEX(List!$F$2:$CB$208,MATCH('Selection Pane Data'!$C148,List!$F$2:$F$208,0),MATCH('Selection Pane Data'!AI$3,List!$F$2:$CB$2,0)),""),"")</f>
        <v/>
      </c>
      <c r="AJ148" s="13" t="str">
        <f>IFERROR(IF(AJ$4="Yes",INDEX(List!$F$2:$CB$208,MATCH('Selection Pane Data'!$C148,List!$F$2:$F$208,0),MATCH('Selection Pane Data'!AJ$3,List!$F$2:$CB$2,0)),""),"")</f>
        <v/>
      </c>
      <c r="AK148" s="13" t="str">
        <f>IFERROR(IF(AK$4="Yes",INDEX(List!$F$2:$CB$208,MATCH('Selection Pane Data'!$C148,List!$F$2:$F$208,0),MATCH('Selection Pane Data'!AK$3,List!$F$2:$CB$2,0)),""),"")</f>
        <v/>
      </c>
      <c r="AL148" s="13" t="str">
        <f>IFERROR(IF(AL$4="Yes",INDEX(List!$F$2:$CB$208,MATCH('Selection Pane Data'!$C148,List!$F$2:$F$208,0),MATCH('Selection Pane Data'!AL$3,List!$F$2:$CB$2,0)),""),"")</f>
        <v/>
      </c>
      <c r="AM148" s="13" t="str">
        <f>IFERROR(IF(AM$4="Yes",INDEX(List!$F$2:$CB$208,MATCH('Selection Pane Data'!$C148,List!$F$2:$F$208,0),MATCH('Selection Pane Data'!AM$3,List!$F$2:$CB$2,0)),""),"")</f>
        <v/>
      </c>
      <c r="AN148" s="13" t="str">
        <f>IFERROR(IF(AN$4="Yes",INDEX(List!$F$2:$CB$208,MATCH('Selection Pane Data'!$C148,List!$F$2:$F$208,0),MATCH('Selection Pane Data'!AN$3,List!$F$2:$CB$2,0)),""),"")</f>
        <v/>
      </c>
      <c r="AO148" s="13" t="str">
        <f>IFERROR(IF(AO$4="Yes",INDEX(List!$F$2:$CB$208,MATCH('Selection Pane Data'!$C148,List!$F$2:$F$208,0),MATCH('Selection Pane Data'!AO$3,List!$F$2:$CB$2,0)),""),"")</f>
        <v/>
      </c>
      <c r="AP148" s="13" t="str">
        <f>IFERROR(IF(AP$4="Yes",INDEX(List!$F$2:$CB$208,MATCH('Selection Pane Data'!$C148,List!$F$2:$F$208,0),MATCH('Selection Pane Data'!AP$3,List!$F$2:$CB$2,0)),""),"")</f>
        <v/>
      </c>
      <c r="AQ148" s="13" t="str">
        <f>IFERROR(IF(AQ$4="Yes",INDEX(List!$F$2:$CB$208,MATCH('Selection Pane Data'!$C148,List!$F$2:$F$208,0),MATCH('Selection Pane Data'!AQ$3,List!$F$2:$CB$2,0)),""),"")</f>
        <v/>
      </c>
      <c r="AR148" s="13" t="str">
        <f>IFERROR(IF(AR$4="Yes",INDEX(List!$F$2:$CB$208,MATCH('Selection Pane Data'!$C148,List!$F$2:$F$208,0),MATCH('Selection Pane Data'!AR$3,List!$F$2:$CB$2,0)),""),"")</f>
        <v/>
      </c>
      <c r="AS148" s="13" t="str">
        <f>IFERROR(IF(AS$4="Yes",INDEX(List!$F$2:$CB$208,MATCH('Selection Pane Data'!$C148,List!$F$2:$F$208,0),MATCH('Selection Pane Data'!AS$3,List!$F$2:$CB$2,0)),""),"")</f>
        <v/>
      </c>
      <c r="AT148" s="13" t="str">
        <f>IFERROR(IF(AT$4="Yes",INDEX(List!$F$2:$CB$208,MATCH('Selection Pane Data'!$C148,List!$F$2:$F$208,0),MATCH('Selection Pane Data'!AT$3,List!$F$2:$CB$2,0)),""),"")</f>
        <v/>
      </c>
      <c r="AU148" s="13" t="str">
        <f>IFERROR(IF(AU$4="Yes",INDEX(List!$F$2:$CB$208,MATCH('Selection Pane Data'!$C148,List!$F$2:$F$208,0),MATCH('Selection Pane Data'!AU$3,List!$F$2:$CB$2,0)),""),"")</f>
        <v/>
      </c>
      <c r="AV148" s="13" t="str">
        <f>IFERROR(IF(AV$4="Yes",INDEX(List!$F$2:$CB$208,MATCH('Selection Pane Data'!$C148,List!$F$2:$F$208,0),MATCH('Selection Pane Data'!AV$3,List!$F$2:$CB$2,0)),""),"")</f>
        <v/>
      </c>
      <c r="AW148" s="13" t="str">
        <f>IFERROR(IF(AW$4="Yes",INDEX(List!$F$2:$CB$208,MATCH('Selection Pane Data'!$C148,List!$F$2:$F$208,0),MATCH('Selection Pane Data'!AW$3,List!$F$2:$CB$2,0)),""),"")</f>
        <v/>
      </c>
      <c r="AX148" s="13" t="str">
        <f>IFERROR(IF(AX$4="Yes",INDEX(List!$F$2:$CB$208,MATCH('Selection Pane Data'!$C148,List!$F$2:$F$208,0),MATCH('Selection Pane Data'!AX$3,List!$F$2:$CB$2,0)),""),"")</f>
        <v/>
      </c>
      <c r="AY148" s="13" t="str">
        <f>IFERROR(IF(AY$4="Yes",INDEX(List!$F$2:$CB$208,MATCH('Selection Pane Data'!$C148,List!$F$2:$F$208,0),MATCH('Selection Pane Data'!AY$3,List!$F$2:$CB$2,0)),""),"")</f>
        <v/>
      </c>
      <c r="AZ148" s="13" t="str">
        <f>IFERROR(IF(AZ$4="Yes",INDEX(List!$F$2:$CB$208,MATCH('Selection Pane Data'!$C148,List!$F$2:$F$208,0),MATCH('Selection Pane Data'!AZ$3,List!$F$2:$CB$2,0)),""),"")</f>
        <v/>
      </c>
      <c r="BA148" s="13" t="str">
        <f>IFERROR(IF(BA$4="Yes",INDEX(List!$F$2:$CB$208,MATCH('Selection Pane Data'!$C148,List!$F$2:$F$208,0),MATCH('Selection Pane Data'!BA$3,List!$F$2:$CB$2,0)),""),"")</f>
        <v/>
      </c>
      <c r="BB148" s="13" t="str">
        <f>IFERROR(IF(BB$4="Yes",INDEX(List!$F$2:$CB$208,MATCH('Selection Pane Data'!$C148,List!$F$2:$F$208,0),MATCH('Selection Pane Data'!BB$3,List!$F$2:$CB$2,0)),""),"")</f>
        <v/>
      </c>
      <c r="BC148" s="13" t="str">
        <f>IFERROR(IF(BC$4="Yes",INDEX(List!$F$2:$CB$208,MATCH('Selection Pane Data'!$C148,List!$F$2:$F$208,0),MATCH('Selection Pane Data'!BC$3,List!$F$2:$CB$2,0)),""),"")</f>
        <v/>
      </c>
      <c r="BD148" s="13" t="str">
        <f>IFERROR(IF(BD$4="Yes",INDEX(List!$F$2:$CB$208,MATCH('Selection Pane Data'!$C148,List!$F$2:$F$208,0),MATCH('Selection Pane Data'!BD$3,List!$F$2:$CB$2,0)),""),"")</f>
        <v/>
      </c>
      <c r="BE148" s="13" t="str">
        <f>IFERROR(IF(BE$4="Yes",INDEX(List!$F$2:$CB$208,MATCH('Selection Pane Data'!$C148,List!$F$2:$F$208,0),MATCH('Selection Pane Data'!BE$3,List!$F$2:$CB$2,0)),""),"")</f>
        <v/>
      </c>
      <c r="BF148" s="13" t="str">
        <f>IFERROR(IF(BF$4="Yes",INDEX(List!$F$2:$CB$208,MATCH('Selection Pane Data'!$C148,List!$F$2:$F$208,0),MATCH('Selection Pane Data'!BF$3,List!$F$2:$CB$2,0)),""),"")</f>
        <v/>
      </c>
      <c r="BG148" s="13" t="str">
        <f>IFERROR(IF(BG$4="Yes",INDEX(List!$F$2:$CB$208,MATCH('Selection Pane Data'!$C148,List!$F$2:$F$208,0),MATCH('Selection Pane Data'!BG$3,List!$F$2:$CB$2,0)),""),"")</f>
        <v/>
      </c>
      <c r="BH148" s="13" t="str">
        <f>IFERROR(IF(BH$4="Yes",INDEX(List!$F$2:$CB$208,MATCH('Selection Pane Data'!$C148,List!$F$2:$F$208,0),MATCH('Selection Pane Data'!BH$3,List!$F$2:$CB$2,0)),""),"")</f>
        <v/>
      </c>
      <c r="BI148" s="13" t="str">
        <f>IFERROR(IF(BI$4="Yes",INDEX(List!$F$2:$CB$208,MATCH('Selection Pane Data'!$C148,List!$F$2:$F$208,0),MATCH('Selection Pane Data'!BI$3,List!$F$2:$CB$2,0)),""),"")</f>
        <v/>
      </c>
      <c r="BJ148" s="13" t="str">
        <f>IFERROR(IF(BJ$4="Yes",INDEX(List!$F$2:$CB$208,MATCH('Selection Pane Data'!$C148,List!$F$2:$F$208,0),MATCH('Selection Pane Data'!BJ$3,List!$F$2:$CB$2,0)),""),"")</f>
        <v/>
      </c>
      <c r="BK148" s="13" t="str">
        <f>IFERROR(IF(BK$4="Yes",INDEX(List!$F$2:$CB$208,MATCH('Selection Pane Data'!$C148,List!$F$2:$F$208,0),MATCH('Selection Pane Data'!BK$3,List!$F$2:$CB$2,0)),""),"")</f>
        <v/>
      </c>
      <c r="BL148" s="13" t="str">
        <f>IFERROR(IF(BL$4="Yes",INDEX(List!$F$2:$CB$208,MATCH('Selection Pane Data'!$C148,List!$F$2:$F$208,0),MATCH('Selection Pane Data'!BL$3,List!$F$2:$CB$2,0)),""),"")</f>
        <v/>
      </c>
      <c r="BM148" s="13" t="str">
        <f>IFERROR(IF(BM$4="Yes",INDEX(List!$F$2:$CB$208,MATCH('Selection Pane Data'!$C148,List!$F$2:$F$208,0),MATCH('Selection Pane Data'!BM$3,List!$F$2:$CB$2,0)),""),"")</f>
        <v/>
      </c>
      <c r="BN148" s="13" t="str">
        <f>IFERROR(IF(BN$4="Yes",INDEX(List!$F$2:$CB$208,MATCH('Selection Pane Data'!$C148,List!$F$2:$F$208,0),MATCH('Selection Pane Data'!BN$3,List!$F$2:$CB$2,0)),""),"")</f>
        <v/>
      </c>
      <c r="BO148" s="13" t="str">
        <f>IFERROR(IF(BO$4="Yes",INDEX(List!$F$2:$CB$208,MATCH('Selection Pane Data'!$C148,List!$F$2:$F$208,0),MATCH('Selection Pane Data'!BO$3,List!$F$2:$CB$2,0)),""),"")</f>
        <v/>
      </c>
      <c r="BP148" s="13" t="str">
        <f>IFERROR(IF(BP$4="Yes",INDEX(List!$F$2:$CB$208,MATCH('Selection Pane Data'!$C148,List!$F$2:$F$208,0),MATCH('Selection Pane Data'!BP$3,List!$F$2:$CB$2,0)),""),"")</f>
        <v/>
      </c>
      <c r="BQ148" s="13" t="str">
        <f>IFERROR(IF(BQ$4="Yes",INDEX(List!$F$2:$CB$208,MATCH('Selection Pane Data'!$C148,List!$F$2:$F$208,0),MATCH('Selection Pane Data'!BQ$3,List!$F$2:$CB$2,0)),""),"")</f>
        <v/>
      </c>
      <c r="BR148" s="13" t="str">
        <f>IFERROR(IF(BR$4="Yes",INDEX(List!$F$2:$CB$208,MATCH('Selection Pane Data'!$C148,List!$F$2:$F$208,0),MATCH('Selection Pane Data'!BR$3,List!$F$2:$CB$2,0)),""),"")</f>
        <v/>
      </c>
      <c r="BS148" s="13" t="str">
        <f>IFERROR(IF(BS$4="Yes",INDEX(List!$F$2:$CB$208,MATCH('Selection Pane Data'!$C148,List!$F$2:$F$208,0),MATCH('Selection Pane Data'!BS$3,List!$F$2:$CB$2,0)),""),"")</f>
        <v/>
      </c>
      <c r="BT148" s="13" t="str">
        <f>IFERROR(IF(BT$4="Yes",INDEX(List!$F$2:$CB$208,MATCH('Selection Pane Data'!$C148,List!$F$2:$F$208,0),MATCH('Selection Pane Data'!BT$3,List!$F$2:$CB$2,0)),""),"")</f>
        <v/>
      </c>
      <c r="BU148" s="13" t="str">
        <f>IFERROR(IF(BU$4="Yes",INDEX(List!$F$2:$CB$208,MATCH('Selection Pane Data'!$C148,List!$F$2:$F$208,0),MATCH('Selection Pane Data'!BU$3,List!$F$2:$CB$2,0)),""),"")</f>
        <v/>
      </c>
      <c r="BV148" s="13" t="str">
        <f>IFERROR(IF(BV$4="Yes",INDEX(List!$F$2:$CB$208,MATCH('Selection Pane Data'!$C148,List!$F$2:$F$208,0),MATCH('Selection Pane Data'!BV$3,List!$F$2:$CB$2,0)),""),"")</f>
        <v/>
      </c>
      <c r="BW148" s="13" t="str">
        <f>IFERROR(IF(BW$4="Yes",INDEX(List!$F$2:$CB$208,MATCH('Selection Pane Data'!$C148,List!$F$2:$F$208,0),MATCH('Selection Pane Data'!BW$3,List!$F$2:$CB$2,0)),""),"")</f>
        <v/>
      </c>
      <c r="BX148" s="13" t="str">
        <f>IFERROR(IF(BX$4="Yes",INDEX(List!$F$2:$CB$208,MATCH('Selection Pane Data'!$C148,List!$F$2:$F$208,0),MATCH('Selection Pane Data'!BX$3,List!$F$2:$CB$2,0)),""),"")</f>
        <v/>
      </c>
      <c r="BY148" s="13" t="str">
        <f>IFERROR(IF(BY$4="Yes",INDEX(List!$F$2:$CB$208,MATCH('Selection Pane Data'!$C148,List!$F$2:$F$208,0),MATCH('Selection Pane Data'!BY$3,List!$F$2:$CB$2,0)),""),"")</f>
        <v/>
      </c>
      <c r="BZ148" s="13" t="str">
        <f>IFERROR(IF(BZ$4="Yes",INDEX(List!$F$2:$CB$208,MATCH('Selection Pane Data'!$C148,List!$F$2:$F$208,0),MATCH('Selection Pane Data'!BZ$3,List!$F$2:$CB$2,0)),""),"")</f>
        <v/>
      </c>
      <c r="CA148" s="13" t="str">
        <f>IFERROR(IF(CA$4="Yes",INDEX(List!$F$2:$CB$208,MATCH('Selection Pane Data'!$C148,List!$F$2:$F$208,0),MATCH('Selection Pane Data'!CA$3,List!$F$2:$CB$2,0)),""),"")</f>
        <v/>
      </c>
      <c r="CC148" s="29">
        <f t="shared" si="8"/>
        <v>0</v>
      </c>
      <c r="CD148" s="29">
        <f t="shared" si="9"/>
        <v>0</v>
      </c>
      <c r="CE148" s="29"/>
      <c r="CF148" s="29">
        <f>COUNTIF(List!I146:CB146,'Selection Pane Data'!CF$3)</f>
        <v>0</v>
      </c>
      <c r="CG148" s="29">
        <f>COUNTIF(List!J146:CC146,'Selection Pane Data'!CG$3)</f>
        <v>0</v>
      </c>
      <c r="CH148" s="29"/>
      <c r="CI148" s="29" t="str">
        <f t="shared" si="10"/>
        <v>Good</v>
      </c>
      <c r="CJ148" s="29" t="str">
        <f t="shared" si="11"/>
        <v>Good</v>
      </c>
    </row>
    <row r="149" spans="2:88" x14ac:dyDescent="0.45">
      <c r="B149" s="21" t="s">
        <v>415</v>
      </c>
      <c r="C149" s="120" t="s">
        <v>59</v>
      </c>
      <c r="D149" s="31" t="str">
        <f>List!G147</f>
        <v>Microsoft Coverage</v>
      </c>
      <c r="E149" s="31" t="str">
        <f>List!H147</f>
        <v>Microsoft Coverage</v>
      </c>
      <c r="F149" t="str">
        <f>INDEX('CMMC Levels'!$A$1:$F$188,MATCH('Selection Pane Data'!$C149,'CMMC Levels'!$A$1:$A$188,0),MATCH(Placemat!$F$4,'CMMC Levels'!$A$1:$F$1,0))</f>
        <v>X</v>
      </c>
      <c r="G149" s="75" t="str">
        <f>IF(F149="X",IF(COUNTIF(List!I147:CB147,"P")+COUNTIF(List!I147:CB147,"S")=0,"U",IF(COUNTIF('Selection Pane Data'!H149:CA149,"P")&gt;0,"P",IF(COUNTIF('Selection Pane Data'!H149:CA149,"S")&gt;0,"S","N"))),"NA")</f>
        <v>P</v>
      </c>
      <c r="H149" s="13" t="str">
        <f>IFERROR(IF(H$4="Yes",INDEX(List!$F$2:$CB$208,MATCH('Selection Pane Data'!$C149,List!$F$2:$F$208,0),MATCH('Selection Pane Data'!H$3,List!$F$2:$CB$2,0)),""),"")</f>
        <v/>
      </c>
      <c r="I149" s="13" t="str">
        <f>IFERROR(IF(I$4="Yes",INDEX(List!$F$2:$CB$208,MATCH('Selection Pane Data'!$C149,List!$F$2:$F$208,0),MATCH('Selection Pane Data'!I$3,List!$F$2:$CB$2,0)),""),"")</f>
        <v/>
      </c>
      <c r="J149" s="13" t="str">
        <f>IFERROR(IF(J$4="Yes",INDEX(List!$F$2:$CB$208,MATCH('Selection Pane Data'!$C149,List!$F$2:$F$208,0),MATCH('Selection Pane Data'!J$3,List!$F$2:$CB$2,0)),""),"")</f>
        <v>P</v>
      </c>
      <c r="K149" s="13" t="str">
        <f>IFERROR(IF(K$4="Yes",INDEX(List!$F$2:$CB$208,MATCH('Selection Pane Data'!$C149,List!$F$2:$F$208,0),MATCH('Selection Pane Data'!K$3,List!$F$2:$CB$2,0)),""),"")</f>
        <v/>
      </c>
      <c r="L149" s="13" t="str">
        <f>IFERROR(IF(L$4="Yes",INDEX(List!$F$2:$CB$208,MATCH('Selection Pane Data'!$C149,List!$F$2:$F$208,0),MATCH('Selection Pane Data'!L$3,List!$F$2:$CB$2,0)),""),"")</f>
        <v/>
      </c>
      <c r="M149" s="13" t="str">
        <f>IFERROR(IF(M$4="Yes",INDEX(List!$F$2:$CB$208,MATCH('Selection Pane Data'!$C149,List!$F$2:$F$208,0),MATCH('Selection Pane Data'!M$3,List!$F$2:$CB$2,0)),""),"")</f>
        <v/>
      </c>
      <c r="N149" s="13" t="str">
        <f>IFERROR(IF(N$4="Yes",INDEX(List!$F$2:$CB$208,MATCH('Selection Pane Data'!$C149,List!$F$2:$F$208,0),MATCH('Selection Pane Data'!N$3,List!$F$2:$CB$2,0)),""),"")</f>
        <v/>
      </c>
      <c r="O149" s="13" t="str">
        <f>IFERROR(IF(O$4="Yes",INDEX(List!$F$2:$CB$208,MATCH('Selection Pane Data'!$C149,List!$F$2:$F$208,0),MATCH('Selection Pane Data'!O$3,List!$F$2:$CB$2,0)),""),"")</f>
        <v/>
      </c>
      <c r="P149" s="13" t="str">
        <f>IFERROR(IF(P$4="Yes",INDEX(List!$F$2:$CB$208,MATCH('Selection Pane Data'!$C149,List!$F$2:$F$208,0),MATCH('Selection Pane Data'!P$3,List!$F$2:$CB$2,0)),""),"")</f>
        <v/>
      </c>
      <c r="Q149" s="13" t="str">
        <f>IFERROR(IF(Q$4="Yes",INDEX(List!$F$2:$CB$208,MATCH('Selection Pane Data'!$C149,List!$F$2:$F$208,0),MATCH('Selection Pane Data'!Q$3,List!$F$2:$CB$2,0)),""),"")</f>
        <v/>
      </c>
      <c r="R149" s="13" t="str">
        <f>IFERROR(IF(R$4="Yes",INDEX(List!$F$2:$CB$208,MATCH('Selection Pane Data'!$C149,List!$F$2:$F$208,0),MATCH('Selection Pane Data'!R$3,List!$F$2:$CB$2,0)),""),"")</f>
        <v/>
      </c>
      <c r="S149" s="13" t="str">
        <f>IFERROR(IF(S$4="Yes",INDEX(List!$F$2:$CB$208,MATCH('Selection Pane Data'!$C149,List!$F$2:$F$208,0),MATCH('Selection Pane Data'!S$3,List!$F$2:$CB$2,0)),""),"")</f>
        <v/>
      </c>
      <c r="T149" s="13" t="str">
        <f>IFERROR(IF(T$4="Yes",INDEX(List!$F$2:$CB$208,MATCH('Selection Pane Data'!$C149,List!$F$2:$F$208,0),MATCH('Selection Pane Data'!T$3,List!$F$2:$CB$2,0)),""),"")</f>
        <v/>
      </c>
      <c r="U149" s="13" t="str">
        <f>IFERROR(IF(U$4="Yes",INDEX(List!$F$2:$CB$208,MATCH('Selection Pane Data'!$C149,List!$F$2:$F$208,0),MATCH('Selection Pane Data'!U$3,List!$F$2:$CB$2,0)),""),"")</f>
        <v/>
      </c>
      <c r="V149" s="13" t="str">
        <f>IFERROR(IF(V$4="Yes",INDEX(List!$F$2:$CB$208,MATCH('Selection Pane Data'!$C149,List!$F$2:$F$208,0),MATCH('Selection Pane Data'!V$3,List!$F$2:$CB$2,0)),""),"")</f>
        <v/>
      </c>
      <c r="W149" s="13" t="str">
        <f>IFERROR(IF(W$4="Yes",INDEX(List!$F$2:$CB$208,MATCH('Selection Pane Data'!$C149,List!$F$2:$F$208,0),MATCH('Selection Pane Data'!W$3,List!$F$2:$CB$2,0)),""),"")</f>
        <v/>
      </c>
      <c r="X149" s="13" t="str">
        <f>IFERROR(IF(X$4="Yes",INDEX(List!$F$2:$CB$208,MATCH('Selection Pane Data'!$C149,List!$F$2:$F$208,0),MATCH('Selection Pane Data'!X$3,List!$F$2:$CB$2,0)),""),"")</f>
        <v/>
      </c>
      <c r="Y149" s="13" t="str">
        <f>IFERROR(IF(Y$4="Yes",INDEX(List!$F$2:$CB$208,MATCH('Selection Pane Data'!$C149,List!$F$2:$F$208,0),MATCH('Selection Pane Data'!Y$3,List!$F$2:$CB$2,0)),""),"")</f>
        <v/>
      </c>
      <c r="Z149" s="13" t="str">
        <f>IFERROR(IF(Z$4="Yes",INDEX(List!$F$2:$CB$208,MATCH('Selection Pane Data'!$C149,List!$F$2:$F$208,0),MATCH('Selection Pane Data'!Z$3,List!$F$2:$CB$2,0)),""),"")</f>
        <v/>
      </c>
      <c r="AA149" s="13" t="str">
        <f>IFERROR(IF(AA$4="Yes",INDEX(List!$F$2:$CB$208,MATCH('Selection Pane Data'!$C149,List!$F$2:$F$208,0),MATCH('Selection Pane Data'!AA$3,List!$F$2:$CB$2,0)),""),"")</f>
        <v/>
      </c>
      <c r="AB149" s="13">
        <f>IFERROR(IF(AB$4="Yes",INDEX(List!$F$2:$CB$208,MATCH('Selection Pane Data'!$C149,List!$F$2:$F$208,0),MATCH('Selection Pane Data'!AB$3,List!$F$2:$CB$2,0)),""),"")</f>
        <v>0</v>
      </c>
      <c r="AC149" s="13" t="str">
        <f>IFERROR(IF(AC$4="Yes",INDEX(List!$F$2:$CB$208,MATCH('Selection Pane Data'!$C149,List!$F$2:$F$208,0),MATCH('Selection Pane Data'!AC$3,List!$F$2:$CB$2,0)),""),"")</f>
        <v/>
      </c>
      <c r="AD149" s="13" t="str">
        <f>IFERROR(IF(AD$4="Yes",INDEX(List!$F$2:$CB$208,MATCH('Selection Pane Data'!$C149,List!$F$2:$F$208,0),MATCH('Selection Pane Data'!AD$3,List!$F$2:$CB$2,0)),""),"")</f>
        <v/>
      </c>
      <c r="AE149" s="13" t="str">
        <f>IFERROR(IF(AE$4="Yes",INDEX(List!$F$2:$CB$208,MATCH('Selection Pane Data'!$C149,List!$F$2:$F$208,0),MATCH('Selection Pane Data'!AE$3,List!$F$2:$CB$2,0)),""),"")</f>
        <v/>
      </c>
      <c r="AF149" s="13" t="str">
        <f>IFERROR(IF(AF$4="Yes",INDEX(List!$F$2:$CB$208,MATCH('Selection Pane Data'!$C149,List!$F$2:$F$208,0),MATCH('Selection Pane Data'!AF$3,List!$F$2:$CB$2,0)),""),"")</f>
        <v/>
      </c>
      <c r="AG149" s="13" t="str">
        <f>IFERROR(IF(AG$4="Yes",INDEX(List!$F$2:$CB$208,MATCH('Selection Pane Data'!$C149,List!$F$2:$F$208,0),MATCH('Selection Pane Data'!AG$3,List!$F$2:$CB$2,0)),""),"")</f>
        <v/>
      </c>
      <c r="AH149" s="13" t="str">
        <f>IFERROR(IF(AH$4="Yes",INDEX(List!$F$2:$CB$208,MATCH('Selection Pane Data'!$C149,List!$F$2:$F$208,0),MATCH('Selection Pane Data'!AH$3,List!$F$2:$CB$2,0)),""),"")</f>
        <v/>
      </c>
      <c r="AI149" s="13" t="str">
        <f>IFERROR(IF(AI$4="Yes",INDEX(List!$F$2:$CB$208,MATCH('Selection Pane Data'!$C149,List!$F$2:$F$208,0),MATCH('Selection Pane Data'!AI$3,List!$F$2:$CB$2,0)),""),"")</f>
        <v/>
      </c>
      <c r="AJ149" s="13" t="str">
        <f>IFERROR(IF(AJ$4="Yes",INDEX(List!$F$2:$CB$208,MATCH('Selection Pane Data'!$C149,List!$F$2:$F$208,0),MATCH('Selection Pane Data'!AJ$3,List!$F$2:$CB$2,0)),""),"")</f>
        <v/>
      </c>
      <c r="AK149" s="13" t="str">
        <f>IFERROR(IF(AK$4="Yes",INDEX(List!$F$2:$CB$208,MATCH('Selection Pane Data'!$C149,List!$F$2:$F$208,0),MATCH('Selection Pane Data'!AK$3,List!$F$2:$CB$2,0)),""),"")</f>
        <v/>
      </c>
      <c r="AL149" s="13" t="str">
        <f>IFERROR(IF(AL$4="Yes",INDEX(List!$F$2:$CB$208,MATCH('Selection Pane Data'!$C149,List!$F$2:$F$208,0),MATCH('Selection Pane Data'!AL$3,List!$F$2:$CB$2,0)),""),"")</f>
        <v/>
      </c>
      <c r="AM149" s="13" t="str">
        <f>IFERROR(IF(AM$4="Yes",INDEX(List!$F$2:$CB$208,MATCH('Selection Pane Data'!$C149,List!$F$2:$F$208,0),MATCH('Selection Pane Data'!AM$3,List!$F$2:$CB$2,0)),""),"")</f>
        <v/>
      </c>
      <c r="AN149" s="13" t="str">
        <f>IFERROR(IF(AN$4="Yes",INDEX(List!$F$2:$CB$208,MATCH('Selection Pane Data'!$C149,List!$F$2:$F$208,0),MATCH('Selection Pane Data'!AN$3,List!$F$2:$CB$2,0)),""),"")</f>
        <v/>
      </c>
      <c r="AO149" s="13" t="str">
        <f>IFERROR(IF(AO$4="Yes",INDEX(List!$F$2:$CB$208,MATCH('Selection Pane Data'!$C149,List!$F$2:$F$208,0),MATCH('Selection Pane Data'!AO$3,List!$F$2:$CB$2,0)),""),"")</f>
        <v/>
      </c>
      <c r="AP149" s="13" t="str">
        <f>IFERROR(IF(AP$4="Yes",INDEX(List!$F$2:$CB$208,MATCH('Selection Pane Data'!$C149,List!$F$2:$F$208,0),MATCH('Selection Pane Data'!AP$3,List!$F$2:$CB$2,0)),""),"")</f>
        <v/>
      </c>
      <c r="AQ149" s="13" t="str">
        <f>IFERROR(IF(AQ$4="Yes",INDEX(List!$F$2:$CB$208,MATCH('Selection Pane Data'!$C149,List!$F$2:$F$208,0),MATCH('Selection Pane Data'!AQ$3,List!$F$2:$CB$2,0)),""),"")</f>
        <v/>
      </c>
      <c r="AR149" s="13" t="str">
        <f>IFERROR(IF(AR$4="Yes",INDEX(List!$F$2:$CB$208,MATCH('Selection Pane Data'!$C149,List!$F$2:$F$208,0),MATCH('Selection Pane Data'!AR$3,List!$F$2:$CB$2,0)),""),"")</f>
        <v/>
      </c>
      <c r="AS149" s="13" t="str">
        <f>IFERROR(IF(AS$4="Yes",INDEX(List!$F$2:$CB$208,MATCH('Selection Pane Data'!$C149,List!$F$2:$F$208,0),MATCH('Selection Pane Data'!AS$3,List!$F$2:$CB$2,0)),""),"")</f>
        <v/>
      </c>
      <c r="AT149" s="13" t="str">
        <f>IFERROR(IF(AT$4="Yes",INDEX(List!$F$2:$CB$208,MATCH('Selection Pane Data'!$C149,List!$F$2:$F$208,0),MATCH('Selection Pane Data'!AT$3,List!$F$2:$CB$2,0)),""),"")</f>
        <v/>
      </c>
      <c r="AU149" s="13" t="str">
        <f>IFERROR(IF(AU$4="Yes",INDEX(List!$F$2:$CB$208,MATCH('Selection Pane Data'!$C149,List!$F$2:$F$208,0),MATCH('Selection Pane Data'!AU$3,List!$F$2:$CB$2,0)),""),"")</f>
        <v/>
      </c>
      <c r="AV149" s="13" t="str">
        <f>IFERROR(IF(AV$4="Yes",INDEX(List!$F$2:$CB$208,MATCH('Selection Pane Data'!$C149,List!$F$2:$F$208,0),MATCH('Selection Pane Data'!AV$3,List!$F$2:$CB$2,0)),""),"")</f>
        <v/>
      </c>
      <c r="AW149" s="13" t="str">
        <f>IFERROR(IF(AW$4="Yes",INDEX(List!$F$2:$CB$208,MATCH('Selection Pane Data'!$C149,List!$F$2:$F$208,0),MATCH('Selection Pane Data'!AW$3,List!$F$2:$CB$2,0)),""),"")</f>
        <v/>
      </c>
      <c r="AX149" s="13" t="str">
        <f>IFERROR(IF(AX$4="Yes",INDEX(List!$F$2:$CB$208,MATCH('Selection Pane Data'!$C149,List!$F$2:$F$208,0),MATCH('Selection Pane Data'!AX$3,List!$F$2:$CB$2,0)),""),"")</f>
        <v/>
      </c>
      <c r="AY149" s="13" t="str">
        <f>IFERROR(IF(AY$4="Yes",INDEX(List!$F$2:$CB$208,MATCH('Selection Pane Data'!$C149,List!$F$2:$F$208,0),MATCH('Selection Pane Data'!AY$3,List!$F$2:$CB$2,0)),""),"")</f>
        <v/>
      </c>
      <c r="AZ149" s="13" t="str">
        <f>IFERROR(IF(AZ$4="Yes",INDEX(List!$F$2:$CB$208,MATCH('Selection Pane Data'!$C149,List!$F$2:$F$208,0),MATCH('Selection Pane Data'!AZ$3,List!$F$2:$CB$2,0)),""),"")</f>
        <v/>
      </c>
      <c r="BA149" s="13" t="str">
        <f>IFERROR(IF(BA$4="Yes",INDEX(List!$F$2:$CB$208,MATCH('Selection Pane Data'!$C149,List!$F$2:$F$208,0),MATCH('Selection Pane Data'!BA$3,List!$F$2:$CB$2,0)),""),"")</f>
        <v/>
      </c>
      <c r="BB149" s="13" t="str">
        <f>IFERROR(IF(BB$4="Yes",INDEX(List!$F$2:$CB$208,MATCH('Selection Pane Data'!$C149,List!$F$2:$F$208,0),MATCH('Selection Pane Data'!BB$3,List!$F$2:$CB$2,0)),""),"")</f>
        <v/>
      </c>
      <c r="BC149" s="13" t="str">
        <f>IFERROR(IF(BC$4="Yes",INDEX(List!$F$2:$CB$208,MATCH('Selection Pane Data'!$C149,List!$F$2:$F$208,0),MATCH('Selection Pane Data'!BC$3,List!$F$2:$CB$2,0)),""),"")</f>
        <v/>
      </c>
      <c r="BD149" s="13" t="str">
        <f>IFERROR(IF(BD$4="Yes",INDEX(List!$F$2:$CB$208,MATCH('Selection Pane Data'!$C149,List!$F$2:$F$208,0),MATCH('Selection Pane Data'!BD$3,List!$F$2:$CB$2,0)),""),"")</f>
        <v/>
      </c>
      <c r="BE149" s="13" t="str">
        <f>IFERROR(IF(BE$4="Yes",INDEX(List!$F$2:$CB$208,MATCH('Selection Pane Data'!$C149,List!$F$2:$F$208,0),MATCH('Selection Pane Data'!BE$3,List!$F$2:$CB$2,0)),""),"")</f>
        <v/>
      </c>
      <c r="BF149" s="13" t="str">
        <f>IFERROR(IF(BF$4="Yes",INDEX(List!$F$2:$CB$208,MATCH('Selection Pane Data'!$C149,List!$F$2:$F$208,0),MATCH('Selection Pane Data'!BF$3,List!$F$2:$CB$2,0)),""),"")</f>
        <v/>
      </c>
      <c r="BG149" s="13" t="str">
        <f>IFERROR(IF(BG$4="Yes",INDEX(List!$F$2:$CB$208,MATCH('Selection Pane Data'!$C149,List!$F$2:$F$208,0),MATCH('Selection Pane Data'!BG$3,List!$F$2:$CB$2,0)),""),"")</f>
        <v/>
      </c>
      <c r="BH149" s="13" t="str">
        <f>IFERROR(IF(BH$4="Yes",INDEX(List!$F$2:$CB$208,MATCH('Selection Pane Data'!$C149,List!$F$2:$F$208,0),MATCH('Selection Pane Data'!BH$3,List!$F$2:$CB$2,0)),""),"")</f>
        <v/>
      </c>
      <c r="BI149" s="13" t="str">
        <f>IFERROR(IF(BI$4="Yes",INDEX(List!$F$2:$CB$208,MATCH('Selection Pane Data'!$C149,List!$F$2:$F$208,0),MATCH('Selection Pane Data'!BI$3,List!$F$2:$CB$2,0)),""),"")</f>
        <v/>
      </c>
      <c r="BJ149" s="13" t="str">
        <f>IFERROR(IF(BJ$4="Yes",INDEX(List!$F$2:$CB$208,MATCH('Selection Pane Data'!$C149,List!$F$2:$F$208,0),MATCH('Selection Pane Data'!BJ$3,List!$F$2:$CB$2,0)),""),"")</f>
        <v/>
      </c>
      <c r="BK149" s="13" t="str">
        <f>IFERROR(IF(BK$4="Yes",INDEX(List!$F$2:$CB$208,MATCH('Selection Pane Data'!$C149,List!$F$2:$F$208,0),MATCH('Selection Pane Data'!BK$3,List!$F$2:$CB$2,0)),""),"")</f>
        <v/>
      </c>
      <c r="BL149" s="13" t="str">
        <f>IFERROR(IF(BL$4="Yes",INDEX(List!$F$2:$CB$208,MATCH('Selection Pane Data'!$C149,List!$F$2:$F$208,0),MATCH('Selection Pane Data'!BL$3,List!$F$2:$CB$2,0)),""),"")</f>
        <v/>
      </c>
      <c r="BM149" s="13" t="str">
        <f>IFERROR(IF(BM$4="Yes",INDEX(List!$F$2:$CB$208,MATCH('Selection Pane Data'!$C149,List!$F$2:$F$208,0),MATCH('Selection Pane Data'!BM$3,List!$F$2:$CB$2,0)),""),"")</f>
        <v/>
      </c>
      <c r="BN149" s="13" t="str">
        <f>IFERROR(IF(BN$4="Yes",INDEX(List!$F$2:$CB$208,MATCH('Selection Pane Data'!$C149,List!$F$2:$F$208,0),MATCH('Selection Pane Data'!BN$3,List!$F$2:$CB$2,0)),""),"")</f>
        <v/>
      </c>
      <c r="BO149" s="13" t="str">
        <f>IFERROR(IF(BO$4="Yes",INDEX(List!$F$2:$CB$208,MATCH('Selection Pane Data'!$C149,List!$F$2:$F$208,0),MATCH('Selection Pane Data'!BO$3,List!$F$2:$CB$2,0)),""),"")</f>
        <v/>
      </c>
      <c r="BP149" s="13" t="str">
        <f>IFERROR(IF(BP$4="Yes",INDEX(List!$F$2:$CB$208,MATCH('Selection Pane Data'!$C149,List!$F$2:$F$208,0),MATCH('Selection Pane Data'!BP$3,List!$F$2:$CB$2,0)),""),"")</f>
        <v/>
      </c>
      <c r="BQ149" s="13" t="str">
        <f>IFERROR(IF(BQ$4="Yes",INDEX(List!$F$2:$CB$208,MATCH('Selection Pane Data'!$C149,List!$F$2:$F$208,0),MATCH('Selection Pane Data'!BQ$3,List!$F$2:$CB$2,0)),""),"")</f>
        <v/>
      </c>
      <c r="BR149" s="13" t="str">
        <f>IFERROR(IF(BR$4="Yes",INDEX(List!$F$2:$CB$208,MATCH('Selection Pane Data'!$C149,List!$F$2:$F$208,0),MATCH('Selection Pane Data'!BR$3,List!$F$2:$CB$2,0)),""),"")</f>
        <v/>
      </c>
      <c r="BS149" s="13" t="str">
        <f>IFERROR(IF(BS$4="Yes",INDEX(List!$F$2:$CB$208,MATCH('Selection Pane Data'!$C149,List!$F$2:$F$208,0),MATCH('Selection Pane Data'!BS$3,List!$F$2:$CB$2,0)),""),"")</f>
        <v/>
      </c>
      <c r="BT149" s="13" t="str">
        <f>IFERROR(IF(BT$4="Yes",INDEX(List!$F$2:$CB$208,MATCH('Selection Pane Data'!$C149,List!$F$2:$F$208,0),MATCH('Selection Pane Data'!BT$3,List!$F$2:$CB$2,0)),""),"")</f>
        <v/>
      </c>
      <c r="BU149" s="13" t="str">
        <f>IFERROR(IF(BU$4="Yes",INDEX(List!$F$2:$CB$208,MATCH('Selection Pane Data'!$C149,List!$F$2:$F$208,0),MATCH('Selection Pane Data'!BU$3,List!$F$2:$CB$2,0)),""),"")</f>
        <v/>
      </c>
      <c r="BV149" s="13" t="str">
        <f>IFERROR(IF(BV$4="Yes",INDEX(List!$F$2:$CB$208,MATCH('Selection Pane Data'!$C149,List!$F$2:$F$208,0),MATCH('Selection Pane Data'!BV$3,List!$F$2:$CB$2,0)),""),"")</f>
        <v/>
      </c>
      <c r="BW149" s="13" t="str">
        <f>IFERROR(IF(BW$4="Yes",INDEX(List!$F$2:$CB$208,MATCH('Selection Pane Data'!$C149,List!$F$2:$F$208,0),MATCH('Selection Pane Data'!BW$3,List!$F$2:$CB$2,0)),""),"")</f>
        <v/>
      </c>
      <c r="BX149" s="13" t="str">
        <f>IFERROR(IF(BX$4="Yes",INDEX(List!$F$2:$CB$208,MATCH('Selection Pane Data'!$C149,List!$F$2:$F$208,0),MATCH('Selection Pane Data'!BX$3,List!$F$2:$CB$2,0)),""),"")</f>
        <v/>
      </c>
      <c r="BY149" s="13" t="str">
        <f>IFERROR(IF(BY$4="Yes",INDEX(List!$F$2:$CB$208,MATCH('Selection Pane Data'!$C149,List!$F$2:$F$208,0),MATCH('Selection Pane Data'!BY$3,List!$F$2:$CB$2,0)),""),"")</f>
        <v/>
      </c>
      <c r="BZ149" s="13" t="str">
        <f>IFERROR(IF(BZ$4="Yes",INDEX(List!$F$2:$CB$208,MATCH('Selection Pane Data'!$C149,List!$F$2:$F$208,0),MATCH('Selection Pane Data'!BZ$3,List!$F$2:$CB$2,0)),""),"")</f>
        <v/>
      </c>
      <c r="CA149" s="13" t="str">
        <f>IFERROR(IF(CA$4="Yes",INDEX(List!$F$2:$CB$208,MATCH('Selection Pane Data'!$C149,List!$F$2:$F$208,0),MATCH('Selection Pane Data'!CA$3,List!$F$2:$CB$2,0)),""),"")</f>
        <v/>
      </c>
      <c r="CC149" s="29">
        <f t="shared" si="8"/>
        <v>1</v>
      </c>
      <c r="CD149" s="29">
        <f t="shared" si="9"/>
        <v>0</v>
      </c>
      <c r="CE149" s="29"/>
      <c r="CF149" s="29">
        <f>COUNTIF(List!I147:CB147,'Selection Pane Data'!CF$3)</f>
        <v>4</v>
      </c>
      <c r="CG149" s="29">
        <f>COUNTIF(List!J147:CC147,'Selection Pane Data'!CG$3)</f>
        <v>0</v>
      </c>
      <c r="CH149" s="29"/>
      <c r="CI149" s="29" t="str">
        <f t="shared" si="10"/>
        <v>Error</v>
      </c>
      <c r="CJ149" s="29" t="str">
        <f t="shared" si="11"/>
        <v>Good</v>
      </c>
    </row>
    <row r="150" spans="2:88" x14ac:dyDescent="0.45">
      <c r="B150" s="21" t="s">
        <v>416</v>
      </c>
      <c r="C150" s="120" t="s">
        <v>74</v>
      </c>
      <c r="D150" s="31" t="str">
        <f>List!G148</f>
        <v>Microsoft Coverage</v>
      </c>
      <c r="E150" s="31" t="str">
        <f>List!H148</f>
        <v>Microsoft Coverage</v>
      </c>
      <c r="F150" t="str">
        <f>INDEX('CMMC Levels'!$A$1:$F$188,MATCH('Selection Pane Data'!$C150,'CMMC Levels'!$A$1:$A$188,0),MATCH(Placemat!$F$4,'CMMC Levels'!$A$1:$F$1,0))</f>
        <v>X</v>
      </c>
      <c r="G150" s="75" t="str">
        <f>IF(F150="X",IF(COUNTIF(List!I148:CB148,"P")+COUNTIF(List!I148:CB148,"S")=0,"U",IF(COUNTIF('Selection Pane Data'!H150:CA150,"P")&gt;0,"P",IF(COUNTIF('Selection Pane Data'!H150:CA150,"S")&gt;0,"S","N"))),"NA")</f>
        <v>P</v>
      </c>
      <c r="H150" s="13" t="str">
        <f>IFERROR(IF(H$4="Yes",INDEX(List!$F$2:$CB$208,MATCH('Selection Pane Data'!$C150,List!$F$2:$F$208,0),MATCH('Selection Pane Data'!H$3,List!$F$2:$CB$2,0)),""),"")</f>
        <v/>
      </c>
      <c r="I150" s="13" t="str">
        <f>IFERROR(IF(I$4="Yes",INDEX(List!$F$2:$CB$208,MATCH('Selection Pane Data'!$C150,List!$F$2:$F$208,0),MATCH('Selection Pane Data'!I$3,List!$F$2:$CB$2,0)),""),"")</f>
        <v/>
      </c>
      <c r="J150" s="13" t="str">
        <f>IFERROR(IF(J$4="Yes",INDEX(List!$F$2:$CB$208,MATCH('Selection Pane Data'!$C150,List!$F$2:$F$208,0),MATCH('Selection Pane Data'!J$3,List!$F$2:$CB$2,0)),""),"")</f>
        <v>P</v>
      </c>
      <c r="K150" s="13" t="str">
        <f>IFERROR(IF(K$4="Yes",INDEX(List!$F$2:$CB$208,MATCH('Selection Pane Data'!$C150,List!$F$2:$F$208,0),MATCH('Selection Pane Data'!K$3,List!$F$2:$CB$2,0)),""),"")</f>
        <v/>
      </c>
      <c r="L150" s="13" t="str">
        <f>IFERROR(IF(L$4="Yes",INDEX(List!$F$2:$CB$208,MATCH('Selection Pane Data'!$C150,List!$F$2:$F$208,0),MATCH('Selection Pane Data'!L$3,List!$F$2:$CB$2,0)),""),"")</f>
        <v/>
      </c>
      <c r="M150" s="13" t="str">
        <f>IFERROR(IF(M$4="Yes",INDEX(List!$F$2:$CB$208,MATCH('Selection Pane Data'!$C150,List!$F$2:$F$208,0),MATCH('Selection Pane Data'!M$3,List!$F$2:$CB$2,0)),""),"")</f>
        <v/>
      </c>
      <c r="N150" s="13" t="str">
        <f>IFERROR(IF(N$4="Yes",INDEX(List!$F$2:$CB$208,MATCH('Selection Pane Data'!$C150,List!$F$2:$F$208,0),MATCH('Selection Pane Data'!N$3,List!$F$2:$CB$2,0)),""),"")</f>
        <v/>
      </c>
      <c r="O150" s="13" t="str">
        <f>IFERROR(IF(O$4="Yes",INDEX(List!$F$2:$CB$208,MATCH('Selection Pane Data'!$C150,List!$F$2:$F$208,0),MATCH('Selection Pane Data'!O$3,List!$F$2:$CB$2,0)),""),"")</f>
        <v/>
      </c>
      <c r="P150" s="13" t="str">
        <f>IFERROR(IF(P$4="Yes",INDEX(List!$F$2:$CB$208,MATCH('Selection Pane Data'!$C150,List!$F$2:$F$208,0),MATCH('Selection Pane Data'!P$3,List!$F$2:$CB$2,0)),""),"")</f>
        <v/>
      </c>
      <c r="Q150" s="13" t="str">
        <f>IFERROR(IF(Q$4="Yes",INDEX(List!$F$2:$CB$208,MATCH('Selection Pane Data'!$C150,List!$F$2:$F$208,0),MATCH('Selection Pane Data'!Q$3,List!$F$2:$CB$2,0)),""),"")</f>
        <v/>
      </c>
      <c r="R150" s="13" t="str">
        <f>IFERROR(IF(R$4="Yes",INDEX(List!$F$2:$CB$208,MATCH('Selection Pane Data'!$C150,List!$F$2:$F$208,0),MATCH('Selection Pane Data'!R$3,List!$F$2:$CB$2,0)),""),"")</f>
        <v/>
      </c>
      <c r="S150" s="13" t="str">
        <f>IFERROR(IF(S$4="Yes",INDEX(List!$F$2:$CB$208,MATCH('Selection Pane Data'!$C150,List!$F$2:$F$208,0),MATCH('Selection Pane Data'!S$3,List!$F$2:$CB$2,0)),""),"")</f>
        <v/>
      </c>
      <c r="T150" s="13" t="str">
        <f>IFERROR(IF(T$4="Yes",INDEX(List!$F$2:$CB$208,MATCH('Selection Pane Data'!$C150,List!$F$2:$F$208,0),MATCH('Selection Pane Data'!T$3,List!$F$2:$CB$2,0)),""),"")</f>
        <v/>
      </c>
      <c r="U150" s="13" t="str">
        <f>IFERROR(IF(U$4="Yes",INDEX(List!$F$2:$CB$208,MATCH('Selection Pane Data'!$C150,List!$F$2:$F$208,0),MATCH('Selection Pane Data'!U$3,List!$F$2:$CB$2,0)),""),"")</f>
        <v/>
      </c>
      <c r="V150" s="13" t="str">
        <f>IFERROR(IF(V$4="Yes",INDEX(List!$F$2:$CB$208,MATCH('Selection Pane Data'!$C150,List!$F$2:$F$208,0),MATCH('Selection Pane Data'!V$3,List!$F$2:$CB$2,0)),""),"")</f>
        <v/>
      </c>
      <c r="W150" s="13" t="str">
        <f>IFERROR(IF(W$4="Yes",INDEX(List!$F$2:$CB$208,MATCH('Selection Pane Data'!$C150,List!$F$2:$F$208,0),MATCH('Selection Pane Data'!W$3,List!$F$2:$CB$2,0)),""),"")</f>
        <v/>
      </c>
      <c r="X150" s="13" t="str">
        <f>IFERROR(IF(X$4="Yes",INDEX(List!$F$2:$CB$208,MATCH('Selection Pane Data'!$C150,List!$F$2:$F$208,0),MATCH('Selection Pane Data'!X$3,List!$F$2:$CB$2,0)),""),"")</f>
        <v/>
      </c>
      <c r="Y150" s="13" t="str">
        <f>IFERROR(IF(Y$4="Yes",INDEX(List!$F$2:$CB$208,MATCH('Selection Pane Data'!$C150,List!$F$2:$F$208,0),MATCH('Selection Pane Data'!Y$3,List!$F$2:$CB$2,0)),""),"")</f>
        <v/>
      </c>
      <c r="Z150" s="13" t="str">
        <f>IFERROR(IF(Z$4="Yes",INDEX(List!$F$2:$CB$208,MATCH('Selection Pane Data'!$C150,List!$F$2:$F$208,0),MATCH('Selection Pane Data'!Z$3,List!$F$2:$CB$2,0)),""),"")</f>
        <v/>
      </c>
      <c r="AA150" s="13" t="str">
        <f>IFERROR(IF(AA$4="Yes",INDEX(List!$F$2:$CB$208,MATCH('Selection Pane Data'!$C150,List!$F$2:$F$208,0),MATCH('Selection Pane Data'!AA$3,List!$F$2:$CB$2,0)),""),"")</f>
        <v/>
      </c>
      <c r="AB150" s="13">
        <f>IFERROR(IF(AB$4="Yes",INDEX(List!$F$2:$CB$208,MATCH('Selection Pane Data'!$C150,List!$F$2:$F$208,0),MATCH('Selection Pane Data'!AB$3,List!$F$2:$CB$2,0)),""),"")</f>
        <v>0</v>
      </c>
      <c r="AC150" s="13" t="str">
        <f>IFERROR(IF(AC$4="Yes",INDEX(List!$F$2:$CB$208,MATCH('Selection Pane Data'!$C150,List!$F$2:$F$208,0),MATCH('Selection Pane Data'!AC$3,List!$F$2:$CB$2,0)),""),"")</f>
        <v/>
      </c>
      <c r="AD150" s="13" t="str">
        <f>IFERROR(IF(AD$4="Yes",INDEX(List!$F$2:$CB$208,MATCH('Selection Pane Data'!$C150,List!$F$2:$F$208,0),MATCH('Selection Pane Data'!AD$3,List!$F$2:$CB$2,0)),""),"")</f>
        <v/>
      </c>
      <c r="AE150" s="13" t="str">
        <f>IFERROR(IF(AE$4="Yes",INDEX(List!$F$2:$CB$208,MATCH('Selection Pane Data'!$C150,List!$F$2:$F$208,0),MATCH('Selection Pane Data'!AE$3,List!$F$2:$CB$2,0)),""),"")</f>
        <v/>
      </c>
      <c r="AF150" s="13" t="str">
        <f>IFERROR(IF(AF$4="Yes",INDEX(List!$F$2:$CB$208,MATCH('Selection Pane Data'!$C150,List!$F$2:$F$208,0),MATCH('Selection Pane Data'!AF$3,List!$F$2:$CB$2,0)),""),"")</f>
        <v/>
      </c>
      <c r="AG150" s="13" t="str">
        <f>IFERROR(IF(AG$4="Yes",INDEX(List!$F$2:$CB$208,MATCH('Selection Pane Data'!$C150,List!$F$2:$F$208,0),MATCH('Selection Pane Data'!AG$3,List!$F$2:$CB$2,0)),""),"")</f>
        <v/>
      </c>
      <c r="AH150" s="13" t="str">
        <f>IFERROR(IF(AH$4="Yes",INDEX(List!$F$2:$CB$208,MATCH('Selection Pane Data'!$C150,List!$F$2:$F$208,0),MATCH('Selection Pane Data'!AH$3,List!$F$2:$CB$2,0)),""),"")</f>
        <v/>
      </c>
      <c r="AI150" s="13" t="str">
        <f>IFERROR(IF(AI$4="Yes",INDEX(List!$F$2:$CB$208,MATCH('Selection Pane Data'!$C150,List!$F$2:$F$208,0),MATCH('Selection Pane Data'!AI$3,List!$F$2:$CB$2,0)),""),"")</f>
        <v/>
      </c>
      <c r="AJ150" s="13" t="str">
        <f>IFERROR(IF(AJ$4="Yes",INDEX(List!$F$2:$CB$208,MATCH('Selection Pane Data'!$C150,List!$F$2:$F$208,0),MATCH('Selection Pane Data'!AJ$3,List!$F$2:$CB$2,0)),""),"")</f>
        <v/>
      </c>
      <c r="AK150" s="13" t="str">
        <f>IFERROR(IF(AK$4="Yes",INDEX(List!$F$2:$CB$208,MATCH('Selection Pane Data'!$C150,List!$F$2:$F$208,0),MATCH('Selection Pane Data'!AK$3,List!$F$2:$CB$2,0)),""),"")</f>
        <v/>
      </c>
      <c r="AL150" s="13" t="str">
        <f>IFERROR(IF(AL$4="Yes",INDEX(List!$F$2:$CB$208,MATCH('Selection Pane Data'!$C150,List!$F$2:$F$208,0),MATCH('Selection Pane Data'!AL$3,List!$F$2:$CB$2,0)),""),"")</f>
        <v/>
      </c>
      <c r="AM150" s="13" t="str">
        <f>IFERROR(IF(AM$4="Yes",INDEX(List!$F$2:$CB$208,MATCH('Selection Pane Data'!$C150,List!$F$2:$F$208,0),MATCH('Selection Pane Data'!AM$3,List!$F$2:$CB$2,0)),""),"")</f>
        <v/>
      </c>
      <c r="AN150" s="13" t="str">
        <f>IFERROR(IF(AN$4="Yes",INDEX(List!$F$2:$CB$208,MATCH('Selection Pane Data'!$C150,List!$F$2:$F$208,0),MATCH('Selection Pane Data'!AN$3,List!$F$2:$CB$2,0)),""),"")</f>
        <v/>
      </c>
      <c r="AO150" s="13" t="str">
        <f>IFERROR(IF(AO$4="Yes",INDEX(List!$F$2:$CB$208,MATCH('Selection Pane Data'!$C150,List!$F$2:$F$208,0),MATCH('Selection Pane Data'!AO$3,List!$F$2:$CB$2,0)),""),"")</f>
        <v/>
      </c>
      <c r="AP150" s="13" t="str">
        <f>IFERROR(IF(AP$4="Yes",INDEX(List!$F$2:$CB$208,MATCH('Selection Pane Data'!$C150,List!$F$2:$F$208,0),MATCH('Selection Pane Data'!AP$3,List!$F$2:$CB$2,0)),""),"")</f>
        <v/>
      </c>
      <c r="AQ150" s="13" t="str">
        <f>IFERROR(IF(AQ$4="Yes",INDEX(List!$F$2:$CB$208,MATCH('Selection Pane Data'!$C150,List!$F$2:$F$208,0),MATCH('Selection Pane Data'!AQ$3,List!$F$2:$CB$2,0)),""),"")</f>
        <v/>
      </c>
      <c r="AR150" s="13" t="str">
        <f>IFERROR(IF(AR$4="Yes",INDEX(List!$F$2:$CB$208,MATCH('Selection Pane Data'!$C150,List!$F$2:$F$208,0),MATCH('Selection Pane Data'!AR$3,List!$F$2:$CB$2,0)),""),"")</f>
        <v/>
      </c>
      <c r="AS150" s="13" t="str">
        <f>IFERROR(IF(AS$4="Yes",INDEX(List!$F$2:$CB$208,MATCH('Selection Pane Data'!$C150,List!$F$2:$F$208,0),MATCH('Selection Pane Data'!AS$3,List!$F$2:$CB$2,0)),""),"")</f>
        <v/>
      </c>
      <c r="AT150" s="13" t="str">
        <f>IFERROR(IF(AT$4="Yes",INDEX(List!$F$2:$CB$208,MATCH('Selection Pane Data'!$C150,List!$F$2:$F$208,0),MATCH('Selection Pane Data'!AT$3,List!$F$2:$CB$2,0)),""),"")</f>
        <v/>
      </c>
      <c r="AU150" s="13" t="str">
        <f>IFERROR(IF(AU$4="Yes",INDEX(List!$F$2:$CB$208,MATCH('Selection Pane Data'!$C150,List!$F$2:$F$208,0),MATCH('Selection Pane Data'!AU$3,List!$F$2:$CB$2,0)),""),"")</f>
        <v/>
      </c>
      <c r="AV150" s="13" t="str">
        <f>IFERROR(IF(AV$4="Yes",INDEX(List!$F$2:$CB$208,MATCH('Selection Pane Data'!$C150,List!$F$2:$F$208,0),MATCH('Selection Pane Data'!AV$3,List!$F$2:$CB$2,0)),""),"")</f>
        <v/>
      </c>
      <c r="AW150" s="13" t="str">
        <f>IFERROR(IF(AW$4="Yes",INDEX(List!$F$2:$CB$208,MATCH('Selection Pane Data'!$C150,List!$F$2:$F$208,0),MATCH('Selection Pane Data'!AW$3,List!$F$2:$CB$2,0)),""),"")</f>
        <v/>
      </c>
      <c r="AX150" s="13" t="str">
        <f>IFERROR(IF(AX$4="Yes",INDEX(List!$F$2:$CB$208,MATCH('Selection Pane Data'!$C150,List!$F$2:$F$208,0),MATCH('Selection Pane Data'!AX$3,List!$F$2:$CB$2,0)),""),"")</f>
        <v/>
      </c>
      <c r="AY150" s="13" t="str">
        <f>IFERROR(IF(AY$4="Yes",INDEX(List!$F$2:$CB$208,MATCH('Selection Pane Data'!$C150,List!$F$2:$F$208,0),MATCH('Selection Pane Data'!AY$3,List!$F$2:$CB$2,0)),""),"")</f>
        <v/>
      </c>
      <c r="AZ150" s="13" t="str">
        <f>IFERROR(IF(AZ$4="Yes",INDEX(List!$F$2:$CB$208,MATCH('Selection Pane Data'!$C150,List!$F$2:$F$208,0),MATCH('Selection Pane Data'!AZ$3,List!$F$2:$CB$2,0)),""),"")</f>
        <v/>
      </c>
      <c r="BA150" s="13" t="str">
        <f>IFERROR(IF(BA$4="Yes",INDEX(List!$F$2:$CB$208,MATCH('Selection Pane Data'!$C150,List!$F$2:$F$208,0),MATCH('Selection Pane Data'!BA$3,List!$F$2:$CB$2,0)),""),"")</f>
        <v/>
      </c>
      <c r="BB150" s="13" t="str">
        <f>IFERROR(IF(BB$4="Yes",INDEX(List!$F$2:$CB$208,MATCH('Selection Pane Data'!$C150,List!$F$2:$F$208,0),MATCH('Selection Pane Data'!BB$3,List!$F$2:$CB$2,0)),""),"")</f>
        <v/>
      </c>
      <c r="BC150" s="13" t="str">
        <f>IFERROR(IF(BC$4="Yes",INDEX(List!$F$2:$CB$208,MATCH('Selection Pane Data'!$C150,List!$F$2:$F$208,0),MATCH('Selection Pane Data'!BC$3,List!$F$2:$CB$2,0)),""),"")</f>
        <v/>
      </c>
      <c r="BD150" s="13" t="str">
        <f>IFERROR(IF(BD$4="Yes",INDEX(List!$F$2:$CB$208,MATCH('Selection Pane Data'!$C150,List!$F$2:$F$208,0),MATCH('Selection Pane Data'!BD$3,List!$F$2:$CB$2,0)),""),"")</f>
        <v/>
      </c>
      <c r="BE150" s="13" t="str">
        <f>IFERROR(IF(BE$4="Yes",INDEX(List!$F$2:$CB$208,MATCH('Selection Pane Data'!$C150,List!$F$2:$F$208,0),MATCH('Selection Pane Data'!BE$3,List!$F$2:$CB$2,0)),""),"")</f>
        <v/>
      </c>
      <c r="BF150" s="13" t="str">
        <f>IFERROR(IF(BF$4="Yes",INDEX(List!$F$2:$CB$208,MATCH('Selection Pane Data'!$C150,List!$F$2:$F$208,0),MATCH('Selection Pane Data'!BF$3,List!$F$2:$CB$2,0)),""),"")</f>
        <v/>
      </c>
      <c r="BG150" s="13" t="str">
        <f>IFERROR(IF(BG$4="Yes",INDEX(List!$F$2:$CB$208,MATCH('Selection Pane Data'!$C150,List!$F$2:$F$208,0),MATCH('Selection Pane Data'!BG$3,List!$F$2:$CB$2,0)),""),"")</f>
        <v/>
      </c>
      <c r="BH150" s="13" t="str">
        <f>IFERROR(IF(BH$4="Yes",INDEX(List!$F$2:$CB$208,MATCH('Selection Pane Data'!$C150,List!$F$2:$F$208,0),MATCH('Selection Pane Data'!BH$3,List!$F$2:$CB$2,0)),""),"")</f>
        <v/>
      </c>
      <c r="BI150" s="13" t="str">
        <f>IFERROR(IF(BI$4="Yes",INDEX(List!$F$2:$CB$208,MATCH('Selection Pane Data'!$C150,List!$F$2:$F$208,0),MATCH('Selection Pane Data'!BI$3,List!$F$2:$CB$2,0)),""),"")</f>
        <v/>
      </c>
      <c r="BJ150" s="13" t="str">
        <f>IFERROR(IF(BJ$4="Yes",INDEX(List!$F$2:$CB$208,MATCH('Selection Pane Data'!$C150,List!$F$2:$F$208,0),MATCH('Selection Pane Data'!BJ$3,List!$F$2:$CB$2,0)),""),"")</f>
        <v/>
      </c>
      <c r="BK150" s="13" t="str">
        <f>IFERROR(IF(BK$4="Yes",INDEX(List!$F$2:$CB$208,MATCH('Selection Pane Data'!$C150,List!$F$2:$F$208,0),MATCH('Selection Pane Data'!BK$3,List!$F$2:$CB$2,0)),""),"")</f>
        <v/>
      </c>
      <c r="BL150" s="13" t="str">
        <f>IFERROR(IF(BL$4="Yes",INDEX(List!$F$2:$CB$208,MATCH('Selection Pane Data'!$C150,List!$F$2:$F$208,0),MATCH('Selection Pane Data'!BL$3,List!$F$2:$CB$2,0)),""),"")</f>
        <v/>
      </c>
      <c r="BM150" s="13" t="str">
        <f>IFERROR(IF(BM$4="Yes",INDEX(List!$F$2:$CB$208,MATCH('Selection Pane Data'!$C150,List!$F$2:$F$208,0),MATCH('Selection Pane Data'!BM$3,List!$F$2:$CB$2,0)),""),"")</f>
        <v/>
      </c>
      <c r="BN150" s="13" t="str">
        <f>IFERROR(IF(BN$4="Yes",INDEX(List!$F$2:$CB$208,MATCH('Selection Pane Data'!$C150,List!$F$2:$F$208,0),MATCH('Selection Pane Data'!BN$3,List!$F$2:$CB$2,0)),""),"")</f>
        <v/>
      </c>
      <c r="BO150" s="13" t="str">
        <f>IFERROR(IF(BO$4="Yes",INDEX(List!$F$2:$CB$208,MATCH('Selection Pane Data'!$C150,List!$F$2:$F$208,0),MATCH('Selection Pane Data'!BO$3,List!$F$2:$CB$2,0)),""),"")</f>
        <v/>
      </c>
      <c r="BP150" s="13" t="str">
        <f>IFERROR(IF(BP$4="Yes",INDEX(List!$F$2:$CB$208,MATCH('Selection Pane Data'!$C150,List!$F$2:$F$208,0),MATCH('Selection Pane Data'!BP$3,List!$F$2:$CB$2,0)),""),"")</f>
        <v/>
      </c>
      <c r="BQ150" s="13" t="str">
        <f>IFERROR(IF(BQ$4="Yes",INDEX(List!$F$2:$CB$208,MATCH('Selection Pane Data'!$C150,List!$F$2:$F$208,0),MATCH('Selection Pane Data'!BQ$3,List!$F$2:$CB$2,0)),""),"")</f>
        <v/>
      </c>
      <c r="BR150" s="13" t="str">
        <f>IFERROR(IF(BR$4="Yes",INDEX(List!$F$2:$CB$208,MATCH('Selection Pane Data'!$C150,List!$F$2:$F$208,0),MATCH('Selection Pane Data'!BR$3,List!$F$2:$CB$2,0)),""),"")</f>
        <v/>
      </c>
      <c r="BS150" s="13" t="str">
        <f>IFERROR(IF(BS$4="Yes",INDEX(List!$F$2:$CB$208,MATCH('Selection Pane Data'!$C150,List!$F$2:$F$208,0),MATCH('Selection Pane Data'!BS$3,List!$F$2:$CB$2,0)),""),"")</f>
        <v/>
      </c>
      <c r="BT150" s="13" t="str">
        <f>IFERROR(IF(BT$4="Yes",INDEX(List!$F$2:$CB$208,MATCH('Selection Pane Data'!$C150,List!$F$2:$F$208,0),MATCH('Selection Pane Data'!BT$3,List!$F$2:$CB$2,0)),""),"")</f>
        <v/>
      </c>
      <c r="BU150" s="13" t="str">
        <f>IFERROR(IF(BU$4="Yes",INDEX(List!$F$2:$CB$208,MATCH('Selection Pane Data'!$C150,List!$F$2:$F$208,0),MATCH('Selection Pane Data'!BU$3,List!$F$2:$CB$2,0)),""),"")</f>
        <v/>
      </c>
      <c r="BV150" s="13" t="str">
        <f>IFERROR(IF(BV$4="Yes",INDEX(List!$F$2:$CB$208,MATCH('Selection Pane Data'!$C150,List!$F$2:$F$208,0),MATCH('Selection Pane Data'!BV$3,List!$F$2:$CB$2,0)),""),"")</f>
        <v/>
      </c>
      <c r="BW150" s="13" t="str">
        <f>IFERROR(IF(BW$4="Yes",INDEX(List!$F$2:$CB$208,MATCH('Selection Pane Data'!$C150,List!$F$2:$F$208,0),MATCH('Selection Pane Data'!BW$3,List!$F$2:$CB$2,0)),""),"")</f>
        <v/>
      </c>
      <c r="BX150" s="13" t="str">
        <f>IFERROR(IF(BX$4="Yes",INDEX(List!$F$2:$CB$208,MATCH('Selection Pane Data'!$C150,List!$F$2:$F$208,0),MATCH('Selection Pane Data'!BX$3,List!$F$2:$CB$2,0)),""),"")</f>
        <v/>
      </c>
      <c r="BY150" s="13" t="str">
        <f>IFERROR(IF(BY$4="Yes",INDEX(List!$F$2:$CB$208,MATCH('Selection Pane Data'!$C150,List!$F$2:$F$208,0),MATCH('Selection Pane Data'!BY$3,List!$F$2:$CB$2,0)),""),"")</f>
        <v/>
      </c>
      <c r="BZ150" s="13" t="str">
        <f>IFERROR(IF(BZ$4="Yes",INDEX(List!$F$2:$CB$208,MATCH('Selection Pane Data'!$C150,List!$F$2:$F$208,0),MATCH('Selection Pane Data'!BZ$3,List!$F$2:$CB$2,0)),""),"")</f>
        <v/>
      </c>
      <c r="CA150" s="13" t="str">
        <f>IFERROR(IF(CA$4="Yes",INDEX(List!$F$2:$CB$208,MATCH('Selection Pane Data'!$C150,List!$F$2:$F$208,0),MATCH('Selection Pane Data'!CA$3,List!$F$2:$CB$2,0)),""),"")</f>
        <v/>
      </c>
      <c r="CC150" s="29">
        <f t="shared" si="8"/>
        <v>1</v>
      </c>
      <c r="CD150" s="29">
        <f t="shared" si="9"/>
        <v>0</v>
      </c>
      <c r="CE150" s="29"/>
      <c r="CF150" s="29">
        <f>COUNTIF(List!I148:CB148,'Selection Pane Data'!CF$3)</f>
        <v>2</v>
      </c>
      <c r="CG150" s="29">
        <f>COUNTIF(List!J148:CC148,'Selection Pane Data'!CG$3)</f>
        <v>0</v>
      </c>
      <c r="CH150" s="29"/>
      <c r="CI150" s="29" t="str">
        <f t="shared" si="10"/>
        <v>Error</v>
      </c>
      <c r="CJ150" s="29" t="str">
        <f t="shared" si="11"/>
        <v>Good</v>
      </c>
    </row>
    <row r="151" spans="2:88" x14ac:dyDescent="0.45">
      <c r="B151" s="21" t="s">
        <v>417</v>
      </c>
      <c r="C151" s="120" t="s">
        <v>89</v>
      </c>
      <c r="D151" s="31" t="str">
        <f>List!G149</f>
        <v>Microsoft Coverage</v>
      </c>
      <c r="E151" s="31" t="str">
        <f>List!H149</f>
        <v>Microsoft Coverage</v>
      </c>
      <c r="F151" t="str">
        <f>INDEX('CMMC Levels'!$A$1:$F$188,MATCH('Selection Pane Data'!$C151,'CMMC Levels'!$A$1:$A$188,0),MATCH(Placemat!$F$4,'CMMC Levels'!$A$1:$F$1,0))</f>
        <v>X</v>
      </c>
      <c r="G151" s="75" t="str">
        <f>IF(F151="X",IF(COUNTIF(List!I149:CB149,"P")+COUNTIF(List!I149:CB149,"S")=0,"U",IF(COUNTIF('Selection Pane Data'!H151:CA151,"P")&gt;0,"P",IF(COUNTIF('Selection Pane Data'!H151:CA151,"S")&gt;0,"S","N"))),"NA")</f>
        <v>P</v>
      </c>
      <c r="H151" s="13" t="str">
        <f>IFERROR(IF(H$4="Yes",INDEX(List!$F$2:$CB$208,MATCH('Selection Pane Data'!$C151,List!$F$2:$F$208,0),MATCH('Selection Pane Data'!H$3,List!$F$2:$CB$2,0)),""),"")</f>
        <v/>
      </c>
      <c r="I151" s="13" t="str">
        <f>IFERROR(IF(I$4="Yes",INDEX(List!$F$2:$CB$208,MATCH('Selection Pane Data'!$C151,List!$F$2:$F$208,0),MATCH('Selection Pane Data'!I$3,List!$F$2:$CB$2,0)),""),"")</f>
        <v/>
      </c>
      <c r="J151" s="13" t="str">
        <f>IFERROR(IF(J$4="Yes",INDEX(List!$F$2:$CB$208,MATCH('Selection Pane Data'!$C151,List!$F$2:$F$208,0),MATCH('Selection Pane Data'!J$3,List!$F$2:$CB$2,0)),""),"")</f>
        <v>P</v>
      </c>
      <c r="K151" s="13" t="str">
        <f>IFERROR(IF(K$4="Yes",INDEX(List!$F$2:$CB$208,MATCH('Selection Pane Data'!$C151,List!$F$2:$F$208,0),MATCH('Selection Pane Data'!K$3,List!$F$2:$CB$2,0)),""),"")</f>
        <v/>
      </c>
      <c r="L151" s="13" t="str">
        <f>IFERROR(IF(L$4="Yes",INDEX(List!$F$2:$CB$208,MATCH('Selection Pane Data'!$C151,List!$F$2:$F$208,0),MATCH('Selection Pane Data'!L$3,List!$F$2:$CB$2,0)),""),"")</f>
        <v/>
      </c>
      <c r="M151" s="13" t="str">
        <f>IFERROR(IF(M$4="Yes",INDEX(List!$F$2:$CB$208,MATCH('Selection Pane Data'!$C151,List!$F$2:$F$208,0),MATCH('Selection Pane Data'!M$3,List!$F$2:$CB$2,0)),""),"")</f>
        <v/>
      </c>
      <c r="N151" s="13" t="str">
        <f>IFERROR(IF(N$4="Yes",INDEX(List!$F$2:$CB$208,MATCH('Selection Pane Data'!$C151,List!$F$2:$F$208,0),MATCH('Selection Pane Data'!N$3,List!$F$2:$CB$2,0)),""),"")</f>
        <v/>
      </c>
      <c r="O151" s="13" t="str">
        <f>IFERROR(IF(O$4="Yes",INDEX(List!$F$2:$CB$208,MATCH('Selection Pane Data'!$C151,List!$F$2:$F$208,0),MATCH('Selection Pane Data'!O$3,List!$F$2:$CB$2,0)),""),"")</f>
        <v/>
      </c>
      <c r="P151" s="13" t="str">
        <f>IFERROR(IF(P$4="Yes",INDEX(List!$F$2:$CB$208,MATCH('Selection Pane Data'!$C151,List!$F$2:$F$208,0),MATCH('Selection Pane Data'!P$3,List!$F$2:$CB$2,0)),""),"")</f>
        <v/>
      </c>
      <c r="Q151" s="13" t="str">
        <f>IFERROR(IF(Q$4="Yes",INDEX(List!$F$2:$CB$208,MATCH('Selection Pane Data'!$C151,List!$F$2:$F$208,0),MATCH('Selection Pane Data'!Q$3,List!$F$2:$CB$2,0)),""),"")</f>
        <v/>
      </c>
      <c r="R151" s="13" t="str">
        <f>IFERROR(IF(R$4="Yes",INDEX(List!$F$2:$CB$208,MATCH('Selection Pane Data'!$C151,List!$F$2:$F$208,0),MATCH('Selection Pane Data'!R$3,List!$F$2:$CB$2,0)),""),"")</f>
        <v/>
      </c>
      <c r="S151" s="13" t="str">
        <f>IFERROR(IF(S$4="Yes",INDEX(List!$F$2:$CB$208,MATCH('Selection Pane Data'!$C151,List!$F$2:$F$208,0),MATCH('Selection Pane Data'!S$3,List!$F$2:$CB$2,0)),""),"")</f>
        <v/>
      </c>
      <c r="T151" s="13" t="str">
        <f>IFERROR(IF(T$4="Yes",INDEX(List!$F$2:$CB$208,MATCH('Selection Pane Data'!$C151,List!$F$2:$F$208,0),MATCH('Selection Pane Data'!T$3,List!$F$2:$CB$2,0)),""),"")</f>
        <v/>
      </c>
      <c r="U151" s="13" t="str">
        <f>IFERROR(IF(U$4="Yes",INDEX(List!$F$2:$CB$208,MATCH('Selection Pane Data'!$C151,List!$F$2:$F$208,0),MATCH('Selection Pane Data'!U$3,List!$F$2:$CB$2,0)),""),"")</f>
        <v/>
      </c>
      <c r="V151" s="13" t="str">
        <f>IFERROR(IF(V$4="Yes",INDEX(List!$F$2:$CB$208,MATCH('Selection Pane Data'!$C151,List!$F$2:$F$208,0),MATCH('Selection Pane Data'!V$3,List!$F$2:$CB$2,0)),""),"")</f>
        <v/>
      </c>
      <c r="W151" s="13" t="str">
        <f>IFERROR(IF(W$4="Yes",INDEX(List!$F$2:$CB$208,MATCH('Selection Pane Data'!$C151,List!$F$2:$F$208,0),MATCH('Selection Pane Data'!W$3,List!$F$2:$CB$2,0)),""),"")</f>
        <v/>
      </c>
      <c r="X151" s="13" t="str">
        <f>IFERROR(IF(X$4="Yes",INDEX(List!$F$2:$CB$208,MATCH('Selection Pane Data'!$C151,List!$F$2:$F$208,0),MATCH('Selection Pane Data'!X$3,List!$F$2:$CB$2,0)),""),"")</f>
        <v/>
      </c>
      <c r="Y151" s="13" t="str">
        <f>IFERROR(IF(Y$4="Yes",INDEX(List!$F$2:$CB$208,MATCH('Selection Pane Data'!$C151,List!$F$2:$F$208,0),MATCH('Selection Pane Data'!Y$3,List!$F$2:$CB$2,0)),""),"")</f>
        <v/>
      </c>
      <c r="Z151" s="13" t="str">
        <f>IFERROR(IF(Z$4="Yes",INDEX(List!$F$2:$CB$208,MATCH('Selection Pane Data'!$C151,List!$F$2:$F$208,0),MATCH('Selection Pane Data'!Z$3,List!$F$2:$CB$2,0)),""),"")</f>
        <v/>
      </c>
      <c r="AA151" s="13" t="str">
        <f>IFERROR(IF(AA$4="Yes",INDEX(List!$F$2:$CB$208,MATCH('Selection Pane Data'!$C151,List!$F$2:$F$208,0),MATCH('Selection Pane Data'!AA$3,List!$F$2:$CB$2,0)),""),"")</f>
        <v/>
      </c>
      <c r="AB151" s="13">
        <f>IFERROR(IF(AB$4="Yes",INDEX(List!$F$2:$CB$208,MATCH('Selection Pane Data'!$C151,List!$F$2:$F$208,0),MATCH('Selection Pane Data'!AB$3,List!$F$2:$CB$2,0)),""),"")</f>
        <v>0</v>
      </c>
      <c r="AC151" s="13" t="str">
        <f>IFERROR(IF(AC$4="Yes",INDEX(List!$F$2:$CB$208,MATCH('Selection Pane Data'!$C151,List!$F$2:$F$208,0),MATCH('Selection Pane Data'!AC$3,List!$F$2:$CB$2,0)),""),"")</f>
        <v/>
      </c>
      <c r="AD151" s="13" t="str">
        <f>IFERROR(IF(AD$4="Yes",INDEX(List!$F$2:$CB$208,MATCH('Selection Pane Data'!$C151,List!$F$2:$F$208,0),MATCH('Selection Pane Data'!AD$3,List!$F$2:$CB$2,0)),""),"")</f>
        <v/>
      </c>
      <c r="AE151" s="13" t="str">
        <f>IFERROR(IF(AE$4="Yes",INDEX(List!$F$2:$CB$208,MATCH('Selection Pane Data'!$C151,List!$F$2:$F$208,0),MATCH('Selection Pane Data'!AE$3,List!$F$2:$CB$2,0)),""),"")</f>
        <v/>
      </c>
      <c r="AF151" s="13" t="str">
        <f>IFERROR(IF(AF$4="Yes",INDEX(List!$F$2:$CB$208,MATCH('Selection Pane Data'!$C151,List!$F$2:$F$208,0),MATCH('Selection Pane Data'!AF$3,List!$F$2:$CB$2,0)),""),"")</f>
        <v/>
      </c>
      <c r="AG151" s="13" t="str">
        <f>IFERROR(IF(AG$4="Yes",INDEX(List!$F$2:$CB$208,MATCH('Selection Pane Data'!$C151,List!$F$2:$F$208,0),MATCH('Selection Pane Data'!AG$3,List!$F$2:$CB$2,0)),""),"")</f>
        <v/>
      </c>
      <c r="AH151" s="13" t="str">
        <f>IFERROR(IF(AH$4="Yes",INDEX(List!$F$2:$CB$208,MATCH('Selection Pane Data'!$C151,List!$F$2:$F$208,0),MATCH('Selection Pane Data'!AH$3,List!$F$2:$CB$2,0)),""),"")</f>
        <v/>
      </c>
      <c r="AI151" s="13" t="str">
        <f>IFERROR(IF(AI$4="Yes",INDEX(List!$F$2:$CB$208,MATCH('Selection Pane Data'!$C151,List!$F$2:$F$208,0),MATCH('Selection Pane Data'!AI$3,List!$F$2:$CB$2,0)),""),"")</f>
        <v/>
      </c>
      <c r="AJ151" s="13" t="str">
        <f>IFERROR(IF(AJ$4="Yes",INDEX(List!$F$2:$CB$208,MATCH('Selection Pane Data'!$C151,List!$F$2:$F$208,0),MATCH('Selection Pane Data'!AJ$3,List!$F$2:$CB$2,0)),""),"")</f>
        <v/>
      </c>
      <c r="AK151" s="13" t="str">
        <f>IFERROR(IF(AK$4="Yes",INDEX(List!$F$2:$CB$208,MATCH('Selection Pane Data'!$C151,List!$F$2:$F$208,0),MATCH('Selection Pane Data'!AK$3,List!$F$2:$CB$2,0)),""),"")</f>
        <v/>
      </c>
      <c r="AL151" s="13" t="str">
        <f>IFERROR(IF(AL$4="Yes",INDEX(List!$F$2:$CB$208,MATCH('Selection Pane Data'!$C151,List!$F$2:$F$208,0),MATCH('Selection Pane Data'!AL$3,List!$F$2:$CB$2,0)),""),"")</f>
        <v/>
      </c>
      <c r="AM151" s="13" t="str">
        <f>IFERROR(IF(AM$4="Yes",INDEX(List!$F$2:$CB$208,MATCH('Selection Pane Data'!$C151,List!$F$2:$F$208,0),MATCH('Selection Pane Data'!AM$3,List!$F$2:$CB$2,0)),""),"")</f>
        <v/>
      </c>
      <c r="AN151" s="13" t="str">
        <f>IFERROR(IF(AN$4="Yes",INDEX(List!$F$2:$CB$208,MATCH('Selection Pane Data'!$C151,List!$F$2:$F$208,0),MATCH('Selection Pane Data'!AN$3,List!$F$2:$CB$2,0)),""),"")</f>
        <v/>
      </c>
      <c r="AO151" s="13" t="str">
        <f>IFERROR(IF(AO$4="Yes",INDEX(List!$F$2:$CB$208,MATCH('Selection Pane Data'!$C151,List!$F$2:$F$208,0),MATCH('Selection Pane Data'!AO$3,List!$F$2:$CB$2,0)),""),"")</f>
        <v/>
      </c>
      <c r="AP151" s="13" t="str">
        <f>IFERROR(IF(AP$4="Yes",INDEX(List!$F$2:$CB$208,MATCH('Selection Pane Data'!$C151,List!$F$2:$F$208,0),MATCH('Selection Pane Data'!AP$3,List!$F$2:$CB$2,0)),""),"")</f>
        <v/>
      </c>
      <c r="AQ151" s="13" t="str">
        <f>IFERROR(IF(AQ$4="Yes",INDEX(List!$F$2:$CB$208,MATCH('Selection Pane Data'!$C151,List!$F$2:$F$208,0),MATCH('Selection Pane Data'!AQ$3,List!$F$2:$CB$2,0)),""),"")</f>
        <v/>
      </c>
      <c r="AR151" s="13" t="str">
        <f>IFERROR(IF(AR$4="Yes",INDEX(List!$F$2:$CB$208,MATCH('Selection Pane Data'!$C151,List!$F$2:$F$208,0),MATCH('Selection Pane Data'!AR$3,List!$F$2:$CB$2,0)),""),"")</f>
        <v/>
      </c>
      <c r="AS151" s="13" t="str">
        <f>IFERROR(IF(AS$4="Yes",INDEX(List!$F$2:$CB$208,MATCH('Selection Pane Data'!$C151,List!$F$2:$F$208,0),MATCH('Selection Pane Data'!AS$3,List!$F$2:$CB$2,0)),""),"")</f>
        <v/>
      </c>
      <c r="AT151" s="13" t="str">
        <f>IFERROR(IF(AT$4="Yes",INDEX(List!$F$2:$CB$208,MATCH('Selection Pane Data'!$C151,List!$F$2:$F$208,0),MATCH('Selection Pane Data'!AT$3,List!$F$2:$CB$2,0)),""),"")</f>
        <v/>
      </c>
      <c r="AU151" s="13" t="str">
        <f>IFERROR(IF(AU$4="Yes",INDEX(List!$F$2:$CB$208,MATCH('Selection Pane Data'!$C151,List!$F$2:$F$208,0),MATCH('Selection Pane Data'!AU$3,List!$F$2:$CB$2,0)),""),"")</f>
        <v/>
      </c>
      <c r="AV151" s="13" t="str">
        <f>IFERROR(IF(AV$4="Yes",INDEX(List!$F$2:$CB$208,MATCH('Selection Pane Data'!$C151,List!$F$2:$F$208,0),MATCH('Selection Pane Data'!AV$3,List!$F$2:$CB$2,0)),""),"")</f>
        <v/>
      </c>
      <c r="AW151" s="13" t="str">
        <f>IFERROR(IF(AW$4="Yes",INDEX(List!$F$2:$CB$208,MATCH('Selection Pane Data'!$C151,List!$F$2:$F$208,0),MATCH('Selection Pane Data'!AW$3,List!$F$2:$CB$2,0)),""),"")</f>
        <v/>
      </c>
      <c r="AX151" s="13" t="str">
        <f>IFERROR(IF(AX$4="Yes",INDEX(List!$F$2:$CB$208,MATCH('Selection Pane Data'!$C151,List!$F$2:$F$208,0),MATCH('Selection Pane Data'!AX$3,List!$F$2:$CB$2,0)),""),"")</f>
        <v/>
      </c>
      <c r="AY151" s="13" t="str">
        <f>IFERROR(IF(AY$4="Yes",INDEX(List!$F$2:$CB$208,MATCH('Selection Pane Data'!$C151,List!$F$2:$F$208,0),MATCH('Selection Pane Data'!AY$3,List!$F$2:$CB$2,0)),""),"")</f>
        <v/>
      </c>
      <c r="AZ151" s="13" t="str">
        <f>IFERROR(IF(AZ$4="Yes",INDEX(List!$F$2:$CB$208,MATCH('Selection Pane Data'!$C151,List!$F$2:$F$208,0),MATCH('Selection Pane Data'!AZ$3,List!$F$2:$CB$2,0)),""),"")</f>
        <v/>
      </c>
      <c r="BA151" s="13" t="str">
        <f>IFERROR(IF(BA$4="Yes",INDEX(List!$F$2:$CB$208,MATCH('Selection Pane Data'!$C151,List!$F$2:$F$208,0),MATCH('Selection Pane Data'!BA$3,List!$F$2:$CB$2,0)),""),"")</f>
        <v/>
      </c>
      <c r="BB151" s="13" t="str">
        <f>IFERROR(IF(BB$4="Yes",INDEX(List!$F$2:$CB$208,MATCH('Selection Pane Data'!$C151,List!$F$2:$F$208,0),MATCH('Selection Pane Data'!BB$3,List!$F$2:$CB$2,0)),""),"")</f>
        <v/>
      </c>
      <c r="BC151" s="13" t="str">
        <f>IFERROR(IF(BC$4="Yes",INDEX(List!$F$2:$CB$208,MATCH('Selection Pane Data'!$C151,List!$F$2:$F$208,0),MATCH('Selection Pane Data'!BC$3,List!$F$2:$CB$2,0)),""),"")</f>
        <v/>
      </c>
      <c r="BD151" s="13" t="str">
        <f>IFERROR(IF(BD$4="Yes",INDEX(List!$F$2:$CB$208,MATCH('Selection Pane Data'!$C151,List!$F$2:$F$208,0),MATCH('Selection Pane Data'!BD$3,List!$F$2:$CB$2,0)),""),"")</f>
        <v/>
      </c>
      <c r="BE151" s="13" t="str">
        <f>IFERROR(IF(BE$4="Yes",INDEX(List!$F$2:$CB$208,MATCH('Selection Pane Data'!$C151,List!$F$2:$F$208,0),MATCH('Selection Pane Data'!BE$3,List!$F$2:$CB$2,0)),""),"")</f>
        <v/>
      </c>
      <c r="BF151" s="13" t="str">
        <f>IFERROR(IF(BF$4="Yes",INDEX(List!$F$2:$CB$208,MATCH('Selection Pane Data'!$C151,List!$F$2:$F$208,0),MATCH('Selection Pane Data'!BF$3,List!$F$2:$CB$2,0)),""),"")</f>
        <v/>
      </c>
      <c r="BG151" s="13" t="str">
        <f>IFERROR(IF(BG$4="Yes",INDEX(List!$F$2:$CB$208,MATCH('Selection Pane Data'!$C151,List!$F$2:$F$208,0),MATCH('Selection Pane Data'!BG$3,List!$F$2:$CB$2,0)),""),"")</f>
        <v/>
      </c>
      <c r="BH151" s="13" t="str">
        <f>IFERROR(IF(BH$4="Yes",INDEX(List!$F$2:$CB$208,MATCH('Selection Pane Data'!$C151,List!$F$2:$F$208,0),MATCH('Selection Pane Data'!BH$3,List!$F$2:$CB$2,0)),""),"")</f>
        <v/>
      </c>
      <c r="BI151" s="13" t="str">
        <f>IFERROR(IF(BI$4="Yes",INDEX(List!$F$2:$CB$208,MATCH('Selection Pane Data'!$C151,List!$F$2:$F$208,0),MATCH('Selection Pane Data'!BI$3,List!$F$2:$CB$2,0)),""),"")</f>
        <v/>
      </c>
      <c r="BJ151" s="13" t="str">
        <f>IFERROR(IF(BJ$4="Yes",INDEX(List!$F$2:$CB$208,MATCH('Selection Pane Data'!$C151,List!$F$2:$F$208,0),MATCH('Selection Pane Data'!BJ$3,List!$F$2:$CB$2,0)),""),"")</f>
        <v/>
      </c>
      <c r="BK151" s="13" t="str">
        <f>IFERROR(IF(BK$4="Yes",INDEX(List!$F$2:$CB$208,MATCH('Selection Pane Data'!$C151,List!$F$2:$F$208,0),MATCH('Selection Pane Data'!BK$3,List!$F$2:$CB$2,0)),""),"")</f>
        <v/>
      </c>
      <c r="BL151" s="13" t="str">
        <f>IFERROR(IF(BL$4="Yes",INDEX(List!$F$2:$CB$208,MATCH('Selection Pane Data'!$C151,List!$F$2:$F$208,0),MATCH('Selection Pane Data'!BL$3,List!$F$2:$CB$2,0)),""),"")</f>
        <v/>
      </c>
      <c r="BM151" s="13" t="str">
        <f>IFERROR(IF(BM$4="Yes",INDEX(List!$F$2:$CB$208,MATCH('Selection Pane Data'!$C151,List!$F$2:$F$208,0),MATCH('Selection Pane Data'!BM$3,List!$F$2:$CB$2,0)),""),"")</f>
        <v/>
      </c>
      <c r="BN151" s="13" t="str">
        <f>IFERROR(IF(BN$4="Yes",INDEX(List!$F$2:$CB$208,MATCH('Selection Pane Data'!$C151,List!$F$2:$F$208,0),MATCH('Selection Pane Data'!BN$3,List!$F$2:$CB$2,0)),""),"")</f>
        <v/>
      </c>
      <c r="BO151" s="13" t="str">
        <f>IFERROR(IF(BO$4="Yes",INDEX(List!$F$2:$CB$208,MATCH('Selection Pane Data'!$C151,List!$F$2:$F$208,0),MATCH('Selection Pane Data'!BO$3,List!$F$2:$CB$2,0)),""),"")</f>
        <v/>
      </c>
      <c r="BP151" s="13" t="str">
        <f>IFERROR(IF(BP$4="Yes",INDEX(List!$F$2:$CB$208,MATCH('Selection Pane Data'!$C151,List!$F$2:$F$208,0),MATCH('Selection Pane Data'!BP$3,List!$F$2:$CB$2,0)),""),"")</f>
        <v/>
      </c>
      <c r="BQ151" s="13" t="str">
        <f>IFERROR(IF(BQ$4="Yes",INDEX(List!$F$2:$CB$208,MATCH('Selection Pane Data'!$C151,List!$F$2:$F$208,0),MATCH('Selection Pane Data'!BQ$3,List!$F$2:$CB$2,0)),""),"")</f>
        <v/>
      </c>
      <c r="BR151" s="13" t="str">
        <f>IFERROR(IF(BR$4="Yes",INDEX(List!$F$2:$CB$208,MATCH('Selection Pane Data'!$C151,List!$F$2:$F$208,0),MATCH('Selection Pane Data'!BR$3,List!$F$2:$CB$2,0)),""),"")</f>
        <v/>
      </c>
      <c r="BS151" s="13" t="str">
        <f>IFERROR(IF(BS$4="Yes",INDEX(List!$F$2:$CB$208,MATCH('Selection Pane Data'!$C151,List!$F$2:$F$208,0),MATCH('Selection Pane Data'!BS$3,List!$F$2:$CB$2,0)),""),"")</f>
        <v/>
      </c>
      <c r="BT151" s="13" t="str">
        <f>IFERROR(IF(BT$4="Yes",INDEX(List!$F$2:$CB$208,MATCH('Selection Pane Data'!$C151,List!$F$2:$F$208,0),MATCH('Selection Pane Data'!BT$3,List!$F$2:$CB$2,0)),""),"")</f>
        <v/>
      </c>
      <c r="BU151" s="13" t="str">
        <f>IFERROR(IF(BU$4="Yes",INDEX(List!$F$2:$CB$208,MATCH('Selection Pane Data'!$C151,List!$F$2:$F$208,0),MATCH('Selection Pane Data'!BU$3,List!$F$2:$CB$2,0)),""),"")</f>
        <v/>
      </c>
      <c r="BV151" s="13" t="str">
        <f>IFERROR(IF(BV$4="Yes",INDEX(List!$F$2:$CB$208,MATCH('Selection Pane Data'!$C151,List!$F$2:$F$208,0),MATCH('Selection Pane Data'!BV$3,List!$F$2:$CB$2,0)),""),"")</f>
        <v/>
      </c>
      <c r="BW151" s="13" t="str">
        <f>IFERROR(IF(BW$4="Yes",INDEX(List!$F$2:$CB$208,MATCH('Selection Pane Data'!$C151,List!$F$2:$F$208,0),MATCH('Selection Pane Data'!BW$3,List!$F$2:$CB$2,0)),""),"")</f>
        <v/>
      </c>
      <c r="BX151" s="13" t="str">
        <f>IFERROR(IF(BX$4="Yes",INDEX(List!$F$2:$CB$208,MATCH('Selection Pane Data'!$C151,List!$F$2:$F$208,0),MATCH('Selection Pane Data'!BX$3,List!$F$2:$CB$2,0)),""),"")</f>
        <v/>
      </c>
      <c r="BY151" s="13" t="str">
        <f>IFERROR(IF(BY$4="Yes",INDEX(List!$F$2:$CB$208,MATCH('Selection Pane Data'!$C151,List!$F$2:$F$208,0),MATCH('Selection Pane Data'!BY$3,List!$F$2:$CB$2,0)),""),"")</f>
        <v/>
      </c>
      <c r="BZ151" s="13" t="str">
        <f>IFERROR(IF(BZ$4="Yes",INDEX(List!$F$2:$CB$208,MATCH('Selection Pane Data'!$C151,List!$F$2:$F$208,0),MATCH('Selection Pane Data'!BZ$3,List!$F$2:$CB$2,0)),""),"")</f>
        <v/>
      </c>
      <c r="CA151" s="13" t="str">
        <f>IFERROR(IF(CA$4="Yes",INDEX(List!$F$2:$CB$208,MATCH('Selection Pane Data'!$C151,List!$F$2:$F$208,0),MATCH('Selection Pane Data'!CA$3,List!$F$2:$CB$2,0)),""),"")</f>
        <v/>
      </c>
      <c r="CC151" s="29">
        <f t="shared" si="8"/>
        <v>1</v>
      </c>
      <c r="CD151" s="29">
        <f t="shared" si="9"/>
        <v>0</v>
      </c>
      <c r="CE151" s="29"/>
      <c r="CF151" s="29">
        <f>COUNTIF(List!I149:CB149,'Selection Pane Data'!CF$3)</f>
        <v>1</v>
      </c>
      <c r="CG151" s="29">
        <f>COUNTIF(List!J149:CC149,'Selection Pane Data'!CG$3)</f>
        <v>0</v>
      </c>
      <c r="CH151" s="29"/>
      <c r="CI151" s="29" t="str">
        <f t="shared" si="10"/>
        <v>Good</v>
      </c>
      <c r="CJ151" s="29" t="str">
        <f t="shared" si="11"/>
        <v>Good</v>
      </c>
    </row>
    <row r="152" spans="2:88" x14ac:dyDescent="0.45">
      <c r="B152" s="21" t="s">
        <v>418</v>
      </c>
      <c r="C152" s="120" t="s">
        <v>104</v>
      </c>
      <c r="D152" s="31" t="str">
        <f>List!G150</f>
        <v>Microsoft Coverage</v>
      </c>
      <c r="E152" s="31" t="str">
        <f>List!H150</f>
        <v>Microsoft Coverage</v>
      </c>
      <c r="F152" t="str">
        <f>INDEX('CMMC Levels'!$A$1:$F$188,MATCH('Selection Pane Data'!$C152,'CMMC Levels'!$A$1:$A$188,0),MATCH(Placemat!$F$4,'CMMC Levels'!$A$1:$F$1,0))</f>
        <v>X</v>
      </c>
      <c r="G152" s="75" t="str">
        <f>IF(F152="X",IF(COUNTIF(List!I150:CB150,"P")+COUNTIF(List!I150:CB150,"S")=0,"U",IF(COUNTIF('Selection Pane Data'!H152:CA152,"P")&gt;0,"P",IF(COUNTIF('Selection Pane Data'!H152:CA152,"S")&gt;0,"S","N"))),"NA")</f>
        <v>P</v>
      </c>
      <c r="H152" s="13" t="str">
        <f>IFERROR(IF(H$4="Yes",INDEX(List!$F$2:$CB$208,MATCH('Selection Pane Data'!$C152,List!$F$2:$F$208,0),MATCH('Selection Pane Data'!H$3,List!$F$2:$CB$2,0)),""),"")</f>
        <v/>
      </c>
      <c r="I152" s="13" t="str">
        <f>IFERROR(IF(I$4="Yes",INDEX(List!$F$2:$CB$208,MATCH('Selection Pane Data'!$C152,List!$F$2:$F$208,0),MATCH('Selection Pane Data'!I$3,List!$F$2:$CB$2,0)),""),"")</f>
        <v/>
      </c>
      <c r="J152" s="13" t="str">
        <f>IFERROR(IF(J$4="Yes",INDEX(List!$F$2:$CB$208,MATCH('Selection Pane Data'!$C152,List!$F$2:$F$208,0),MATCH('Selection Pane Data'!J$3,List!$F$2:$CB$2,0)),""),"")</f>
        <v>P</v>
      </c>
      <c r="K152" s="13" t="str">
        <f>IFERROR(IF(K$4="Yes",INDEX(List!$F$2:$CB$208,MATCH('Selection Pane Data'!$C152,List!$F$2:$F$208,0),MATCH('Selection Pane Data'!K$3,List!$F$2:$CB$2,0)),""),"")</f>
        <v/>
      </c>
      <c r="L152" s="13" t="str">
        <f>IFERROR(IF(L$4="Yes",INDEX(List!$F$2:$CB$208,MATCH('Selection Pane Data'!$C152,List!$F$2:$F$208,0),MATCH('Selection Pane Data'!L$3,List!$F$2:$CB$2,0)),""),"")</f>
        <v/>
      </c>
      <c r="M152" s="13" t="str">
        <f>IFERROR(IF(M$4="Yes",INDEX(List!$F$2:$CB$208,MATCH('Selection Pane Data'!$C152,List!$F$2:$F$208,0),MATCH('Selection Pane Data'!M$3,List!$F$2:$CB$2,0)),""),"")</f>
        <v/>
      </c>
      <c r="N152" s="13" t="str">
        <f>IFERROR(IF(N$4="Yes",INDEX(List!$F$2:$CB$208,MATCH('Selection Pane Data'!$C152,List!$F$2:$F$208,0),MATCH('Selection Pane Data'!N$3,List!$F$2:$CB$2,0)),""),"")</f>
        <v/>
      </c>
      <c r="O152" s="13" t="str">
        <f>IFERROR(IF(O$4="Yes",INDEX(List!$F$2:$CB$208,MATCH('Selection Pane Data'!$C152,List!$F$2:$F$208,0),MATCH('Selection Pane Data'!O$3,List!$F$2:$CB$2,0)),""),"")</f>
        <v/>
      </c>
      <c r="P152" s="13" t="str">
        <f>IFERROR(IF(P$4="Yes",INDEX(List!$F$2:$CB$208,MATCH('Selection Pane Data'!$C152,List!$F$2:$F$208,0),MATCH('Selection Pane Data'!P$3,List!$F$2:$CB$2,0)),""),"")</f>
        <v/>
      </c>
      <c r="Q152" s="13" t="str">
        <f>IFERROR(IF(Q$4="Yes",INDEX(List!$F$2:$CB$208,MATCH('Selection Pane Data'!$C152,List!$F$2:$F$208,0),MATCH('Selection Pane Data'!Q$3,List!$F$2:$CB$2,0)),""),"")</f>
        <v/>
      </c>
      <c r="R152" s="13" t="str">
        <f>IFERROR(IF(R$4="Yes",INDEX(List!$F$2:$CB$208,MATCH('Selection Pane Data'!$C152,List!$F$2:$F$208,0),MATCH('Selection Pane Data'!R$3,List!$F$2:$CB$2,0)),""),"")</f>
        <v/>
      </c>
      <c r="S152" s="13" t="str">
        <f>IFERROR(IF(S$4="Yes",INDEX(List!$F$2:$CB$208,MATCH('Selection Pane Data'!$C152,List!$F$2:$F$208,0),MATCH('Selection Pane Data'!S$3,List!$F$2:$CB$2,0)),""),"")</f>
        <v/>
      </c>
      <c r="T152" s="13" t="str">
        <f>IFERROR(IF(T$4="Yes",INDEX(List!$F$2:$CB$208,MATCH('Selection Pane Data'!$C152,List!$F$2:$F$208,0),MATCH('Selection Pane Data'!T$3,List!$F$2:$CB$2,0)),""),"")</f>
        <v/>
      </c>
      <c r="U152" s="13" t="str">
        <f>IFERROR(IF(U$4="Yes",INDEX(List!$F$2:$CB$208,MATCH('Selection Pane Data'!$C152,List!$F$2:$F$208,0),MATCH('Selection Pane Data'!U$3,List!$F$2:$CB$2,0)),""),"")</f>
        <v/>
      </c>
      <c r="V152" s="13" t="str">
        <f>IFERROR(IF(V$4="Yes",INDEX(List!$F$2:$CB$208,MATCH('Selection Pane Data'!$C152,List!$F$2:$F$208,0),MATCH('Selection Pane Data'!V$3,List!$F$2:$CB$2,0)),""),"")</f>
        <v/>
      </c>
      <c r="W152" s="13" t="str">
        <f>IFERROR(IF(W$4="Yes",INDEX(List!$F$2:$CB$208,MATCH('Selection Pane Data'!$C152,List!$F$2:$F$208,0),MATCH('Selection Pane Data'!W$3,List!$F$2:$CB$2,0)),""),"")</f>
        <v/>
      </c>
      <c r="X152" s="13" t="str">
        <f>IFERROR(IF(X$4="Yes",INDEX(List!$F$2:$CB$208,MATCH('Selection Pane Data'!$C152,List!$F$2:$F$208,0),MATCH('Selection Pane Data'!X$3,List!$F$2:$CB$2,0)),""),"")</f>
        <v/>
      </c>
      <c r="Y152" s="13" t="str">
        <f>IFERROR(IF(Y$4="Yes",INDEX(List!$F$2:$CB$208,MATCH('Selection Pane Data'!$C152,List!$F$2:$F$208,0),MATCH('Selection Pane Data'!Y$3,List!$F$2:$CB$2,0)),""),"")</f>
        <v/>
      </c>
      <c r="Z152" s="13" t="str">
        <f>IFERROR(IF(Z$4="Yes",INDEX(List!$F$2:$CB$208,MATCH('Selection Pane Data'!$C152,List!$F$2:$F$208,0),MATCH('Selection Pane Data'!Z$3,List!$F$2:$CB$2,0)),""),"")</f>
        <v/>
      </c>
      <c r="AA152" s="13" t="str">
        <f>IFERROR(IF(AA$4="Yes",INDEX(List!$F$2:$CB$208,MATCH('Selection Pane Data'!$C152,List!$F$2:$F$208,0),MATCH('Selection Pane Data'!AA$3,List!$F$2:$CB$2,0)),""),"")</f>
        <v/>
      </c>
      <c r="AB152" s="13">
        <f>IFERROR(IF(AB$4="Yes",INDEX(List!$F$2:$CB$208,MATCH('Selection Pane Data'!$C152,List!$F$2:$F$208,0),MATCH('Selection Pane Data'!AB$3,List!$F$2:$CB$2,0)),""),"")</f>
        <v>0</v>
      </c>
      <c r="AC152" s="13" t="str">
        <f>IFERROR(IF(AC$4="Yes",INDEX(List!$F$2:$CB$208,MATCH('Selection Pane Data'!$C152,List!$F$2:$F$208,0),MATCH('Selection Pane Data'!AC$3,List!$F$2:$CB$2,0)),""),"")</f>
        <v/>
      </c>
      <c r="AD152" s="13" t="str">
        <f>IFERROR(IF(AD$4="Yes",INDEX(List!$F$2:$CB$208,MATCH('Selection Pane Data'!$C152,List!$F$2:$F$208,0),MATCH('Selection Pane Data'!AD$3,List!$F$2:$CB$2,0)),""),"")</f>
        <v/>
      </c>
      <c r="AE152" s="13" t="str">
        <f>IFERROR(IF(AE$4="Yes",INDEX(List!$F$2:$CB$208,MATCH('Selection Pane Data'!$C152,List!$F$2:$F$208,0),MATCH('Selection Pane Data'!AE$3,List!$F$2:$CB$2,0)),""),"")</f>
        <v/>
      </c>
      <c r="AF152" s="13" t="str">
        <f>IFERROR(IF(AF$4="Yes",INDEX(List!$F$2:$CB$208,MATCH('Selection Pane Data'!$C152,List!$F$2:$F$208,0),MATCH('Selection Pane Data'!AF$3,List!$F$2:$CB$2,0)),""),"")</f>
        <v/>
      </c>
      <c r="AG152" s="13" t="str">
        <f>IFERROR(IF(AG$4="Yes",INDEX(List!$F$2:$CB$208,MATCH('Selection Pane Data'!$C152,List!$F$2:$F$208,0),MATCH('Selection Pane Data'!AG$3,List!$F$2:$CB$2,0)),""),"")</f>
        <v/>
      </c>
      <c r="AH152" s="13" t="str">
        <f>IFERROR(IF(AH$4="Yes",INDEX(List!$F$2:$CB$208,MATCH('Selection Pane Data'!$C152,List!$F$2:$F$208,0),MATCH('Selection Pane Data'!AH$3,List!$F$2:$CB$2,0)),""),"")</f>
        <v/>
      </c>
      <c r="AI152" s="13" t="str">
        <f>IFERROR(IF(AI$4="Yes",INDEX(List!$F$2:$CB$208,MATCH('Selection Pane Data'!$C152,List!$F$2:$F$208,0),MATCH('Selection Pane Data'!AI$3,List!$F$2:$CB$2,0)),""),"")</f>
        <v/>
      </c>
      <c r="AJ152" s="13" t="str">
        <f>IFERROR(IF(AJ$4="Yes",INDEX(List!$F$2:$CB$208,MATCH('Selection Pane Data'!$C152,List!$F$2:$F$208,0),MATCH('Selection Pane Data'!AJ$3,List!$F$2:$CB$2,0)),""),"")</f>
        <v/>
      </c>
      <c r="AK152" s="13" t="str">
        <f>IFERROR(IF(AK$4="Yes",INDEX(List!$F$2:$CB$208,MATCH('Selection Pane Data'!$C152,List!$F$2:$F$208,0),MATCH('Selection Pane Data'!AK$3,List!$F$2:$CB$2,0)),""),"")</f>
        <v/>
      </c>
      <c r="AL152" s="13" t="str">
        <f>IFERROR(IF(AL$4="Yes",INDEX(List!$F$2:$CB$208,MATCH('Selection Pane Data'!$C152,List!$F$2:$F$208,0),MATCH('Selection Pane Data'!AL$3,List!$F$2:$CB$2,0)),""),"")</f>
        <v/>
      </c>
      <c r="AM152" s="13" t="str">
        <f>IFERROR(IF(AM$4="Yes",INDEX(List!$F$2:$CB$208,MATCH('Selection Pane Data'!$C152,List!$F$2:$F$208,0),MATCH('Selection Pane Data'!AM$3,List!$F$2:$CB$2,0)),""),"")</f>
        <v/>
      </c>
      <c r="AN152" s="13" t="str">
        <f>IFERROR(IF(AN$4="Yes",INDEX(List!$F$2:$CB$208,MATCH('Selection Pane Data'!$C152,List!$F$2:$F$208,0),MATCH('Selection Pane Data'!AN$3,List!$F$2:$CB$2,0)),""),"")</f>
        <v/>
      </c>
      <c r="AO152" s="13" t="str">
        <f>IFERROR(IF(AO$4="Yes",INDEX(List!$F$2:$CB$208,MATCH('Selection Pane Data'!$C152,List!$F$2:$F$208,0),MATCH('Selection Pane Data'!AO$3,List!$F$2:$CB$2,0)),""),"")</f>
        <v/>
      </c>
      <c r="AP152" s="13" t="str">
        <f>IFERROR(IF(AP$4="Yes",INDEX(List!$F$2:$CB$208,MATCH('Selection Pane Data'!$C152,List!$F$2:$F$208,0),MATCH('Selection Pane Data'!AP$3,List!$F$2:$CB$2,0)),""),"")</f>
        <v/>
      </c>
      <c r="AQ152" s="13" t="str">
        <f>IFERROR(IF(AQ$4="Yes",INDEX(List!$F$2:$CB$208,MATCH('Selection Pane Data'!$C152,List!$F$2:$F$208,0),MATCH('Selection Pane Data'!AQ$3,List!$F$2:$CB$2,0)),""),"")</f>
        <v/>
      </c>
      <c r="AR152" s="13" t="str">
        <f>IFERROR(IF(AR$4="Yes",INDEX(List!$F$2:$CB$208,MATCH('Selection Pane Data'!$C152,List!$F$2:$F$208,0),MATCH('Selection Pane Data'!AR$3,List!$F$2:$CB$2,0)),""),"")</f>
        <v/>
      </c>
      <c r="AS152" s="13" t="str">
        <f>IFERROR(IF(AS$4="Yes",INDEX(List!$F$2:$CB$208,MATCH('Selection Pane Data'!$C152,List!$F$2:$F$208,0),MATCH('Selection Pane Data'!AS$3,List!$F$2:$CB$2,0)),""),"")</f>
        <v/>
      </c>
      <c r="AT152" s="13" t="str">
        <f>IFERROR(IF(AT$4="Yes",INDEX(List!$F$2:$CB$208,MATCH('Selection Pane Data'!$C152,List!$F$2:$F$208,0),MATCH('Selection Pane Data'!AT$3,List!$F$2:$CB$2,0)),""),"")</f>
        <v/>
      </c>
      <c r="AU152" s="13" t="str">
        <f>IFERROR(IF(AU$4="Yes",INDEX(List!$F$2:$CB$208,MATCH('Selection Pane Data'!$C152,List!$F$2:$F$208,0),MATCH('Selection Pane Data'!AU$3,List!$F$2:$CB$2,0)),""),"")</f>
        <v/>
      </c>
      <c r="AV152" s="13" t="str">
        <f>IFERROR(IF(AV$4="Yes",INDEX(List!$F$2:$CB$208,MATCH('Selection Pane Data'!$C152,List!$F$2:$F$208,0),MATCH('Selection Pane Data'!AV$3,List!$F$2:$CB$2,0)),""),"")</f>
        <v/>
      </c>
      <c r="AW152" s="13" t="str">
        <f>IFERROR(IF(AW$4="Yes",INDEX(List!$F$2:$CB$208,MATCH('Selection Pane Data'!$C152,List!$F$2:$F$208,0),MATCH('Selection Pane Data'!AW$3,List!$F$2:$CB$2,0)),""),"")</f>
        <v/>
      </c>
      <c r="AX152" s="13" t="str">
        <f>IFERROR(IF(AX$4="Yes",INDEX(List!$F$2:$CB$208,MATCH('Selection Pane Data'!$C152,List!$F$2:$F$208,0),MATCH('Selection Pane Data'!AX$3,List!$F$2:$CB$2,0)),""),"")</f>
        <v/>
      </c>
      <c r="AY152" s="13" t="str">
        <f>IFERROR(IF(AY$4="Yes",INDEX(List!$F$2:$CB$208,MATCH('Selection Pane Data'!$C152,List!$F$2:$F$208,0),MATCH('Selection Pane Data'!AY$3,List!$F$2:$CB$2,0)),""),"")</f>
        <v/>
      </c>
      <c r="AZ152" s="13" t="str">
        <f>IFERROR(IF(AZ$4="Yes",INDEX(List!$F$2:$CB$208,MATCH('Selection Pane Data'!$C152,List!$F$2:$F$208,0),MATCH('Selection Pane Data'!AZ$3,List!$F$2:$CB$2,0)),""),"")</f>
        <v/>
      </c>
      <c r="BA152" s="13" t="str">
        <f>IFERROR(IF(BA$4="Yes",INDEX(List!$F$2:$CB$208,MATCH('Selection Pane Data'!$C152,List!$F$2:$F$208,0),MATCH('Selection Pane Data'!BA$3,List!$F$2:$CB$2,0)),""),"")</f>
        <v/>
      </c>
      <c r="BB152" s="13" t="str">
        <f>IFERROR(IF(BB$4="Yes",INDEX(List!$F$2:$CB$208,MATCH('Selection Pane Data'!$C152,List!$F$2:$F$208,0),MATCH('Selection Pane Data'!BB$3,List!$F$2:$CB$2,0)),""),"")</f>
        <v/>
      </c>
      <c r="BC152" s="13" t="str">
        <f>IFERROR(IF(BC$4="Yes",INDEX(List!$F$2:$CB$208,MATCH('Selection Pane Data'!$C152,List!$F$2:$F$208,0),MATCH('Selection Pane Data'!BC$3,List!$F$2:$CB$2,0)),""),"")</f>
        <v/>
      </c>
      <c r="BD152" s="13" t="str">
        <f>IFERROR(IF(BD$4="Yes",INDEX(List!$F$2:$CB$208,MATCH('Selection Pane Data'!$C152,List!$F$2:$F$208,0),MATCH('Selection Pane Data'!BD$3,List!$F$2:$CB$2,0)),""),"")</f>
        <v/>
      </c>
      <c r="BE152" s="13" t="str">
        <f>IFERROR(IF(BE$4="Yes",INDEX(List!$F$2:$CB$208,MATCH('Selection Pane Data'!$C152,List!$F$2:$F$208,0),MATCH('Selection Pane Data'!BE$3,List!$F$2:$CB$2,0)),""),"")</f>
        <v/>
      </c>
      <c r="BF152" s="13" t="str">
        <f>IFERROR(IF(BF$4="Yes",INDEX(List!$F$2:$CB$208,MATCH('Selection Pane Data'!$C152,List!$F$2:$F$208,0),MATCH('Selection Pane Data'!BF$3,List!$F$2:$CB$2,0)),""),"")</f>
        <v/>
      </c>
      <c r="BG152" s="13" t="str">
        <f>IFERROR(IF(BG$4="Yes",INDEX(List!$F$2:$CB$208,MATCH('Selection Pane Data'!$C152,List!$F$2:$F$208,0),MATCH('Selection Pane Data'!BG$3,List!$F$2:$CB$2,0)),""),"")</f>
        <v/>
      </c>
      <c r="BH152" s="13" t="str">
        <f>IFERROR(IF(BH$4="Yes",INDEX(List!$F$2:$CB$208,MATCH('Selection Pane Data'!$C152,List!$F$2:$F$208,0),MATCH('Selection Pane Data'!BH$3,List!$F$2:$CB$2,0)),""),"")</f>
        <v/>
      </c>
      <c r="BI152" s="13" t="str">
        <f>IFERROR(IF(BI$4="Yes",INDEX(List!$F$2:$CB$208,MATCH('Selection Pane Data'!$C152,List!$F$2:$F$208,0),MATCH('Selection Pane Data'!BI$3,List!$F$2:$CB$2,0)),""),"")</f>
        <v/>
      </c>
      <c r="BJ152" s="13" t="str">
        <f>IFERROR(IF(BJ$4="Yes",INDEX(List!$F$2:$CB$208,MATCH('Selection Pane Data'!$C152,List!$F$2:$F$208,0),MATCH('Selection Pane Data'!BJ$3,List!$F$2:$CB$2,0)),""),"")</f>
        <v/>
      </c>
      <c r="BK152" s="13" t="str">
        <f>IFERROR(IF(BK$4="Yes",INDEX(List!$F$2:$CB$208,MATCH('Selection Pane Data'!$C152,List!$F$2:$F$208,0),MATCH('Selection Pane Data'!BK$3,List!$F$2:$CB$2,0)),""),"")</f>
        <v/>
      </c>
      <c r="BL152" s="13" t="str">
        <f>IFERROR(IF(BL$4="Yes",INDEX(List!$F$2:$CB$208,MATCH('Selection Pane Data'!$C152,List!$F$2:$F$208,0),MATCH('Selection Pane Data'!BL$3,List!$F$2:$CB$2,0)),""),"")</f>
        <v/>
      </c>
      <c r="BM152" s="13" t="str">
        <f>IFERROR(IF(BM$4="Yes",INDEX(List!$F$2:$CB$208,MATCH('Selection Pane Data'!$C152,List!$F$2:$F$208,0),MATCH('Selection Pane Data'!BM$3,List!$F$2:$CB$2,0)),""),"")</f>
        <v/>
      </c>
      <c r="BN152" s="13" t="str">
        <f>IFERROR(IF(BN$4="Yes",INDEX(List!$F$2:$CB$208,MATCH('Selection Pane Data'!$C152,List!$F$2:$F$208,0),MATCH('Selection Pane Data'!BN$3,List!$F$2:$CB$2,0)),""),"")</f>
        <v/>
      </c>
      <c r="BO152" s="13" t="str">
        <f>IFERROR(IF(BO$4="Yes",INDEX(List!$F$2:$CB$208,MATCH('Selection Pane Data'!$C152,List!$F$2:$F$208,0),MATCH('Selection Pane Data'!BO$3,List!$F$2:$CB$2,0)),""),"")</f>
        <v/>
      </c>
      <c r="BP152" s="13" t="str">
        <f>IFERROR(IF(BP$4="Yes",INDEX(List!$F$2:$CB$208,MATCH('Selection Pane Data'!$C152,List!$F$2:$F$208,0),MATCH('Selection Pane Data'!BP$3,List!$F$2:$CB$2,0)),""),"")</f>
        <v/>
      </c>
      <c r="BQ152" s="13" t="str">
        <f>IFERROR(IF(BQ$4="Yes",INDEX(List!$F$2:$CB$208,MATCH('Selection Pane Data'!$C152,List!$F$2:$F$208,0),MATCH('Selection Pane Data'!BQ$3,List!$F$2:$CB$2,0)),""),"")</f>
        <v/>
      </c>
      <c r="BR152" s="13" t="str">
        <f>IFERROR(IF(BR$4="Yes",INDEX(List!$F$2:$CB$208,MATCH('Selection Pane Data'!$C152,List!$F$2:$F$208,0),MATCH('Selection Pane Data'!BR$3,List!$F$2:$CB$2,0)),""),"")</f>
        <v/>
      </c>
      <c r="BS152" s="13" t="str">
        <f>IFERROR(IF(BS$4="Yes",INDEX(List!$F$2:$CB$208,MATCH('Selection Pane Data'!$C152,List!$F$2:$F$208,0),MATCH('Selection Pane Data'!BS$3,List!$F$2:$CB$2,0)),""),"")</f>
        <v/>
      </c>
      <c r="BT152" s="13" t="str">
        <f>IFERROR(IF(BT$4="Yes",INDEX(List!$F$2:$CB$208,MATCH('Selection Pane Data'!$C152,List!$F$2:$F$208,0),MATCH('Selection Pane Data'!BT$3,List!$F$2:$CB$2,0)),""),"")</f>
        <v/>
      </c>
      <c r="BU152" s="13" t="str">
        <f>IFERROR(IF(BU$4="Yes",INDEX(List!$F$2:$CB$208,MATCH('Selection Pane Data'!$C152,List!$F$2:$F$208,0),MATCH('Selection Pane Data'!BU$3,List!$F$2:$CB$2,0)),""),"")</f>
        <v/>
      </c>
      <c r="BV152" s="13" t="str">
        <f>IFERROR(IF(BV$4="Yes",INDEX(List!$F$2:$CB$208,MATCH('Selection Pane Data'!$C152,List!$F$2:$F$208,0),MATCH('Selection Pane Data'!BV$3,List!$F$2:$CB$2,0)),""),"")</f>
        <v/>
      </c>
      <c r="BW152" s="13" t="str">
        <f>IFERROR(IF(BW$4="Yes",INDEX(List!$F$2:$CB$208,MATCH('Selection Pane Data'!$C152,List!$F$2:$F$208,0),MATCH('Selection Pane Data'!BW$3,List!$F$2:$CB$2,0)),""),"")</f>
        <v/>
      </c>
      <c r="BX152" s="13" t="str">
        <f>IFERROR(IF(BX$4="Yes",INDEX(List!$F$2:$CB$208,MATCH('Selection Pane Data'!$C152,List!$F$2:$F$208,0),MATCH('Selection Pane Data'!BX$3,List!$F$2:$CB$2,0)),""),"")</f>
        <v/>
      </c>
      <c r="BY152" s="13" t="str">
        <f>IFERROR(IF(BY$4="Yes",INDEX(List!$F$2:$CB$208,MATCH('Selection Pane Data'!$C152,List!$F$2:$F$208,0),MATCH('Selection Pane Data'!BY$3,List!$F$2:$CB$2,0)),""),"")</f>
        <v/>
      </c>
      <c r="BZ152" s="13" t="str">
        <f>IFERROR(IF(BZ$4="Yes",INDEX(List!$F$2:$CB$208,MATCH('Selection Pane Data'!$C152,List!$F$2:$F$208,0),MATCH('Selection Pane Data'!BZ$3,List!$F$2:$CB$2,0)),""),"")</f>
        <v/>
      </c>
      <c r="CA152" s="13" t="str">
        <f>IFERROR(IF(CA$4="Yes",INDEX(List!$F$2:$CB$208,MATCH('Selection Pane Data'!$C152,List!$F$2:$F$208,0),MATCH('Selection Pane Data'!CA$3,List!$F$2:$CB$2,0)),""),"")</f>
        <v/>
      </c>
      <c r="CC152" s="29">
        <f t="shared" si="8"/>
        <v>1</v>
      </c>
      <c r="CD152" s="29">
        <f t="shared" si="9"/>
        <v>0</v>
      </c>
      <c r="CE152" s="29"/>
      <c r="CF152" s="29">
        <f>COUNTIF(List!I150:CB150,'Selection Pane Data'!CF$3)</f>
        <v>2</v>
      </c>
      <c r="CG152" s="29">
        <f>COUNTIF(List!J150:CC150,'Selection Pane Data'!CG$3)</f>
        <v>1</v>
      </c>
      <c r="CH152" s="29"/>
      <c r="CI152" s="29" t="str">
        <f t="shared" si="10"/>
        <v>Error</v>
      </c>
      <c r="CJ152" s="29" t="str">
        <f t="shared" si="11"/>
        <v>Error</v>
      </c>
    </row>
    <row r="153" spans="2:88" x14ac:dyDescent="0.45">
      <c r="B153" s="21" t="s">
        <v>419</v>
      </c>
      <c r="C153" s="120" t="s">
        <v>118</v>
      </c>
      <c r="D153" s="31" t="str">
        <f>List!G151</f>
        <v>Microsoft Coverage</v>
      </c>
      <c r="E153" s="31" t="str">
        <f>List!H151</f>
        <v>Microsoft Coverage</v>
      </c>
      <c r="F153" t="str">
        <f>INDEX('CMMC Levels'!$A$1:$F$188,MATCH('Selection Pane Data'!$C153,'CMMC Levels'!$A$1:$A$188,0),MATCH(Placemat!$F$4,'CMMC Levels'!$A$1:$F$1,0))</f>
        <v>X</v>
      </c>
      <c r="G153" s="75" t="str">
        <f>IF(F153="X",IF(COUNTIF(List!I151:CB151,"P")+COUNTIF(List!I151:CB151,"S")=0,"U",IF(COUNTIF('Selection Pane Data'!H153:CA153,"P")&gt;0,"P",IF(COUNTIF('Selection Pane Data'!H153:CA153,"S")&gt;0,"S","N"))),"NA")</f>
        <v>P</v>
      </c>
      <c r="H153" s="13" t="str">
        <f>IFERROR(IF(H$4="Yes",INDEX(List!$F$2:$CB$208,MATCH('Selection Pane Data'!$C153,List!$F$2:$F$208,0),MATCH('Selection Pane Data'!H$3,List!$F$2:$CB$2,0)),""),"")</f>
        <v/>
      </c>
      <c r="I153" s="13" t="str">
        <f>IFERROR(IF(I$4="Yes",INDEX(List!$F$2:$CB$208,MATCH('Selection Pane Data'!$C153,List!$F$2:$F$208,0),MATCH('Selection Pane Data'!I$3,List!$F$2:$CB$2,0)),""),"")</f>
        <v/>
      </c>
      <c r="J153" s="13" t="str">
        <f>IFERROR(IF(J$4="Yes",INDEX(List!$F$2:$CB$208,MATCH('Selection Pane Data'!$C153,List!$F$2:$F$208,0),MATCH('Selection Pane Data'!J$3,List!$F$2:$CB$2,0)),""),"")</f>
        <v>P</v>
      </c>
      <c r="K153" s="13" t="str">
        <f>IFERROR(IF(K$4="Yes",INDEX(List!$F$2:$CB$208,MATCH('Selection Pane Data'!$C153,List!$F$2:$F$208,0),MATCH('Selection Pane Data'!K$3,List!$F$2:$CB$2,0)),""),"")</f>
        <v/>
      </c>
      <c r="L153" s="13" t="str">
        <f>IFERROR(IF(L$4="Yes",INDEX(List!$F$2:$CB$208,MATCH('Selection Pane Data'!$C153,List!$F$2:$F$208,0),MATCH('Selection Pane Data'!L$3,List!$F$2:$CB$2,0)),""),"")</f>
        <v/>
      </c>
      <c r="M153" s="13" t="str">
        <f>IFERROR(IF(M$4="Yes",INDEX(List!$F$2:$CB$208,MATCH('Selection Pane Data'!$C153,List!$F$2:$F$208,0),MATCH('Selection Pane Data'!M$3,List!$F$2:$CB$2,0)),""),"")</f>
        <v/>
      </c>
      <c r="N153" s="13" t="str">
        <f>IFERROR(IF(N$4="Yes",INDEX(List!$F$2:$CB$208,MATCH('Selection Pane Data'!$C153,List!$F$2:$F$208,0),MATCH('Selection Pane Data'!N$3,List!$F$2:$CB$2,0)),""),"")</f>
        <v/>
      </c>
      <c r="O153" s="13" t="str">
        <f>IFERROR(IF(O$4="Yes",INDEX(List!$F$2:$CB$208,MATCH('Selection Pane Data'!$C153,List!$F$2:$F$208,0),MATCH('Selection Pane Data'!O$3,List!$F$2:$CB$2,0)),""),"")</f>
        <v/>
      </c>
      <c r="P153" s="13" t="str">
        <f>IFERROR(IF(P$4="Yes",INDEX(List!$F$2:$CB$208,MATCH('Selection Pane Data'!$C153,List!$F$2:$F$208,0),MATCH('Selection Pane Data'!P$3,List!$F$2:$CB$2,0)),""),"")</f>
        <v/>
      </c>
      <c r="Q153" s="13" t="str">
        <f>IFERROR(IF(Q$4="Yes",INDEX(List!$F$2:$CB$208,MATCH('Selection Pane Data'!$C153,List!$F$2:$F$208,0),MATCH('Selection Pane Data'!Q$3,List!$F$2:$CB$2,0)),""),"")</f>
        <v/>
      </c>
      <c r="R153" s="13" t="str">
        <f>IFERROR(IF(R$4="Yes",INDEX(List!$F$2:$CB$208,MATCH('Selection Pane Data'!$C153,List!$F$2:$F$208,0),MATCH('Selection Pane Data'!R$3,List!$F$2:$CB$2,0)),""),"")</f>
        <v/>
      </c>
      <c r="S153" s="13" t="str">
        <f>IFERROR(IF(S$4="Yes",INDEX(List!$F$2:$CB$208,MATCH('Selection Pane Data'!$C153,List!$F$2:$F$208,0),MATCH('Selection Pane Data'!S$3,List!$F$2:$CB$2,0)),""),"")</f>
        <v/>
      </c>
      <c r="T153" s="13" t="str">
        <f>IFERROR(IF(T$4="Yes",INDEX(List!$F$2:$CB$208,MATCH('Selection Pane Data'!$C153,List!$F$2:$F$208,0),MATCH('Selection Pane Data'!T$3,List!$F$2:$CB$2,0)),""),"")</f>
        <v/>
      </c>
      <c r="U153" s="13" t="str">
        <f>IFERROR(IF(U$4="Yes",INDEX(List!$F$2:$CB$208,MATCH('Selection Pane Data'!$C153,List!$F$2:$F$208,0),MATCH('Selection Pane Data'!U$3,List!$F$2:$CB$2,0)),""),"")</f>
        <v/>
      </c>
      <c r="V153" s="13" t="str">
        <f>IFERROR(IF(V$4="Yes",INDEX(List!$F$2:$CB$208,MATCH('Selection Pane Data'!$C153,List!$F$2:$F$208,0),MATCH('Selection Pane Data'!V$3,List!$F$2:$CB$2,0)),""),"")</f>
        <v/>
      </c>
      <c r="W153" s="13" t="str">
        <f>IFERROR(IF(W$4="Yes",INDEX(List!$F$2:$CB$208,MATCH('Selection Pane Data'!$C153,List!$F$2:$F$208,0),MATCH('Selection Pane Data'!W$3,List!$F$2:$CB$2,0)),""),"")</f>
        <v/>
      </c>
      <c r="X153" s="13" t="str">
        <f>IFERROR(IF(X$4="Yes",INDEX(List!$F$2:$CB$208,MATCH('Selection Pane Data'!$C153,List!$F$2:$F$208,0),MATCH('Selection Pane Data'!X$3,List!$F$2:$CB$2,0)),""),"")</f>
        <v/>
      </c>
      <c r="Y153" s="13" t="str">
        <f>IFERROR(IF(Y$4="Yes",INDEX(List!$F$2:$CB$208,MATCH('Selection Pane Data'!$C153,List!$F$2:$F$208,0),MATCH('Selection Pane Data'!Y$3,List!$F$2:$CB$2,0)),""),"")</f>
        <v/>
      </c>
      <c r="Z153" s="13" t="str">
        <f>IFERROR(IF(Z$4="Yes",INDEX(List!$F$2:$CB$208,MATCH('Selection Pane Data'!$C153,List!$F$2:$F$208,0),MATCH('Selection Pane Data'!Z$3,List!$F$2:$CB$2,0)),""),"")</f>
        <v/>
      </c>
      <c r="AA153" s="13" t="str">
        <f>IFERROR(IF(AA$4="Yes",INDEX(List!$F$2:$CB$208,MATCH('Selection Pane Data'!$C153,List!$F$2:$F$208,0),MATCH('Selection Pane Data'!AA$3,List!$F$2:$CB$2,0)),""),"")</f>
        <v/>
      </c>
      <c r="AB153" s="13">
        <f>IFERROR(IF(AB$4="Yes",INDEX(List!$F$2:$CB$208,MATCH('Selection Pane Data'!$C153,List!$F$2:$F$208,0),MATCH('Selection Pane Data'!AB$3,List!$F$2:$CB$2,0)),""),"")</f>
        <v>0</v>
      </c>
      <c r="AC153" s="13" t="str">
        <f>IFERROR(IF(AC$4="Yes",INDEX(List!$F$2:$CB$208,MATCH('Selection Pane Data'!$C153,List!$F$2:$F$208,0),MATCH('Selection Pane Data'!AC$3,List!$F$2:$CB$2,0)),""),"")</f>
        <v/>
      </c>
      <c r="AD153" s="13" t="str">
        <f>IFERROR(IF(AD$4="Yes",INDEX(List!$F$2:$CB$208,MATCH('Selection Pane Data'!$C153,List!$F$2:$F$208,0),MATCH('Selection Pane Data'!AD$3,List!$F$2:$CB$2,0)),""),"")</f>
        <v/>
      </c>
      <c r="AE153" s="13" t="str">
        <f>IFERROR(IF(AE$4="Yes",INDEX(List!$F$2:$CB$208,MATCH('Selection Pane Data'!$C153,List!$F$2:$F$208,0),MATCH('Selection Pane Data'!AE$3,List!$F$2:$CB$2,0)),""),"")</f>
        <v/>
      </c>
      <c r="AF153" s="13" t="str">
        <f>IFERROR(IF(AF$4="Yes",INDEX(List!$F$2:$CB$208,MATCH('Selection Pane Data'!$C153,List!$F$2:$F$208,0),MATCH('Selection Pane Data'!AF$3,List!$F$2:$CB$2,0)),""),"")</f>
        <v/>
      </c>
      <c r="AG153" s="13" t="str">
        <f>IFERROR(IF(AG$4="Yes",INDEX(List!$F$2:$CB$208,MATCH('Selection Pane Data'!$C153,List!$F$2:$F$208,0),MATCH('Selection Pane Data'!AG$3,List!$F$2:$CB$2,0)),""),"")</f>
        <v/>
      </c>
      <c r="AH153" s="13" t="str">
        <f>IFERROR(IF(AH$4="Yes",INDEX(List!$F$2:$CB$208,MATCH('Selection Pane Data'!$C153,List!$F$2:$F$208,0),MATCH('Selection Pane Data'!AH$3,List!$F$2:$CB$2,0)),""),"")</f>
        <v/>
      </c>
      <c r="AI153" s="13" t="str">
        <f>IFERROR(IF(AI$4="Yes",INDEX(List!$F$2:$CB$208,MATCH('Selection Pane Data'!$C153,List!$F$2:$F$208,0),MATCH('Selection Pane Data'!AI$3,List!$F$2:$CB$2,0)),""),"")</f>
        <v/>
      </c>
      <c r="AJ153" s="13" t="str">
        <f>IFERROR(IF(AJ$4="Yes",INDEX(List!$F$2:$CB$208,MATCH('Selection Pane Data'!$C153,List!$F$2:$F$208,0),MATCH('Selection Pane Data'!AJ$3,List!$F$2:$CB$2,0)),""),"")</f>
        <v/>
      </c>
      <c r="AK153" s="13" t="str">
        <f>IFERROR(IF(AK$4="Yes",INDEX(List!$F$2:$CB$208,MATCH('Selection Pane Data'!$C153,List!$F$2:$F$208,0),MATCH('Selection Pane Data'!AK$3,List!$F$2:$CB$2,0)),""),"")</f>
        <v/>
      </c>
      <c r="AL153" s="13" t="str">
        <f>IFERROR(IF(AL$4="Yes",INDEX(List!$F$2:$CB$208,MATCH('Selection Pane Data'!$C153,List!$F$2:$F$208,0),MATCH('Selection Pane Data'!AL$3,List!$F$2:$CB$2,0)),""),"")</f>
        <v/>
      </c>
      <c r="AM153" s="13" t="str">
        <f>IFERROR(IF(AM$4="Yes",INDEX(List!$F$2:$CB$208,MATCH('Selection Pane Data'!$C153,List!$F$2:$F$208,0),MATCH('Selection Pane Data'!AM$3,List!$F$2:$CB$2,0)),""),"")</f>
        <v/>
      </c>
      <c r="AN153" s="13" t="str">
        <f>IFERROR(IF(AN$4="Yes",INDEX(List!$F$2:$CB$208,MATCH('Selection Pane Data'!$C153,List!$F$2:$F$208,0),MATCH('Selection Pane Data'!AN$3,List!$F$2:$CB$2,0)),""),"")</f>
        <v/>
      </c>
      <c r="AO153" s="13" t="str">
        <f>IFERROR(IF(AO$4="Yes",INDEX(List!$F$2:$CB$208,MATCH('Selection Pane Data'!$C153,List!$F$2:$F$208,0),MATCH('Selection Pane Data'!AO$3,List!$F$2:$CB$2,0)),""),"")</f>
        <v/>
      </c>
      <c r="AP153" s="13" t="str">
        <f>IFERROR(IF(AP$4="Yes",INDEX(List!$F$2:$CB$208,MATCH('Selection Pane Data'!$C153,List!$F$2:$F$208,0),MATCH('Selection Pane Data'!AP$3,List!$F$2:$CB$2,0)),""),"")</f>
        <v/>
      </c>
      <c r="AQ153" s="13" t="str">
        <f>IFERROR(IF(AQ$4="Yes",INDEX(List!$F$2:$CB$208,MATCH('Selection Pane Data'!$C153,List!$F$2:$F$208,0),MATCH('Selection Pane Data'!AQ$3,List!$F$2:$CB$2,0)),""),"")</f>
        <v/>
      </c>
      <c r="AR153" s="13" t="str">
        <f>IFERROR(IF(AR$4="Yes",INDEX(List!$F$2:$CB$208,MATCH('Selection Pane Data'!$C153,List!$F$2:$F$208,0),MATCH('Selection Pane Data'!AR$3,List!$F$2:$CB$2,0)),""),"")</f>
        <v/>
      </c>
      <c r="AS153" s="13" t="str">
        <f>IFERROR(IF(AS$4="Yes",INDEX(List!$F$2:$CB$208,MATCH('Selection Pane Data'!$C153,List!$F$2:$F$208,0),MATCH('Selection Pane Data'!AS$3,List!$F$2:$CB$2,0)),""),"")</f>
        <v/>
      </c>
      <c r="AT153" s="13" t="str">
        <f>IFERROR(IF(AT$4="Yes",INDEX(List!$F$2:$CB$208,MATCH('Selection Pane Data'!$C153,List!$F$2:$F$208,0),MATCH('Selection Pane Data'!AT$3,List!$F$2:$CB$2,0)),""),"")</f>
        <v/>
      </c>
      <c r="AU153" s="13" t="str">
        <f>IFERROR(IF(AU$4="Yes",INDEX(List!$F$2:$CB$208,MATCH('Selection Pane Data'!$C153,List!$F$2:$F$208,0),MATCH('Selection Pane Data'!AU$3,List!$F$2:$CB$2,0)),""),"")</f>
        <v/>
      </c>
      <c r="AV153" s="13" t="str">
        <f>IFERROR(IF(AV$4="Yes",INDEX(List!$F$2:$CB$208,MATCH('Selection Pane Data'!$C153,List!$F$2:$F$208,0),MATCH('Selection Pane Data'!AV$3,List!$F$2:$CB$2,0)),""),"")</f>
        <v/>
      </c>
      <c r="AW153" s="13" t="str">
        <f>IFERROR(IF(AW$4="Yes",INDEX(List!$F$2:$CB$208,MATCH('Selection Pane Data'!$C153,List!$F$2:$F$208,0),MATCH('Selection Pane Data'!AW$3,List!$F$2:$CB$2,0)),""),"")</f>
        <v/>
      </c>
      <c r="AX153" s="13" t="str">
        <f>IFERROR(IF(AX$4="Yes",INDEX(List!$F$2:$CB$208,MATCH('Selection Pane Data'!$C153,List!$F$2:$F$208,0),MATCH('Selection Pane Data'!AX$3,List!$F$2:$CB$2,0)),""),"")</f>
        <v/>
      </c>
      <c r="AY153" s="13" t="str">
        <f>IFERROR(IF(AY$4="Yes",INDEX(List!$F$2:$CB$208,MATCH('Selection Pane Data'!$C153,List!$F$2:$F$208,0),MATCH('Selection Pane Data'!AY$3,List!$F$2:$CB$2,0)),""),"")</f>
        <v/>
      </c>
      <c r="AZ153" s="13" t="str">
        <f>IFERROR(IF(AZ$4="Yes",INDEX(List!$F$2:$CB$208,MATCH('Selection Pane Data'!$C153,List!$F$2:$F$208,0),MATCH('Selection Pane Data'!AZ$3,List!$F$2:$CB$2,0)),""),"")</f>
        <v/>
      </c>
      <c r="BA153" s="13" t="str">
        <f>IFERROR(IF(BA$4="Yes",INDEX(List!$F$2:$CB$208,MATCH('Selection Pane Data'!$C153,List!$F$2:$F$208,0),MATCH('Selection Pane Data'!BA$3,List!$F$2:$CB$2,0)),""),"")</f>
        <v/>
      </c>
      <c r="BB153" s="13" t="str">
        <f>IFERROR(IF(BB$4="Yes",INDEX(List!$F$2:$CB$208,MATCH('Selection Pane Data'!$C153,List!$F$2:$F$208,0),MATCH('Selection Pane Data'!BB$3,List!$F$2:$CB$2,0)),""),"")</f>
        <v/>
      </c>
      <c r="BC153" s="13" t="str">
        <f>IFERROR(IF(BC$4="Yes",INDEX(List!$F$2:$CB$208,MATCH('Selection Pane Data'!$C153,List!$F$2:$F$208,0),MATCH('Selection Pane Data'!BC$3,List!$F$2:$CB$2,0)),""),"")</f>
        <v/>
      </c>
      <c r="BD153" s="13" t="str">
        <f>IFERROR(IF(BD$4="Yes",INDEX(List!$F$2:$CB$208,MATCH('Selection Pane Data'!$C153,List!$F$2:$F$208,0),MATCH('Selection Pane Data'!BD$3,List!$F$2:$CB$2,0)),""),"")</f>
        <v/>
      </c>
      <c r="BE153" s="13" t="str">
        <f>IFERROR(IF(BE$4="Yes",INDEX(List!$F$2:$CB$208,MATCH('Selection Pane Data'!$C153,List!$F$2:$F$208,0),MATCH('Selection Pane Data'!BE$3,List!$F$2:$CB$2,0)),""),"")</f>
        <v/>
      </c>
      <c r="BF153" s="13" t="str">
        <f>IFERROR(IF(BF$4="Yes",INDEX(List!$F$2:$CB$208,MATCH('Selection Pane Data'!$C153,List!$F$2:$F$208,0),MATCH('Selection Pane Data'!BF$3,List!$F$2:$CB$2,0)),""),"")</f>
        <v/>
      </c>
      <c r="BG153" s="13" t="str">
        <f>IFERROR(IF(BG$4="Yes",INDEX(List!$F$2:$CB$208,MATCH('Selection Pane Data'!$C153,List!$F$2:$F$208,0),MATCH('Selection Pane Data'!BG$3,List!$F$2:$CB$2,0)),""),"")</f>
        <v/>
      </c>
      <c r="BH153" s="13" t="str">
        <f>IFERROR(IF(BH$4="Yes",INDEX(List!$F$2:$CB$208,MATCH('Selection Pane Data'!$C153,List!$F$2:$F$208,0),MATCH('Selection Pane Data'!BH$3,List!$F$2:$CB$2,0)),""),"")</f>
        <v/>
      </c>
      <c r="BI153" s="13" t="str">
        <f>IFERROR(IF(BI$4="Yes",INDEX(List!$F$2:$CB$208,MATCH('Selection Pane Data'!$C153,List!$F$2:$F$208,0),MATCH('Selection Pane Data'!BI$3,List!$F$2:$CB$2,0)),""),"")</f>
        <v/>
      </c>
      <c r="BJ153" s="13" t="str">
        <f>IFERROR(IF(BJ$4="Yes",INDEX(List!$F$2:$CB$208,MATCH('Selection Pane Data'!$C153,List!$F$2:$F$208,0),MATCH('Selection Pane Data'!BJ$3,List!$F$2:$CB$2,0)),""),"")</f>
        <v/>
      </c>
      <c r="BK153" s="13" t="str">
        <f>IFERROR(IF(BK$4="Yes",INDEX(List!$F$2:$CB$208,MATCH('Selection Pane Data'!$C153,List!$F$2:$F$208,0),MATCH('Selection Pane Data'!BK$3,List!$F$2:$CB$2,0)),""),"")</f>
        <v/>
      </c>
      <c r="BL153" s="13" t="str">
        <f>IFERROR(IF(BL$4="Yes",INDEX(List!$F$2:$CB$208,MATCH('Selection Pane Data'!$C153,List!$F$2:$F$208,0),MATCH('Selection Pane Data'!BL$3,List!$F$2:$CB$2,0)),""),"")</f>
        <v/>
      </c>
      <c r="BM153" s="13" t="str">
        <f>IFERROR(IF(BM$4="Yes",INDEX(List!$F$2:$CB$208,MATCH('Selection Pane Data'!$C153,List!$F$2:$F$208,0),MATCH('Selection Pane Data'!BM$3,List!$F$2:$CB$2,0)),""),"")</f>
        <v/>
      </c>
      <c r="BN153" s="13" t="str">
        <f>IFERROR(IF(BN$4="Yes",INDEX(List!$F$2:$CB$208,MATCH('Selection Pane Data'!$C153,List!$F$2:$F$208,0),MATCH('Selection Pane Data'!BN$3,List!$F$2:$CB$2,0)),""),"")</f>
        <v/>
      </c>
      <c r="BO153" s="13" t="str">
        <f>IFERROR(IF(BO$4="Yes",INDEX(List!$F$2:$CB$208,MATCH('Selection Pane Data'!$C153,List!$F$2:$F$208,0),MATCH('Selection Pane Data'!BO$3,List!$F$2:$CB$2,0)),""),"")</f>
        <v/>
      </c>
      <c r="BP153" s="13" t="str">
        <f>IFERROR(IF(BP$4="Yes",INDEX(List!$F$2:$CB$208,MATCH('Selection Pane Data'!$C153,List!$F$2:$F$208,0),MATCH('Selection Pane Data'!BP$3,List!$F$2:$CB$2,0)),""),"")</f>
        <v/>
      </c>
      <c r="BQ153" s="13" t="str">
        <f>IFERROR(IF(BQ$4="Yes",INDEX(List!$F$2:$CB$208,MATCH('Selection Pane Data'!$C153,List!$F$2:$F$208,0),MATCH('Selection Pane Data'!BQ$3,List!$F$2:$CB$2,0)),""),"")</f>
        <v/>
      </c>
      <c r="BR153" s="13" t="str">
        <f>IFERROR(IF(BR$4="Yes",INDEX(List!$F$2:$CB$208,MATCH('Selection Pane Data'!$C153,List!$F$2:$F$208,0),MATCH('Selection Pane Data'!BR$3,List!$F$2:$CB$2,0)),""),"")</f>
        <v/>
      </c>
      <c r="BS153" s="13" t="str">
        <f>IFERROR(IF(BS$4="Yes",INDEX(List!$F$2:$CB$208,MATCH('Selection Pane Data'!$C153,List!$F$2:$F$208,0),MATCH('Selection Pane Data'!BS$3,List!$F$2:$CB$2,0)),""),"")</f>
        <v/>
      </c>
      <c r="BT153" s="13" t="str">
        <f>IFERROR(IF(BT$4="Yes",INDEX(List!$F$2:$CB$208,MATCH('Selection Pane Data'!$C153,List!$F$2:$F$208,0),MATCH('Selection Pane Data'!BT$3,List!$F$2:$CB$2,0)),""),"")</f>
        <v/>
      </c>
      <c r="BU153" s="13" t="str">
        <f>IFERROR(IF(BU$4="Yes",INDEX(List!$F$2:$CB$208,MATCH('Selection Pane Data'!$C153,List!$F$2:$F$208,0),MATCH('Selection Pane Data'!BU$3,List!$F$2:$CB$2,0)),""),"")</f>
        <v/>
      </c>
      <c r="BV153" s="13" t="str">
        <f>IFERROR(IF(BV$4="Yes",INDEX(List!$F$2:$CB$208,MATCH('Selection Pane Data'!$C153,List!$F$2:$F$208,0),MATCH('Selection Pane Data'!BV$3,List!$F$2:$CB$2,0)),""),"")</f>
        <v/>
      </c>
      <c r="BW153" s="13" t="str">
        <f>IFERROR(IF(BW$4="Yes",INDEX(List!$F$2:$CB$208,MATCH('Selection Pane Data'!$C153,List!$F$2:$F$208,0),MATCH('Selection Pane Data'!BW$3,List!$F$2:$CB$2,0)),""),"")</f>
        <v/>
      </c>
      <c r="BX153" s="13" t="str">
        <f>IFERROR(IF(BX$4="Yes",INDEX(List!$F$2:$CB$208,MATCH('Selection Pane Data'!$C153,List!$F$2:$F$208,0),MATCH('Selection Pane Data'!BX$3,List!$F$2:$CB$2,0)),""),"")</f>
        <v/>
      </c>
      <c r="BY153" s="13" t="str">
        <f>IFERROR(IF(BY$4="Yes",INDEX(List!$F$2:$CB$208,MATCH('Selection Pane Data'!$C153,List!$F$2:$F$208,0),MATCH('Selection Pane Data'!BY$3,List!$F$2:$CB$2,0)),""),"")</f>
        <v/>
      </c>
      <c r="BZ153" s="13" t="str">
        <f>IFERROR(IF(BZ$4="Yes",INDEX(List!$F$2:$CB$208,MATCH('Selection Pane Data'!$C153,List!$F$2:$F$208,0),MATCH('Selection Pane Data'!BZ$3,List!$F$2:$CB$2,0)),""),"")</f>
        <v/>
      </c>
      <c r="CA153" s="13" t="str">
        <f>IFERROR(IF(CA$4="Yes",INDEX(List!$F$2:$CB$208,MATCH('Selection Pane Data'!$C153,List!$F$2:$F$208,0),MATCH('Selection Pane Data'!CA$3,List!$F$2:$CB$2,0)),""),"")</f>
        <v/>
      </c>
      <c r="CC153" s="29">
        <f t="shared" si="8"/>
        <v>1</v>
      </c>
      <c r="CD153" s="29">
        <f t="shared" si="9"/>
        <v>0</v>
      </c>
      <c r="CE153" s="29"/>
      <c r="CF153" s="29">
        <f>COUNTIF(List!I151:CB151,'Selection Pane Data'!CF$3)</f>
        <v>1</v>
      </c>
      <c r="CG153" s="29">
        <f>COUNTIF(List!J151:CC151,'Selection Pane Data'!CG$3)</f>
        <v>1</v>
      </c>
      <c r="CH153" s="29"/>
      <c r="CI153" s="29" t="str">
        <f t="shared" si="10"/>
        <v>Good</v>
      </c>
      <c r="CJ153" s="29" t="str">
        <f t="shared" si="11"/>
        <v>Error</v>
      </c>
    </row>
    <row r="154" spans="2:88" x14ac:dyDescent="0.45">
      <c r="B154" s="21" t="s">
        <v>420</v>
      </c>
      <c r="C154" s="120" t="s">
        <v>130</v>
      </c>
      <c r="D154" s="31" t="str">
        <f>List!G152</f>
        <v>Shared Coverage</v>
      </c>
      <c r="E154" s="31" t="str">
        <f>List!H152</f>
        <v>Microsoft Coverage</v>
      </c>
      <c r="F154" t="str">
        <f>INDEX('CMMC Levels'!$A$1:$F$188,MATCH('Selection Pane Data'!$C154,'CMMC Levels'!$A$1:$A$188,0),MATCH(Placemat!$F$4,'CMMC Levels'!$A$1:$F$1,0))</f>
        <v>X</v>
      </c>
      <c r="G154" s="75" t="str">
        <f>IF(F154="X",IF(COUNTIF(List!I152:CB152,"P")+COUNTIF(List!I152:CB152,"S")=0,"U",IF(COUNTIF('Selection Pane Data'!H154:CA154,"P")&gt;0,"P",IF(COUNTIF('Selection Pane Data'!H154:CA154,"S")&gt;0,"S","N"))),"NA")</f>
        <v>N</v>
      </c>
      <c r="H154" s="13" t="str">
        <f>IFERROR(IF(H$4="Yes",INDEX(List!$F$2:$CB$208,MATCH('Selection Pane Data'!$C154,List!$F$2:$F$208,0),MATCH('Selection Pane Data'!H$3,List!$F$2:$CB$2,0)),""),"")</f>
        <v/>
      </c>
      <c r="I154" s="13" t="str">
        <f>IFERROR(IF(I$4="Yes",INDEX(List!$F$2:$CB$208,MATCH('Selection Pane Data'!$C154,List!$F$2:$F$208,0),MATCH('Selection Pane Data'!I$3,List!$F$2:$CB$2,0)),""),"")</f>
        <v/>
      </c>
      <c r="J154" s="13">
        <f>IFERROR(IF(J$4="Yes",INDEX(List!$F$2:$CB$208,MATCH('Selection Pane Data'!$C154,List!$F$2:$F$208,0),MATCH('Selection Pane Data'!J$3,List!$F$2:$CB$2,0)),""),"")</f>
        <v>0</v>
      </c>
      <c r="K154" s="13" t="str">
        <f>IFERROR(IF(K$4="Yes",INDEX(List!$F$2:$CB$208,MATCH('Selection Pane Data'!$C154,List!$F$2:$F$208,0),MATCH('Selection Pane Data'!K$3,List!$F$2:$CB$2,0)),""),"")</f>
        <v/>
      </c>
      <c r="L154" s="13" t="str">
        <f>IFERROR(IF(L$4="Yes",INDEX(List!$F$2:$CB$208,MATCH('Selection Pane Data'!$C154,List!$F$2:$F$208,0),MATCH('Selection Pane Data'!L$3,List!$F$2:$CB$2,0)),""),"")</f>
        <v/>
      </c>
      <c r="M154" s="13" t="str">
        <f>IFERROR(IF(M$4="Yes",INDEX(List!$F$2:$CB$208,MATCH('Selection Pane Data'!$C154,List!$F$2:$F$208,0),MATCH('Selection Pane Data'!M$3,List!$F$2:$CB$2,0)),""),"")</f>
        <v/>
      </c>
      <c r="N154" s="13" t="str">
        <f>IFERROR(IF(N$4="Yes",INDEX(List!$F$2:$CB$208,MATCH('Selection Pane Data'!$C154,List!$F$2:$F$208,0),MATCH('Selection Pane Data'!N$3,List!$F$2:$CB$2,0)),""),"")</f>
        <v/>
      </c>
      <c r="O154" s="13" t="str">
        <f>IFERROR(IF(O$4="Yes",INDEX(List!$F$2:$CB$208,MATCH('Selection Pane Data'!$C154,List!$F$2:$F$208,0),MATCH('Selection Pane Data'!O$3,List!$F$2:$CB$2,0)),""),"")</f>
        <v/>
      </c>
      <c r="P154" s="13" t="str">
        <f>IFERROR(IF(P$4="Yes",INDEX(List!$F$2:$CB$208,MATCH('Selection Pane Data'!$C154,List!$F$2:$F$208,0),MATCH('Selection Pane Data'!P$3,List!$F$2:$CB$2,0)),""),"")</f>
        <v/>
      </c>
      <c r="Q154" s="13" t="str">
        <f>IFERROR(IF(Q$4="Yes",INDEX(List!$F$2:$CB$208,MATCH('Selection Pane Data'!$C154,List!$F$2:$F$208,0),MATCH('Selection Pane Data'!Q$3,List!$F$2:$CB$2,0)),""),"")</f>
        <v/>
      </c>
      <c r="R154" s="13" t="str">
        <f>IFERROR(IF(R$4="Yes",INDEX(List!$F$2:$CB$208,MATCH('Selection Pane Data'!$C154,List!$F$2:$F$208,0),MATCH('Selection Pane Data'!R$3,List!$F$2:$CB$2,0)),""),"")</f>
        <v/>
      </c>
      <c r="S154" s="13" t="str">
        <f>IFERROR(IF(S$4="Yes",INDEX(List!$F$2:$CB$208,MATCH('Selection Pane Data'!$C154,List!$F$2:$F$208,0),MATCH('Selection Pane Data'!S$3,List!$F$2:$CB$2,0)),""),"")</f>
        <v/>
      </c>
      <c r="T154" s="13" t="str">
        <f>IFERROR(IF(T$4="Yes",INDEX(List!$F$2:$CB$208,MATCH('Selection Pane Data'!$C154,List!$F$2:$F$208,0),MATCH('Selection Pane Data'!T$3,List!$F$2:$CB$2,0)),""),"")</f>
        <v/>
      </c>
      <c r="U154" s="13" t="str">
        <f>IFERROR(IF(U$4="Yes",INDEX(List!$F$2:$CB$208,MATCH('Selection Pane Data'!$C154,List!$F$2:$F$208,0),MATCH('Selection Pane Data'!U$3,List!$F$2:$CB$2,0)),""),"")</f>
        <v/>
      </c>
      <c r="V154" s="13" t="str">
        <f>IFERROR(IF(V$4="Yes",INDEX(List!$F$2:$CB$208,MATCH('Selection Pane Data'!$C154,List!$F$2:$F$208,0),MATCH('Selection Pane Data'!V$3,List!$F$2:$CB$2,0)),""),"")</f>
        <v/>
      </c>
      <c r="W154" s="13" t="str">
        <f>IFERROR(IF(W$4="Yes",INDEX(List!$F$2:$CB$208,MATCH('Selection Pane Data'!$C154,List!$F$2:$F$208,0),MATCH('Selection Pane Data'!W$3,List!$F$2:$CB$2,0)),""),"")</f>
        <v/>
      </c>
      <c r="X154" s="13" t="str">
        <f>IFERROR(IF(X$4="Yes",INDEX(List!$F$2:$CB$208,MATCH('Selection Pane Data'!$C154,List!$F$2:$F$208,0),MATCH('Selection Pane Data'!X$3,List!$F$2:$CB$2,0)),""),"")</f>
        <v/>
      </c>
      <c r="Y154" s="13" t="str">
        <f>IFERROR(IF(Y$4="Yes",INDEX(List!$F$2:$CB$208,MATCH('Selection Pane Data'!$C154,List!$F$2:$F$208,0),MATCH('Selection Pane Data'!Y$3,List!$F$2:$CB$2,0)),""),"")</f>
        <v/>
      </c>
      <c r="Z154" s="13" t="str">
        <f>IFERROR(IF(Z$4="Yes",INDEX(List!$F$2:$CB$208,MATCH('Selection Pane Data'!$C154,List!$F$2:$F$208,0),MATCH('Selection Pane Data'!Z$3,List!$F$2:$CB$2,0)),""),"")</f>
        <v/>
      </c>
      <c r="AA154" s="13" t="str">
        <f>IFERROR(IF(AA$4="Yes",INDEX(List!$F$2:$CB$208,MATCH('Selection Pane Data'!$C154,List!$F$2:$F$208,0),MATCH('Selection Pane Data'!AA$3,List!$F$2:$CB$2,0)),""),"")</f>
        <v/>
      </c>
      <c r="AB154" s="13">
        <f>IFERROR(IF(AB$4="Yes",INDEX(List!$F$2:$CB$208,MATCH('Selection Pane Data'!$C154,List!$F$2:$F$208,0),MATCH('Selection Pane Data'!AB$3,List!$F$2:$CB$2,0)),""),"")</f>
        <v>0</v>
      </c>
      <c r="AC154" s="13" t="str">
        <f>IFERROR(IF(AC$4="Yes",INDEX(List!$F$2:$CB$208,MATCH('Selection Pane Data'!$C154,List!$F$2:$F$208,0),MATCH('Selection Pane Data'!AC$3,List!$F$2:$CB$2,0)),""),"")</f>
        <v/>
      </c>
      <c r="AD154" s="13" t="str">
        <f>IFERROR(IF(AD$4="Yes",INDEX(List!$F$2:$CB$208,MATCH('Selection Pane Data'!$C154,List!$F$2:$F$208,0),MATCH('Selection Pane Data'!AD$3,List!$F$2:$CB$2,0)),""),"")</f>
        <v/>
      </c>
      <c r="AE154" s="13" t="str">
        <f>IFERROR(IF(AE$4="Yes",INDEX(List!$F$2:$CB$208,MATCH('Selection Pane Data'!$C154,List!$F$2:$F$208,0),MATCH('Selection Pane Data'!AE$3,List!$F$2:$CB$2,0)),""),"")</f>
        <v/>
      </c>
      <c r="AF154" s="13" t="str">
        <f>IFERROR(IF(AF$4="Yes",INDEX(List!$F$2:$CB$208,MATCH('Selection Pane Data'!$C154,List!$F$2:$F$208,0),MATCH('Selection Pane Data'!AF$3,List!$F$2:$CB$2,0)),""),"")</f>
        <v/>
      </c>
      <c r="AG154" s="13" t="str">
        <f>IFERROR(IF(AG$4="Yes",INDEX(List!$F$2:$CB$208,MATCH('Selection Pane Data'!$C154,List!$F$2:$F$208,0),MATCH('Selection Pane Data'!AG$3,List!$F$2:$CB$2,0)),""),"")</f>
        <v/>
      </c>
      <c r="AH154" s="13" t="str">
        <f>IFERROR(IF(AH$4="Yes",INDEX(List!$F$2:$CB$208,MATCH('Selection Pane Data'!$C154,List!$F$2:$F$208,0),MATCH('Selection Pane Data'!AH$3,List!$F$2:$CB$2,0)),""),"")</f>
        <v/>
      </c>
      <c r="AI154" s="13" t="str">
        <f>IFERROR(IF(AI$4="Yes",INDEX(List!$F$2:$CB$208,MATCH('Selection Pane Data'!$C154,List!$F$2:$F$208,0),MATCH('Selection Pane Data'!AI$3,List!$F$2:$CB$2,0)),""),"")</f>
        <v/>
      </c>
      <c r="AJ154" s="13" t="str">
        <f>IFERROR(IF(AJ$4="Yes",INDEX(List!$F$2:$CB$208,MATCH('Selection Pane Data'!$C154,List!$F$2:$F$208,0),MATCH('Selection Pane Data'!AJ$3,List!$F$2:$CB$2,0)),""),"")</f>
        <v/>
      </c>
      <c r="AK154" s="13" t="str">
        <f>IFERROR(IF(AK$4="Yes",INDEX(List!$F$2:$CB$208,MATCH('Selection Pane Data'!$C154,List!$F$2:$F$208,0),MATCH('Selection Pane Data'!AK$3,List!$F$2:$CB$2,0)),""),"")</f>
        <v/>
      </c>
      <c r="AL154" s="13" t="str">
        <f>IFERROR(IF(AL$4="Yes",INDEX(List!$F$2:$CB$208,MATCH('Selection Pane Data'!$C154,List!$F$2:$F$208,0),MATCH('Selection Pane Data'!AL$3,List!$F$2:$CB$2,0)),""),"")</f>
        <v/>
      </c>
      <c r="AM154" s="13" t="str">
        <f>IFERROR(IF(AM$4="Yes",INDEX(List!$F$2:$CB$208,MATCH('Selection Pane Data'!$C154,List!$F$2:$F$208,0),MATCH('Selection Pane Data'!AM$3,List!$F$2:$CB$2,0)),""),"")</f>
        <v/>
      </c>
      <c r="AN154" s="13" t="str">
        <f>IFERROR(IF(AN$4="Yes",INDEX(List!$F$2:$CB$208,MATCH('Selection Pane Data'!$C154,List!$F$2:$F$208,0),MATCH('Selection Pane Data'!AN$3,List!$F$2:$CB$2,0)),""),"")</f>
        <v/>
      </c>
      <c r="AO154" s="13" t="str">
        <f>IFERROR(IF(AO$4="Yes",INDEX(List!$F$2:$CB$208,MATCH('Selection Pane Data'!$C154,List!$F$2:$F$208,0),MATCH('Selection Pane Data'!AO$3,List!$F$2:$CB$2,0)),""),"")</f>
        <v/>
      </c>
      <c r="AP154" s="13" t="str">
        <f>IFERROR(IF(AP$4="Yes",INDEX(List!$F$2:$CB$208,MATCH('Selection Pane Data'!$C154,List!$F$2:$F$208,0),MATCH('Selection Pane Data'!AP$3,List!$F$2:$CB$2,0)),""),"")</f>
        <v/>
      </c>
      <c r="AQ154" s="13" t="str">
        <f>IFERROR(IF(AQ$4="Yes",INDEX(List!$F$2:$CB$208,MATCH('Selection Pane Data'!$C154,List!$F$2:$F$208,0),MATCH('Selection Pane Data'!AQ$3,List!$F$2:$CB$2,0)),""),"")</f>
        <v/>
      </c>
      <c r="AR154" s="13" t="str">
        <f>IFERROR(IF(AR$4="Yes",INDEX(List!$F$2:$CB$208,MATCH('Selection Pane Data'!$C154,List!$F$2:$F$208,0),MATCH('Selection Pane Data'!AR$3,List!$F$2:$CB$2,0)),""),"")</f>
        <v/>
      </c>
      <c r="AS154" s="13" t="str">
        <f>IFERROR(IF(AS$4="Yes",INDEX(List!$F$2:$CB$208,MATCH('Selection Pane Data'!$C154,List!$F$2:$F$208,0),MATCH('Selection Pane Data'!AS$3,List!$F$2:$CB$2,0)),""),"")</f>
        <v/>
      </c>
      <c r="AT154" s="13" t="str">
        <f>IFERROR(IF(AT$4="Yes",INDEX(List!$F$2:$CB$208,MATCH('Selection Pane Data'!$C154,List!$F$2:$F$208,0),MATCH('Selection Pane Data'!AT$3,List!$F$2:$CB$2,0)),""),"")</f>
        <v/>
      </c>
      <c r="AU154" s="13" t="str">
        <f>IFERROR(IF(AU$4="Yes",INDEX(List!$F$2:$CB$208,MATCH('Selection Pane Data'!$C154,List!$F$2:$F$208,0),MATCH('Selection Pane Data'!AU$3,List!$F$2:$CB$2,0)),""),"")</f>
        <v/>
      </c>
      <c r="AV154" s="13" t="str">
        <f>IFERROR(IF(AV$4="Yes",INDEX(List!$F$2:$CB$208,MATCH('Selection Pane Data'!$C154,List!$F$2:$F$208,0),MATCH('Selection Pane Data'!AV$3,List!$F$2:$CB$2,0)),""),"")</f>
        <v/>
      </c>
      <c r="AW154" s="13" t="str">
        <f>IFERROR(IF(AW$4="Yes",INDEX(List!$F$2:$CB$208,MATCH('Selection Pane Data'!$C154,List!$F$2:$F$208,0),MATCH('Selection Pane Data'!AW$3,List!$F$2:$CB$2,0)),""),"")</f>
        <v/>
      </c>
      <c r="AX154" s="13" t="str">
        <f>IFERROR(IF(AX$4="Yes",INDEX(List!$F$2:$CB$208,MATCH('Selection Pane Data'!$C154,List!$F$2:$F$208,0),MATCH('Selection Pane Data'!AX$3,List!$F$2:$CB$2,0)),""),"")</f>
        <v/>
      </c>
      <c r="AY154" s="13" t="str">
        <f>IFERROR(IF(AY$4="Yes",INDEX(List!$F$2:$CB$208,MATCH('Selection Pane Data'!$C154,List!$F$2:$F$208,0),MATCH('Selection Pane Data'!AY$3,List!$F$2:$CB$2,0)),""),"")</f>
        <v/>
      </c>
      <c r="AZ154" s="13" t="str">
        <f>IFERROR(IF(AZ$4="Yes",INDEX(List!$F$2:$CB$208,MATCH('Selection Pane Data'!$C154,List!$F$2:$F$208,0),MATCH('Selection Pane Data'!AZ$3,List!$F$2:$CB$2,0)),""),"")</f>
        <v/>
      </c>
      <c r="BA154" s="13" t="str">
        <f>IFERROR(IF(BA$4="Yes",INDEX(List!$F$2:$CB$208,MATCH('Selection Pane Data'!$C154,List!$F$2:$F$208,0),MATCH('Selection Pane Data'!BA$3,List!$F$2:$CB$2,0)),""),"")</f>
        <v/>
      </c>
      <c r="BB154" s="13" t="str">
        <f>IFERROR(IF(BB$4="Yes",INDEX(List!$F$2:$CB$208,MATCH('Selection Pane Data'!$C154,List!$F$2:$F$208,0),MATCH('Selection Pane Data'!BB$3,List!$F$2:$CB$2,0)),""),"")</f>
        <v/>
      </c>
      <c r="BC154" s="13" t="str">
        <f>IFERROR(IF(BC$4="Yes",INDEX(List!$F$2:$CB$208,MATCH('Selection Pane Data'!$C154,List!$F$2:$F$208,0),MATCH('Selection Pane Data'!BC$3,List!$F$2:$CB$2,0)),""),"")</f>
        <v/>
      </c>
      <c r="BD154" s="13" t="str">
        <f>IFERROR(IF(BD$4="Yes",INDEX(List!$F$2:$CB$208,MATCH('Selection Pane Data'!$C154,List!$F$2:$F$208,0),MATCH('Selection Pane Data'!BD$3,List!$F$2:$CB$2,0)),""),"")</f>
        <v/>
      </c>
      <c r="BE154" s="13" t="str">
        <f>IFERROR(IF(BE$4="Yes",INDEX(List!$F$2:$CB$208,MATCH('Selection Pane Data'!$C154,List!$F$2:$F$208,0),MATCH('Selection Pane Data'!BE$3,List!$F$2:$CB$2,0)),""),"")</f>
        <v/>
      </c>
      <c r="BF154" s="13" t="str">
        <f>IFERROR(IF(BF$4="Yes",INDEX(List!$F$2:$CB$208,MATCH('Selection Pane Data'!$C154,List!$F$2:$F$208,0),MATCH('Selection Pane Data'!BF$3,List!$F$2:$CB$2,0)),""),"")</f>
        <v/>
      </c>
      <c r="BG154" s="13" t="str">
        <f>IFERROR(IF(BG$4="Yes",INDEX(List!$F$2:$CB$208,MATCH('Selection Pane Data'!$C154,List!$F$2:$F$208,0),MATCH('Selection Pane Data'!BG$3,List!$F$2:$CB$2,0)),""),"")</f>
        <v/>
      </c>
      <c r="BH154" s="13" t="str">
        <f>IFERROR(IF(BH$4="Yes",INDEX(List!$F$2:$CB$208,MATCH('Selection Pane Data'!$C154,List!$F$2:$F$208,0),MATCH('Selection Pane Data'!BH$3,List!$F$2:$CB$2,0)),""),"")</f>
        <v/>
      </c>
      <c r="BI154" s="13" t="str">
        <f>IFERROR(IF(BI$4="Yes",INDEX(List!$F$2:$CB$208,MATCH('Selection Pane Data'!$C154,List!$F$2:$F$208,0),MATCH('Selection Pane Data'!BI$3,List!$F$2:$CB$2,0)),""),"")</f>
        <v/>
      </c>
      <c r="BJ154" s="13" t="str">
        <f>IFERROR(IF(BJ$4="Yes",INDEX(List!$F$2:$CB$208,MATCH('Selection Pane Data'!$C154,List!$F$2:$F$208,0),MATCH('Selection Pane Data'!BJ$3,List!$F$2:$CB$2,0)),""),"")</f>
        <v/>
      </c>
      <c r="BK154" s="13" t="str">
        <f>IFERROR(IF(BK$4="Yes",INDEX(List!$F$2:$CB$208,MATCH('Selection Pane Data'!$C154,List!$F$2:$F$208,0),MATCH('Selection Pane Data'!BK$3,List!$F$2:$CB$2,0)),""),"")</f>
        <v/>
      </c>
      <c r="BL154" s="13" t="str">
        <f>IFERROR(IF(BL$4="Yes",INDEX(List!$F$2:$CB$208,MATCH('Selection Pane Data'!$C154,List!$F$2:$F$208,0),MATCH('Selection Pane Data'!BL$3,List!$F$2:$CB$2,0)),""),"")</f>
        <v/>
      </c>
      <c r="BM154" s="13" t="str">
        <f>IFERROR(IF(BM$4="Yes",INDEX(List!$F$2:$CB$208,MATCH('Selection Pane Data'!$C154,List!$F$2:$F$208,0),MATCH('Selection Pane Data'!BM$3,List!$F$2:$CB$2,0)),""),"")</f>
        <v/>
      </c>
      <c r="BN154" s="13" t="str">
        <f>IFERROR(IF(BN$4="Yes",INDEX(List!$F$2:$CB$208,MATCH('Selection Pane Data'!$C154,List!$F$2:$F$208,0),MATCH('Selection Pane Data'!BN$3,List!$F$2:$CB$2,0)),""),"")</f>
        <v/>
      </c>
      <c r="BO154" s="13" t="str">
        <f>IFERROR(IF(BO$4="Yes",INDEX(List!$F$2:$CB$208,MATCH('Selection Pane Data'!$C154,List!$F$2:$F$208,0),MATCH('Selection Pane Data'!BO$3,List!$F$2:$CB$2,0)),""),"")</f>
        <v/>
      </c>
      <c r="BP154" s="13" t="str">
        <f>IFERROR(IF(BP$4="Yes",INDEX(List!$F$2:$CB$208,MATCH('Selection Pane Data'!$C154,List!$F$2:$F$208,0),MATCH('Selection Pane Data'!BP$3,List!$F$2:$CB$2,0)),""),"")</f>
        <v/>
      </c>
      <c r="BQ154" s="13" t="str">
        <f>IFERROR(IF(BQ$4="Yes",INDEX(List!$F$2:$CB$208,MATCH('Selection Pane Data'!$C154,List!$F$2:$F$208,0),MATCH('Selection Pane Data'!BQ$3,List!$F$2:$CB$2,0)),""),"")</f>
        <v/>
      </c>
      <c r="BR154" s="13" t="str">
        <f>IFERROR(IF(BR$4="Yes",INDEX(List!$F$2:$CB$208,MATCH('Selection Pane Data'!$C154,List!$F$2:$F$208,0),MATCH('Selection Pane Data'!BR$3,List!$F$2:$CB$2,0)),""),"")</f>
        <v/>
      </c>
      <c r="BS154" s="13" t="str">
        <f>IFERROR(IF(BS$4="Yes",INDEX(List!$F$2:$CB$208,MATCH('Selection Pane Data'!$C154,List!$F$2:$F$208,0),MATCH('Selection Pane Data'!BS$3,List!$F$2:$CB$2,0)),""),"")</f>
        <v/>
      </c>
      <c r="BT154" s="13" t="str">
        <f>IFERROR(IF(BT$4="Yes",INDEX(List!$F$2:$CB$208,MATCH('Selection Pane Data'!$C154,List!$F$2:$F$208,0),MATCH('Selection Pane Data'!BT$3,List!$F$2:$CB$2,0)),""),"")</f>
        <v/>
      </c>
      <c r="BU154" s="13" t="str">
        <f>IFERROR(IF(BU$4="Yes",INDEX(List!$F$2:$CB$208,MATCH('Selection Pane Data'!$C154,List!$F$2:$F$208,0),MATCH('Selection Pane Data'!BU$3,List!$F$2:$CB$2,0)),""),"")</f>
        <v/>
      </c>
      <c r="BV154" s="13" t="str">
        <f>IFERROR(IF(BV$4="Yes",INDEX(List!$F$2:$CB$208,MATCH('Selection Pane Data'!$C154,List!$F$2:$F$208,0),MATCH('Selection Pane Data'!BV$3,List!$F$2:$CB$2,0)),""),"")</f>
        <v/>
      </c>
      <c r="BW154" s="13" t="str">
        <f>IFERROR(IF(BW$4="Yes",INDEX(List!$F$2:$CB$208,MATCH('Selection Pane Data'!$C154,List!$F$2:$F$208,0),MATCH('Selection Pane Data'!BW$3,List!$F$2:$CB$2,0)),""),"")</f>
        <v/>
      </c>
      <c r="BX154" s="13" t="str">
        <f>IFERROR(IF(BX$4="Yes",INDEX(List!$F$2:$CB$208,MATCH('Selection Pane Data'!$C154,List!$F$2:$F$208,0),MATCH('Selection Pane Data'!BX$3,List!$F$2:$CB$2,0)),""),"")</f>
        <v/>
      </c>
      <c r="BY154" s="13" t="str">
        <f>IFERROR(IF(BY$4="Yes",INDEX(List!$F$2:$CB$208,MATCH('Selection Pane Data'!$C154,List!$F$2:$F$208,0),MATCH('Selection Pane Data'!BY$3,List!$F$2:$CB$2,0)),""),"")</f>
        <v/>
      </c>
      <c r="BZ154" s="13" t="str">
        <f>IFERROR(IF(BZ$4="Yes",INDEX(List!$F$2:$CB$208,MATCH('Selection Pane Data'!$C154,List!$F$2:$F$208,0),MATCH('Selection Pane Data'!BZ$3,List!$F$2:$CB$2,0)),""),"")</f>
        <v/>
      </c>
      <c r="CA154" s="13" t="str">
        <f>IFERROR(IF(CA$4="Yes",INDEX(List!$F$2:$CB$208,MATCH('Selection Pane Data'!$C154,List!$F$2:$F$208,0),MATCH('Selection Pane Data'!CA$3,List!$F$2:$CB$2,0)),""),"")</f>
        <v/>
      </c>
      <c r="CC154" s="29">
        <f t="shared" si="8"/>
        <v>0</v>
      </c>
      <c r="CD154" s="29">
        <f t="shared" si="9"/>
        <v>0</v>
      </c>
      <c r="CE154" s="29"/>
      <c r="CF154" s="29">
        <f>COUNTIF(List!I152:CB152,'Selection Pane Data'!CF$3)</f>
        <v>5</v>
      </c>
      <c r="CG154" s="29">
        <f>COUNTIF(List!J152:CC152,'Selection Pane Data'!CG$3)</f>
        <v>2</v>
      </c>
      <c r="CH154" s="29"/>
      <c r="CI154" s="29" t="str">
        <f t="shared" si="10"/>
        <v>Error</v>
      </c>
      <c r="CJ154" s="29" t="str">
        <f t="shared" si="11"/>
        <v>Error</v>
      </c>
    </row>
    <row r="155" spans="2:88" x14ac:dyDescent="0.45">
      <c r="B155" s="21" t="s">
        <v>421</v>
      </c>
      <c r="C155" s="120" t="s">
        <v>58</v>
      </c>
      <c r="D155" s="31" t="str">
        <f>List!G153</f>
        <v>Customer Responsibility</v>
      </c>
      <c r="E155" s="31" t="str">
        <f>List!H153</f>
        <v>Shared Coverage</v>
      </c>
      <c r="F155" t="str">
        <f>INDEX('CMMC Levels'!$A$1:$F$188,MATCH('Selection Pane Data'!$C155,'CMMC Levels'!$A$1:$A$188,0),MATCH(Placemat!$F$4,'CMMC Levels'!$A$1:$F$1,0))</f>
        <v>X</v>
      </c>
      <c r="G155" s="75" t="str">
        <f>IF(F155="X",IF(COUNTIF(List!I153:CB153,"P")+COUNTIF(List!I153:CB153,"S")=0,"U",IF(COUNTIF('Selection Pane Data'!H155:CA155,"P")&gt;0,"P",IF(COUNTIF('Selection Pane Data'!H155:CA155,"S")&gt;0,"S","N"))),"NA")</f>
        <v>U</v>
      </c>
      <c r="H155" s="13" t="str">
        <f>IFERROR(IF(H$4="Yes",INDEX(List!$F$2:$CB$208,MATCH('Selection Pane Data'!$C155,List!$F$2:$F$208,0),MATCH('Selection Pane Data'!H$3,List!$F$2:$CB$2,0)),""),"")</f>
        <v/>
      </c>
      <c r="I155" s="13" t="str">
        <f>IFERROR(IF(I$4="Yes",INDEX(List!$F$2:$CB$208,MATCH('Selection Pane Data'!$C155,List!$F$2:$F$208,0),MATCH('Selection Pane Data'!I$3,List!$F$2:$CB$2,0)),""),"")</f>
        <v/>
      </c>
      <c r="J155" s="13">
        <f>IFERROR(IF(J$4="Yes",INDEX(List!$F$2:$CB$208,MATCH('Selection Pane Data'!$C155,List!$F$2:$F$208,0),MATCH('Selection Pane Data'!J$3,List!$F$2:$CB$2,0)),""),"")</f>
        <v>0</v>
      </c>
      <c r="K155" s="13" t="str">
        <f>IFERROR(IF(K$4="Yes",INDEX(List!$F$2:$CB$208,MATCH('Selection Pane Data'!$C155,List!$F$2:$F$208,0),MATCH('Selection Pane Data'!K$3,List!$F$2:$CB$2,0)),""),"")</f>
        <v/>
      </c>
      <c r="L155" s="13" t="str">
        <f>IFERROR(IF(L$4="Yes",INDEX(List!$F$2:$CB$208,MATCH('Selection Pane Data'!$C155,List!$F$2:$F$208,0),MATCH('Selection Pane Data'!L$3,List!$F$2:$CB$2,0)),""),"")</f>
        <v/>
      </c>
      <c r="M155" s="13" t="str">
        <f>IFERROR(IF(M$4="Yes",INDEX(List!$F$2:$CB$208,MATCH('Selection Pane Data'!$C155,List!$F$2:$F$208,0),MATCH('Selection Pane Data'!M$3,List!$F$2:$CB$2,0)),""),"")</f>
        <v/>
      </c>
      <c r="N155" s="13" t="str">
        <f>IFERROR(IF(N$4="Yes",INDEX(List!$F$2:$CB$208,MATCH('Selection Pane Data'!$C155,List!$F$2:$F$208,0),MATCH('Selection Pane Data'!N$3,List!$F$2:$CB$2,0)),""),"")</f>
        <v/>
      </c>
      <c r="O155" s="13" t="str">
        <f>IFERROR(IF(O$4="Yes",INDEX(List!$F$2:$CB$208,MATCH('Selection Pane Data'!$C155,List!$F$2:$F$208,0),MATCH('Selection Pane Data'!O$3,List!$F$2:$CB$2,0)),""),"")</f>
        <v/>
      </c>
      <c r="P155" s="13" t="str">
        <f>IFERROR(IF(P$4="Yes",INDEX(List!$F$2:$CB$208,MATCH('Selection Pane Data'!$C155,List!$F$2:$F$208,0),MATCH('Selection Pane Data'!P$3,List!$F$2:$CB$2,0)),""),"")</f>
        <v/>
      </c>
      <c r="Q155" s="13" t="str">
        <f>IFERROR(IF(Q$4="Yes",INDEX(List!$F$2:$CB$208,MATCH('Selection Pane Data'!$C155,List!$F$2:$F$208,0),MATCH('Selection Pane Data'!Q$3,List!$F$2:$CB$2,0)),""),"")</f>
        <v/>
      </c>
      <c r="R155" s="13" t="str">
        <f>IFERROR(IF(R$4="Yes",INDEX(List!$F$2:$CB$208,MATCH('Selection Pane Data'!$C155,List!$F$2:$F$208,0),MATCH('Selection Pane Data'!R$3,List!$F$2:$CB$2,0)),""),"")</f>
        <v/>
      </c>
      <c r="S155" s="13" t="str">
        <f>IFERROR(IF(S$4="Yes",INDEX(List!$F$2:$CB$208,MATCH('Selection Pane Data'!$C155,List!$F$2:$F$208,0),MATCH('Selection Pane Data'!S$3,List!$F$2:$CB$2,0)),""),"")</f>
        <v/>
      </c>
      <c r="T155" s="13" t="str">
        <f>IFERROR(IF(T$4="Yes",INDEX(List!$F$2:$CB$208,MATCH('Selection Pane Data'!$C155,List!$F$2:$F$208,0),MATCH('Selection Pane Data'!T$3,List!$F$2:$CB$2,0)),""),"")</f>
        <v/>
      </c>
      <c r="U155" s="13" t="str">
        <f>IFERROR(IF(U$4="Yes",INDEX(List!$F$2:$CB$208,MATCH('Selection Pane Data'!$C155,List!$F$2:$F$208,0),MATCH('Selection Pane Data'!U$3,List!$F$2:$CB$2,0)),""),"")</f>
        <v/>
      </c>
      <c r="V155" s="13" t="str">
        <f>IFERROR(IF(V$4="Yes",INDEX(List!$F$2:$CB$208,MATCH('Selection Pane Data'!$C155,List!$F$2:$F$208,0),MATCH('Selection Pane Data'!V$3,List!$F$2:$CB$2,0)),""),"")</f>
        <v/>
      </c>
      <c r="W155" s="13" t="str">
        <f>IFERROR(IF(W$4="Yes",INDEX(List!$F$2:$CB$208,MATCH('Selection Pane Data'!$C155,List!$F$2:$F$208,0),MATCH('Selection Pane Data'!W$3,List!$F$2:$CB$2,0)),""),"")</f>
        <v/>
      </c>
      <c r="X155" s="13" t="str">
        <f>IFERROR(IF(X$4="Yes",INDEX(List!$F$2:$CB$208,MATCH('Selection Pane Data'!$C155,List!$F$2:$F$208,0),MATCH('Selection Pane Data'!X$3,List!$F$2:$CB$2,0)),""),"")</f>
        <v/>
      </c>
      <c r="Y155" s="13" t="str">
        <f>IFERROR(IF(Y$4="Yes",INDEX(List!$F$2:$CB$208,MATCH('Selection Pane Data'!$C155,List!$F$2:$F$208,0),MATCH('Selection Pane Data'!Y$3,List!$F$2:$CB$2,0)),""),"")</f>
        <v/>
      </c>
      <c r="Z155" s="13" t="str">
        <f>IFERROR(IF(Z$4="Yes",INDEX(List!$F$2:$CB$208,MATCH('Selection Pane Data'!$C155,List!$F$2:$F$208,0),MATCH('Selection Pane Data'!Z$3,List!$F$2:$CB$2,0)),""),"")</f>
        <v/>
      </c>
      <c r="AA155" s="13" t="str">
        <f>IFERROR(IF(AA$4="Yes",INDEX(List!$F$2:$CB$208,MATCH('Selection Pane Data'!$C155,List!$F$2:$F$208,0),MATCH('Selection Pane Data'!AA$3,List!$F$2:$CB$2,0)),""),"")</f>
        <v/>
      </c>
      <c r="AB155" s="13">
        <f>IFERROR(IF(AB$4="Yes",INDEX(List!$F$2:$CB$208,MATCH('Selection Pane Data'!$C155,List!$F$2:$F$208,0),MATCH('Selection Pane Data'!AB$3,List!$F$2:$CB$2,0)),""),"")</f>
        <v>0</v>
      </c>
      <c r="AC155" s="13" t="str">
        <f>IFERROR(IF(AC$4="Yes",INDEX(List!$F$2:$CB$208,MATCH('Selection Pane Data'!$C155,List!$F$2:$F$208,0),MATCH('Selection Pane Data'!AC$3,List!$F$2:$CB$2,0)),""),"")</f>
        <v/>
      </c>
      <c r="AD155" s="13" t="str">
        <f>IFERROR(IF(AD$4="Yes",INDEX(List!$F$2:$CB$208,MATCH('Selection Pane Data'!$C155,List!$F$2:$F$208,0),MATCH('Selection Pane Data'!AD$3,List!$F$2:$CB$2,0)),""),"")</f>
        <v/>
      </c>
      <c r="AE155" s="13" t="str">
        <f>IFERROR(IF(AE$4="Yes",INDEX(List!$F$2:$CB$208,MATCH('Selection Pane Data'!$C155,List!$F$2:$F$208,0),MATCH('Selection Pane Data'!AE$3,List!$F$2:$CB$2,0)),""),"")</f>
        <v/>
      </c>
      <c r="AF155" s="13" t="str">
        <f>IFERROR(IF(AF$4="Yes",INDEX(List!$F$2:$CB$208,MATCH('Selection Pane Data'!$C155,List!$F$2:$F$208,0),MATCH('Selection Pane Data'!AF$3,List!$F$2:$CB$2,0)),""),"")</f>
        <v/>
      </c>
      <c r="AG155" s="13" t="str">
        <f>IFERROR(IF(AG$4="Yes",INDEX(List!$F$2:$CB$208,MATCH('Selection Pane Data'!$C155,List!$F$2:$F$208,0),MATCH('Selection Pane Data'!AG$3,List!$F$2:$CB$2,0)),""),"")</f>
        <v/>
      </c>
      <c r="AH155" s="13" t="str">
        <f>IFERROR(IF(AH$4="Yes",INDEX(List!$F$2:$CB$208,MATCH('Selection Pane Data'!$C155,List!$F$2:$F$208,0),MATCH('Selection Pane Data'!AH$3,List!$F$2:$CB$2,0)),""),"")</f>
        <v/>
      </c>
      <c r="AI155" s="13" t="str">
        <f>IFERROR(IF(AI$4="Yes",INDEX(List!$F$2:$CB$208,MATCH('Selection Pane Data'!$C155,List!$F$2:$F$208,0),MATCH('Selection Pane Data'!AI$3,List!$F$2:$CB$2,0)),""),"")</f>
        <v/>
      </c>
      <c r="AJ155" s="13" t="str">
        <f>IFERROR(IF(AJ$4="Yes",INDEX(List!$F$2:$CB$208,MATCH('Selection Pane Data'!$C155,List!$F$2:$F$208,0),MATCH('Selection Pane Data'!AJ$3,List!$F$2:$CB$2,0)),""),"")</f>
        <v/>
      </c>
      <c r="AK155" s="13" t="str">
        <f>IFERROR(IF(AK$4="Yes",INDEX(List!$F$2:$CB$208,MATCH('Selection Pane Data'!$C155,List!$F$2:$F$208,0),MATCH('Selection Pane Data'!AK$3,List!$F$2:$CB$2,0)),""),"")</f>
        <v/>
      </c>
      <c r="AL155" s="13" t="str">
        <f>IFERROR(IF(AL$4="Yes",INDEX(List!$F$2:$CB$208,MATCH('Selection Pane Data'!$C155,List!$F$2:$F$208,0),MATCH('Selection Pane Data'!AL$3,List!$F$2:$CB$2,0)),""),"")</f>
        <v/>
      </c>
      <c r="AM155" s="13" t="str">
        <f>IFERROR(IF(AM$4="Yes",INDEX(List!$F$2:$CB$208,MATCH('Selection Pane Data'!$C155,List!$F$2:$F$208,0),MATCH('Selection Pane Data'!AM$3,List!$F$2:$CB$2,0)),""),"")</f>
        <v/>
      </c>
      <c r="AN155" s="13" t="str">
        <f>IFERROR(IF(AN$4="Yes",INDEX(List!$F$2:$CB$208,MATCH('Selection Pane Data'!$C155,List!$F$2:$F$208,0),MATCH('Selection Pane Data'!AN$3,List!$F$2:$CB$2,0)),""),"")</f>
        <v/>
      </c>
      <c r="AO155" s="13" t="str">
        <f>IFERROR(IF(AO$4="Yes",INDEX(List!$F$2:$CB$208,MATCH('Selection Pane Data'!$C155,List!$F$2:$F$208,0),MATCH('Selection Pane Data'!AO$3,List!$F$2:$CB$2,0)),""),"")</f>
        <v/>
      </c>
      <c r="AP155" s="13" t="str">
        <f>IFERROR(IF(AP$4="Yes",INDEX(List!$F$2:$CB$208,MATCH('Selection Pane Data'!$C155,List!$F$2:$F$208,0),MATCH('Selection Pane Data'!AP$3,List!$F$2:$CB$2,0)),""),"")</f>
        <v/>
      </c>
      <c r="AQ155" s="13" t="str">
        <f>IFERROR(IF(AQ$4="Yes",INDEX(List!$F$2:$CB$208,MATCH('Selection Pane Data'!$C155,List!$F$2:$F$208,0),MATCH('Selection Pane Data'!AQ$3,List!$F$2:$CB$2,0)),""),"")</f>
        <v/>
      </c>
      <c r="AR155" s="13" t="str">
        <f>IFERROR(IF(AR$4="Yes",INDEX(List!$F$2:$CB$208,MATCH('Selection Pane Data'!$C155,List!$F$2:$F$208,0),MATCH('Selection Pane Data'!AR$3,List!$F$2:$CB$2,0)),""),"")</f>
        <v/>
      </c>
      <c r="AS155" s="13" t="str">
        <f>IFERROR(IF(AS$4="Yes",INDEX(List!$F$2:$CB$208,MATCH('Selection Pane Data'!$C155,List!$F$2:$F$208,0),MATCH('Selection Pane Data'!AS$3,List!$F$2:$CB$2,0)),""),"")</f>
        <v/>
      </c>
      <c r="AT155" s="13" t="str">
        <f>IFERROR(IF(AT$4="Yes",INDEX(List!$F$2:$CB$208,MATCH('Selection Pane Data'!$C155,List!$F$2:$F$208,0),MATCH('Selection Pane Data'!AT$3,List!$F$2:$CB$2,0)),""),"")</f>
        <v/>
      </c>
      <c r="AU155" s="13" t="str">
        <f>IFERROR(IF(AU$4="Yes",INDEX(List!$F$2:$CB$208,MATCH('Selection Pane Data'!$C155,List!$F$2:$F$208,0),MATCH('Selection Pane Data'!AU$3,List!$F$2:$CB$2,0)),""),"")</f>
        <v/>
      </c>
      <c r="AV155" s="13" t="str">
        <f>IFERROR(IF(AV$4="Yes",INDEX(List!$F$2:$CB$208,MATCH('Selection Pane Data'!$C155,List!$F$2:$F$208,0),MATCH('Selection Pane Data'!AV$3,List!$F$2:$CB$2,0)),""),"")</f>
        <v/>
      </c>
      <c r="AW155" s="13" t="str">
        <f>IFERROR(IF(AW$4="Yes",INDEX(List!$F$2:$CB$208,MATCH('Selection Pane Data'!$C155,List!$F$2:$F$208,0),MATCH('Selection Pane Data'!AW$3,List!$F$2:$CB$2,0)),""),"")</f>
        <v/>
      </c>
      <c r="AX155" s="13" t="str">
        <f>IFERROR(IF(AX$4="Yes",INDEX(List!$F$2:$CB$208,MATCH('Selection Pane Data'!$C155,List!$F$2:$F$208,0),MATCH('Selection Pane Data'!AX$3,List!$F$2:$CB$2,0)),""),"")</f>
        <v/>
      </c>
      <c r="AY155" s="13" t="str">
        <f>IFERROR(IF(AY$4="Yes",INDEX(List!$F$2:$CB$208,MATCH('Selection Pane Data'!$C155,List!$F$2:$F$208,0),MATCH('Selection Pane Data'!AY$3,List!$F$2:$CB$2,0)),""),"")</f>
        <v/>
      </c>
      <c r="AZ155" s="13" t="str">
        <f>IFERROR(IF(AZ$4="Yes",INDEX(List!$F$2:$CB$208,MATCH('Selection Pane Data'!$C155,List!$F$2:$F$208,0),MATCH('Selection Pane Data'!AZ$3,List!$F$2:$CB$2,0)),""),"")</f>
        <v/>
      </c>
      <c r="BA155" s="13" t="str">
        <f>IFERROR(IF(BA$4="Yes",INDEX(List!$F$2:$CB$208,MATCH('Selection Pane Data'!$C155,List!$F$2:$F$208,0),MATCH('Selection Pane Data'!BA$3,List!$F$2:$CB$2,0)),""),"")</f>
        <v/>
      </c>
      <c r="BB155" s="13" t="str">
        <f>IFERROR(IF(BB$4="Yes",INDEX(List!$F$2:$CB$208,MATCH('Selection Pane Data'!$C155,List!$F$2:$F$208,0),MATCH('Selection Pane Data'!BB$3,List!$F$2:$CB$2,0)),""),"")</f>
        <v/>
      </c>
      <c r="BC155" s="13" t="str">
        <f>IFERROR(IF(BC$4="Yes",INDEX(List!$F$2:$CB$208,MATCH('Selection Pane Data'!$C155,List!$F$2:$F$208,0),MATCH('Selection Pane Data'!BC$3,List!$F$2:$CB$2,0)),""),"")</f>
        <v/>
      </c>
      <c r="BD155" s="13" t="str">
        <f>IFERROR(IF(BD$4="Yes",INDEX(List!$F$2:$CB$208,MATCH('Selection Pane Data'!$C155,List!$F$2:$F$208,0),MATCH('Selection Pane Data'!BD$3,List!$F$2:$CB$2,0)),""),"")</f>
        <v/>
      </c>
      <c r="BE155" s="13" t="str">
        <f>IFERROR(IF(BE$4="Yes",INDEX(List!$F$2:$CB$208,MATCH('Selection Pane Data'!$C155,List!$F$2:$F$208,0),MATCH('Selection Pane Data'!BE$3,List!$F$2:$CB$2,0)),""),"")</f>
        <v/>
      </c>
      <c r="BF155" s="13" t="str">
        <f>IFERROR(IF(BF$4="Yes",INDEX(List!$F$2:$CB$208,MATCH('Selection Pane Data'!$C155,List!$F$2:$F$208,0),MATCH('Selection Pane Data'!BF$3,List!$F$2:$CB$2,0)),""),"")</f>
        <v/>
      </c>
      <c r="BG155" s="13" t="str">
        <f>IFERROR(IF(BG$4="Yes",INDEX(List!$F$2:$CB$208,MATCH('Selection Pane Data'!$C155,List!$F$2:$F$208,0),MATCH('Selection Pane Data'!BG$3,List!$F$2:$CB$2,0)),""),"")</f>
        <v/>
      </c>
      <c r="BH155" s="13" t="str">
        <f>IFERROR(IF(BH$4="Yes",INDEX(List!$F$2:$CB$208,MATCH('Selection Pane Data'!$C155,List!$F$2:$F$208,0),MATCH('Selection Pane Data'!BH$3,List!$F$2:$CB$2,0)),""),"")</f>
        <v/>
      </c>
      <c r="BI155" s="13" t="str">
        <f>IFERROR(IF(BI$4="Yes",INDEX(List!$F$2:$CB$208,MATCH('Selection Pane Data'!$C155,List!$F$2:$F$208,0),MATCH('Selection Pane Data'!BI$3,List!$F$2:$CB$2,0)),""),"")</f>
        <v/>
      </c>
      <c r="BJ155" s="13" t="str">
        <f>IFERROR(IF(BJ$4="Yes",INDEX(List!$F$2:$CB$208,MATCH('Selection Pane Data'!$C155,List!$F$2:$F$208,0),MATCH('Selection Pane Data'!BJ$3,List!$F$2:$CB$2,0)),""),"")</f>
        <v/>
      </c>
      <c r="BK155" s="13" t="str">
        <f>IFERROR(IF(BK$4="Yes",INDEX(List!$F$2:$CB$208,MATCH('Selection Pane Data'!$C155,List!$F$2:$F$208,0),MATCH('Selection Pane Data'!BK$3,List!$F$2:$CB$2,0)),""),"")</f>
        <v/>
      </c>
      <c r="BL155" s="13" t="str">
        <f>IFERROR(IF(BL$4="Yes",INDEX(List!$F$2:$CB$208,MATCH('Selection Pane Data'!$C155,List!$F$2:$F$208,0),MATCH('Selection Pane Data'!BL$3,List!$F$2:$CB$2,0)),""),"")</f>
        <v/>
      </c>
      <c r="BM155" s="13" t="str">
        <f>IFERROR(IF(BM$4="Yes",INDEX(List!$F$2:$CB$208,MATCH('Selection Pane Data'!$C155,List!$F$2:$F$208,0),MATCH('Selection Pane Data'!BM$3,List!$F$2:$CB$2,0)),""),"")</f>
        <v/>
      </c>
      <c r="BN155" s="13" t="str">
        <f>IFERROR(IF(BN$4="Yes",INDEX(List!$F$2:$CB$208,MATCH('Selection Pane Data'!$C155,List!$F$2:$F$208,0),MATCH('Selection Pane Data'!BN$3,List!$F$2:$CB$2,0)),""),"")</f>
        <v/>
      </c>
      <c r="BO155" s="13" t="str">
        <f>IFERROR(IF(BO$4="Yes",INDEX(List!$F$2:$CB$208,MATCH('Selection Pane Data'!$C155,List!$F$2:$F$208,0),MATCH('Selection Pane Data'!BO$3,List!$F$2:$CB$2,0)),""),"")</f>
        <v/>
      </c>
      <c r="BP155" s="13" t="str">
        <f>IFERROR(IF(BP$4="Yes",INDEX(List!$F$2:$CB$208,MATCH('Selection Pane Data'!$C155,List!$F$2:$F$208,0),MATCH('Selection Pane Data'!BP$3,List!$F$2:$CB$2,0)),""),"")</f>
        <v/>
      </c>
      <c r="BQ155" s="13" t="str">
        <f>IFERROR(IF(BQ$4="Yes",INDEX(List!$F$2:$CB$208,MATCH('Selection Pane Data'!$C155,List!$F$2:$F$208,0),MATCH('Selection Pane Data'!BQ$3,List!$F$2:$CB$2,0)),""),"")</f>
        <v/>
      </c>
      <c r="BR155" s="13" t="str">
        <f>IFERROR(IF(BR$4="Yes",INDEX(List!$F$2:$CB$208,MATCH('Selection Pane Data'!$C155,List!$F$2:$F$208,0),MATCH('Selection Pane Data'!BR$3,List!$F$2:$CB$2,0)),""),"")</f>
        <v/>
      </c>
      <c r="BS155" s="13" t="str">
        <f>IFERROR(IF(BS$4="Yes",INDEX(List!$F$2:$CB$208,MATCH('Selection Pane Data'!$C155,List!$F$2:$F$208,0),MATCH('Selection Pane Data'!BS$3,List!$F$2:$CB$2,0)),""),"")</f>
        <v/>
      </c>
      <c r="BT155" s="13" t="str">
        <f>IFERROR(IF(BT$4="Yes",INDEX(List!$F$2:$CB$208,MATCH('Selection Pane Data'!$C155,List!$F$2:$F$208,0),MATCH('Selection Pane Data'!BT$3,List!$F$2:$CB$2,0)),""),"")</f>
        <v/>
      </c>
      <c r="BU155" s="13" t="str">
        <f>IFERROR(IF(BU$4="Yes",INDEX(List!$F$2:$CB$208,MATCH('Selection Pane Data'!$C155,List!$F$2:$F$208,0),MATCH('Selection Pane Data'!BU$3,List!$F$2:$CB$2,0)),""),"")</f>
        <v/>
      </c>
      <c r="BV155" s="13" t="str">
        <f>IFERROR(IF(BV$4="Yes",INDEX(List!$F$2:$CB$208,MATCH('Selection Pane Data'!$C155,List!$F$2:$F$208,0),MATCH('Selection Pane Data'!BV$3,List!$F$2:$CB$2,0)),""),"")</f>
        <v/>
      </c>
      <c r="BW155" s="13" t="str">
        <f>IFERROR(IF(BW$4="Yes",INDEX(List!$F$2:$CB$208,MATCH('Selection Pane Data'!$C155,List!$F$2:$F$208,0),MATCH('Selection Pane Data'!BW$3,List!$F$2:$CB$2,0)),""),"")</f>
        <v/>
      </c>
      <c r="BX155" s="13" t="str">
        <f>IFERROR(IF(BX$4="Yes",INDEX(List!$F$2:$CB$208,MATCH('Selection Pane Data'!$C155,List!$F$2:$F$208,0),MATCH('Selection Pane Data'!BX$3,List!$F$2:$CB$2,0)),""),"")</f>
        <v/>
      </c>
      <c r="BY155" s="13" t="str">
        <f>IFERROR(IF(BY$4="Yes",INDEX(List!$F$2:$CB$208,MATCH('Selection Pane Data'!$C155,List!$F$2:$F$208,0),MATCH('Selection Pane Data'!BY$3,List!$F$2:$CB$2,0)),""),"")</f>
        <v/>
      </c>
      <c r="BZ155" s="13" t="str">
        <f>IFERROR(IF(BZ$4="Yes",INDEX(List!$F$2:$CB$208,MATCH('Selection Pane Data'!$C155,List!$F$2:$F$208,0),MATCH('Selection Pane Data'!BZ$3,List!$F$2:$CB$2,0)),""),"")</f>
        <v/>
      </c>
      <c r="CA155" s="13" t="str">
        <f>IFERROR(IF(CA$4="Yes",INDEX(List!$F$2:$CB$208,MATCH('Selection Pane Data'!$C155,List!$F$2:$F$208,0),MATCH('Selection Pane Data'!CA$3,List!$F$2:$CB$2,0)),""),"")</f>
        <v/>
      </c>
      <c r="CC155" s="29">
        <f t="shared" si="8"/>
        <v>0</v>
      </c>
      <c r="CD155" s="29">
        <f t="shared" si="9"/>
        <v>0</v>
      </c>
      <c r="CE155" s="29"/>
      <c r="CF155" s="29">
        <f>COUNTIF(List!I153:CB153,'Selection Pane Data'!CF$3)</f>
        <v>0</v>
      </c>
      <c r="CG155" s="29">
        <f>COUNTIF(List!J153:CC153,'Selection Pane Data'!CG$3)</f>
        <v>0</v>
      </c>
      <c r="CH155" s="29"/>
      <c r="CI155" s="29" t="str">
        <f t="shared" si="10"/>
        <v>Good</v>
      </c>
      <c r="CJ155" s="29" t="str">
        <f t="shared" si="11"/>
        <v>Good</v>
      </c>
    </row>
    <row r="156" spans="2:88" x14ac:dyDescent="0.45">
      <c r="B156" s="21" t="s">
        <v>422</v>
      </c>
      <c r="C156" s="120" t="s">
        <v>73</v>
      </c>
      <c r="D156" s="31" t="str">
        <f>List!G154</f>
        <v>Shared Coverage</v>
      </c>
      <c r="E156" s="31" t="str">
        <f>List!H154</f>
        <v>Shared Coverage</v>
      </c>
      <c r="F156" t="str">
        <f>INDEX('CMMC Levels'!$A$1:$F$188,MATCH('Selection Pane Data'!$C156,'CMMC Levels'!$A$1:$A$188,0),MATCH(Placemat!$F$4,'CMMC Levels'!$A$1:$F$1,0))</f>
        <v>X</v>
      </c>
      <c r="G156" s="75" t="str">
        <f>IF(F156="X",IF(COUNTIF(List!I154:CB154,"P")+COUNTIF(List!I154:CB154,"S")=0,"U",IF(COUNTIF('Selection Pane Data'!H156:CA156,"P")&gt;0,"P",IF(COUNTIF('Selection Pane Data'!H156:CA156,"S")&gt;0,"S","N"))),"NA")</f>
        <v>N</v>
      </c>
      <c r="H156" s="13" t="str">
        <f>IFERROR(IF(H$4="Yes",INDEX(List!$F$2:$CB$208,MATCH('Selection Pane Data'!$C156,List!$F$2:$F$208,0),MATCH('Selection Pane Data'!H$3,List!$F$2:$CB$2,0)),""),"")</f>
        <v/>
      </c>
      <c r="I156" s="13" t="str">
        <f>IFERROR(IF(I$4="Yes",INDEX(List!$F$2:$CB$208,MATCH('Selection Pane Data'!$C156,List!$F$2:$F$208,0),MATCH('Selection Pane Data'!I$3,List!$F$2:$CB$2,0)),""),"")</f>
        <v/>
      </c>
      <c r="J156" s="13">
        <f>IFERROR(IF(J$4="Yes",INDEX(List!$F$2:$CB$208,MATCH('Selection Pane Data'!$C156,List!$F$2:$F$208,0),MATCH('Selection Pane Data'!J$3,List!$F$2:$CB$2,0)),""),"")</f>
        <v>0</v>
      </c>
      <c r="K156" s="13" t="str">
        <f>IFERROR(IF(K$4="Yes",INDEX(List!$F$2:$CB$208,MATCH('Selection Pane Data'!$C156,List!$F$2:$F$208,0),MATCH('Selection Pane Data'!K$3,List!$F$2:$CB$2,0)),""),"")</f>
        <v/>
      </c>
      <c r="L156" s="13" t="str">
        <f>IFERROR(IF(L$4="Yes",INDEX(List!$F$2:$CB$208,MATCH('Selection Pane Data'!$C156,List!$F$2:$F$208,0),MATCH('Selection Pane Data'!L$3,List!$F$2:$CB$2,0)),""),"")</f>
        <v/>
      </c>
      <c r="M156" s="13" t="str">
        <f>IFERROR(IF(M$4="Yes",INDEX(List!$F$2:$CB$208,MATCH('Selection Pane Data'!$C156,List!$F$2:$F$208,0),MATCH('Selection Pane Data'!M$3,List!$F$2:$CB$2,0)),""),"")</f>
        <v/>
      </c>
      <c r="N156" s="13" t="str">
        <f>IFERROR(IF(N$4="Yes",INDEX(List!$F$2:$CB$208,MATCH('Selection Pane Data'!$C156,List!$F$2:$F$208,0),MATCH('Selection Pane Data'!N$3,List!$F$2:$CB$2,0)),""),"")</f>
        <v/>
      </c>
      <c r="O156" s="13" t="str">
        <f>IFERROR(IF(O$4="Yes",INDEX(List!$F$2:$CB$208,MATCH('Selection Pane Data'!$C156,List!$F$2:$F$208,0),MATCH('Selection Pane Data'!O$3,List!$F$2:$CB$2,0)),""),"")</f>
        <v/>
      </c>
      <c r="P156" s="13" t="str">
        <f>IFERROR(IF(P$4="Yes",INDEX(List!$F$2:$CB$208,MATCH('Selection Pane Data'!$C156,List!$F$2:$F$208,0),MATCH('Selection Pane Data'!P$3,List!$F$2:$CB$2,0)),""),"")</f>
        <v/>
      </c>
      <c r="Q156" s="13" t="str">
        <f>IFERROR(IF(Q$4="Yes",INDEX(List!$F$2:$CB$208,MATCH('Selection Pane Data'!$C156,List!$F$2:$F$208,0),MATCH('Selection Pane Data'!Q$3,List!$F$2:$CB$2,0)),""),"")</f>
        <v/>
      </c>
      <c r="R156" s="13" t="str">
        <f>IFERROR(IF(R$4="Yes",INDEX(List!$F$2:$CB$208,MATCH('Selection Pane Data'!$C156,List!$F$2:$F$208,0),MATCH('Selection Pane Data'!R$3,List!$F$2:$CB$2,0)),""),"")</f>
        <v/>
      </c>
      <c r="S156" s="13" t="str">
        <f>IFERROR(IF(S$4="Yes",INDEX(List!$F$2:$CB$208,MATCH('Selection Pane Data'!$C156,List!$F$2:$F$208,0),MATCH('Selection Pane Data'!S$3,List!$F$2:$CB$2,0)),""),"")</f>
        <v/>
      </c>
      <c r="T156" s="13" t="str">
        <f>IFERROR(IF(T$4="Yes",INDEX(List!$F$2:$CB$208,MATCH('Selection Pane Data'!$C156,List!$F$2:$F$208,0),MATCH('Selection Pane Data'!T$3,List!$F$2:$CB$2,0)),""),"")</f>
        <v/>
      </c>
      <c r="U156" s="13" t="str">
        <f>IFERROR(IF(U$4="Yes",INDEX(List!$F$2:$CB$208,MATCH('Selection Pane Data'!$C156,List!$F$2:$F$208,0),MATCH('Selection Pane Data'!U$3,List!$F$2:$CB$2,0)),""),"")</f>
        <v/>
      </c>
      <c r="V156" s="13" t="str">
        <f>IFERROR(IF(V$4="Yes",INDEX(List!$F$2:$CB$208,MATCH('Selection Pane Data'!$C156,List!$F$2:$F$208,0),MATCH('Selection Pane Data'!V$3,List!$F$2:$CB$2,0)),""),"")</f>
        <v/>
      </c>
      <c r="W156" s="13" t="str">
        <f>IFERROR(IF(W$4="Yes",INDEX(List!$F$2:$CB$208,MATCH('Selection Pane Data'!$C156,List!$F$2:$F$208,0),MATCH('Selection Pane Data'!W$3,List!$F$2:$CB$2,0)),""),"")</f>
        <v/>
      </c>
      <c r="X156" s="13" t="str">
        <f>IFERROR(IF(X$4="Yes",INDEX(List!$F$2:$CB$208,MATCH('Selection Pane Data'!$C156,List!$F$2:$F$208,0),MATCH('Selection Pane Data'!X$3,List!$F$2:$CB$2,0)),""),"")</f>
        <v/>
      </c>
      <c r="Y156" s="13" t="str">
        <f>IFERROR(IF(Y$4="Yes",INDEX(List!$F$2:$CB$208,MATCH('Selection Pane Data'!$C156,List!$F$2:$F$208,0),MATCH('Selection Pane Data'!Y$3,List!$F$2:$CB$2,0)),""),"")</f>
        <v/>
      </c>
      <c r="Z156" s="13" t="str">
        <f>IFERROR(IF(Z$4="Yes",INDEX(List!$F$2:$CB$208,MATCH('Selection Pane Data'!$C156,List!$F$2:$F$208,0),MATCH('Selection Pane Data'!Z$3,List!$F$2:$CB$2,0)),""),"")</f>
        <v/>
      </c>
      <c r="AA156" s="13" t="str">
        <f>IFERROR(IF(AA$4="Yes",INDEX(List!$F$2:$CB$208,MATCH('Selection Pane Data'!$C156,List!$F$2:$F$208,0),MATCH('Selection Pane Data'!AA$3,List!$F$2:$CB$2,0)),""),"")</f>
        <v/>
      </c>
      <c r="AB156" s="13">
        <f>IFERROR(IF(AB$4="Yes",INDEX(List!$F$2:$CB$208,MATCH('Selection Pane Data'!$C156,List!$F$2:$F$208,0),MATCH('Selection Pane Data'!AB$3,List!$F$2:$CB$2,0)),""),"")</f>
        <v>0</v>
      </c>
      <c r="AC156" s="13" t="str">
        <f>IFERROR(IF(AC$4="Yes",INDEX(List!$F$2:$CB$208,MATCH('Selection Pane Data'!$C156,List!$F$2:$F$208,0),MATCH('Selection Pane Data'!AC$3,List!$F$2:$CB$2,0)),""),"")</f>
        <v/>
      </c>
      <c r="AD156" s="13" t="str">
        <f>IFERROR(IF(AD$4="Yes",INDEX(List!$F$2:$CB$208,MATCH('Selection Pane Data'!$C156,List!$F$2:$F$208,0),MATCH('Selection Pane Data'!AD$3,List!$F$2:$CB$2,0)),""),"")</f>
        <v/>
      </c>
      <c r="AE156" s="13" t="str">
        <f>IFERROR(IF(AE$4="Yes",INDEX(List!$F$2:$CB$208,MATCH('Selection Pane Data'!$C156,List!$F$2:$F$208,0),MATCH('Selection Pane Data'!AE$3,List!$F$2:$CB$2,0)),""),"")</f>
        <v/>
      </c>
      <c r="AF156" s="13" t="str">
        <f>IFERROR(IF(AF$4="Yes",INDEX(List!$F$2:$CB$208,MATCH('Selection Pane Data'!$C156,List!$F$2:$F$208,0),MATCH('Selection Pane Data'!AF$3,List!$F$2:$CB$2,0)),""),"")</f>
        <v/>
      </c>
      <c r="AG156" s="13" t="str">
        <f>IFERROR(IF(AG$4="Yes",INDEX(List!$F$2:$CB$208,MATCH('Selection Pane Data'!$C156,List!$F$2:$F$208,0),MATCH('Selection Pane Data'!AG$3,List!$F$2:$CB$2,0)),""),"")</f>
        <v/>
      </c>
      <c r="AH156" s="13" t="str">
        <f>IFERROR(IF(AH$4="Yes",INDEX(List!$F$2:$CB$208,MATCH('Selection Pane Data'!$C156,List!$F$2:$F$208,0),MATCH('Selection Pane Data'!AH$3,List!$F$2:$CB$2,0)),""),"")</f>
        <v/>
      </c>
      <c r="AI156" s="13" t="str">
        <f>IFERROR(IF(AI$4="Yes",INDEX(List!$F$2:$CB$208,MATCH('Selection Pane Data'!$C156,List!$F$2:$F$208,0),MATCH('Selection Pane Data'!AI$3,List!$F$2:$CB$2,0)),""),"")</f>
        <v/>
      </c>
      <c r="AJ156" s="13" t="str">
        <f>IFERROR(IF(AJ$4="Yes",INDEX(List!$F$2:$CB$208,MATCH('Selection Pane Data'!$C156,List!$F$2:$F$208,0),MATCH('Selection Pane Data'!AJ$3,List!$F$2:$CB$2,0)),""),"")</f>
        <v/>
      </c>
      <c r="AK156" s="13" t="str">
        <f>IFERROR(IF(AK$4="Yes",INDEX(List!$F$2:$CB$208,MATCH('Selection Pane Data'!$C156,List!$F$2:$F$208,0),MATCH('Selection Pane Data'!AK$3,List!$F$2:$CB$2,0)),""),"")</f>
        <v/>
      </c>
      <c r="AL156" s="13" t="str">
        <f>IFERROR(IF(AL$4="Yes",INDEX(List!$F$2:$CB$208,MATCH('Selection Pane Data'!$C156,List!$F$2:$F$208,0),MATCH('Selection Pane Data'!AL$3,List!$F$2:$CB$2,0)),""),"")</f>
        <v/>
      </c>
      <c r="AM156" s="13" t="str">
        <f>IFERROR(IF(AM$4="Yes",INDEX(List!$F$2:$CB$208,MATCH('Selection Pane Data'!$C156,List!$F$2:$F$208,0),MATCH('Selection Pane Data'!AM$3,List!$F$2:$CB$2,0)),""),"")</f>
        <v/>
      </c>
      <c r="AN156" s="13" t="str">
        <f>IFERROR(IF(AN$4="Yes",INDEX(List!$F$2:$CB$208,MATCH('Selection Pane Data'!$C156,List!$F$2:$F$208,0),MATCH('Selection Pane Data'!AN$3,List!$F$2:$CB$2,0)),""),"")</f>
        <v/>
      </c>
      <c r="AO156" s="13" t="str">
        <f>IFERROR(IF(AO$4="Yes",INDEX(List!$F$2:$CB$208,MATCH('Selection Pane Data'!$C156,List!$F$2:$F$208,0),MATCH('Selection Pane Data'!AO$3,List!$F$2:$CB$2,0)),""),"")</f>
        <v/>
      </c>
      <c r="AP156" s="13" t="str">
        <f>IFERROR(IF(AP$4="Yes",INDEX(List!$F$2:$CB$208,MATCH('Selection Pane Data'!$C156,List!$F$2:$F$208,0),MATCH('Selection Pane Data'!AP$3,List!$F$2:$CB$2,0)),""),"")</f>
        <v/>
      </c>
      <c r="AQ156" s="13" t="str">
        <f>IFERROR(IF(AQ$4="Yes",INDEX(List!$F$2:$CB$208,MATCH('Selection Pane Data'!$C156,List!$F$2:$F$208,0),MATCH('Selection Pane Data'!AQ$3,List!$F$2:$CB$2,0)),""),"")</f>
        <v/>
      </c>
      <c r="AR156" s="13" t="str">
        <f>IFERROR(IF(AR$4="Yes",INDEX(List!$F$2:$CB$208,MATCH('Selection Pane Data'!$C156,List!$F$2:$F$208,0),MATCH('Selection Pane Data'!AR$3,List!$F$2:$CB$2,0)),""),"")</f>
        <v/>
      </c>
      <c r="AS156" s="13" t="str">
        <f>IFERROR(IF(AS$4="Yes",INDEX(List!$F$2:$CB$208,MATCH('Selection Pane Data'!$C156,List!$F$2:$F$208,0),MATCH('Selection Pane Data'!AS$3,List!$F$2:$CB$2,0)),""),"")</f>
        <v/>
      </c>
      <c r="AT156" s="13" t="str">
        <f>IFERROR(IF(AT$4="Yes",INDEX(List!$F$2:$CB$208,MATCH('Selection Pane Data'!$C156,List!$F$2:$F$208,0),MATCH('Selection Pane Data'!AT$3,List!$F$2:$CB$2,0)),""),"")</f>
        <v/>
      </c>
      <c r="AU156" s="13" t="str">
        <f>IFERROR(IF(AU$4="Yes",INDEX(List!$F$2:$CB$208,MATCH('Selection Pane Data'!$C156,List!$F$2:$F$208,0),MATCH('Selection Pane Data'!AU$3,List!$F$2:$CB$2,0)),""),"")</f>
        <v/>
      </c>
      <c r="AV156" s="13" t="str">
        <f>IFERROR(IF(AV$4="Yes",INDEX(List!$F$2:$CB$208,MATCH('Selection Pane Data'!$C156,List!$F$2:$F$208,0),MATCH('Selection Pane Data'!AV$3,List!$F$2:$CB$2,0)),""),"")</f>
        <v/>
      </c>
      <c r="AW156" s="13" t="str">
        <f>IFERROR(IF(AW$4="Yes",INDEX(List!$F$2:$CB$208,MATCH('Selection Pane Data'!$C156,List!$F$2:$F$208,0),MATCH('Selection Pane Data'!AW$3,List!$F$2:$CB$2,0)),""),"")</f>
        <v/>
      </c>
      <c r="AX156" s="13" t="str">
        <f>IFERROR(IF(AX$4="Yes",INDEX(List!$F$2:$CB$208,MATCH('Selection Pane Data'!$C156,List!$F$2:$F$208,0),MATCH('Selection Pane Data'!AX$3,List!$F$2:$CB$2,0)),""),"")</f>
        <v/>
      </c>
      <c r="AY156" s="13" t="str">
        <f>IFERROR(IF(AY$4="Yes",INDEX(List!$F$2:$CB$208,MATCH('Selection Pane Data'!$C156,List!$F$2:$F$208,0),MATCH('Selection Pane Data'!AY$3,List!$F$2:$CB$2,0)),""),"")</f>
        <v/>
      </c>
      <c r="AZ156" s="13" t="str">
        <f>IFERROR(IF(AZ$4="Yes",INDEX(List!$F$2:$CB$208,MATCH('Selection Pane Data'!$C156,List!$F$2:$F$208,0),MATCH('Selection Pane Data'!AZ$3,List!$F$2:$CB$2,0)),""),"")</f>
        <v/>
      </c>
      <c r="BA156" s="13" t="str">
        <f>IFERROR(IF(BA$4="Yes",INDEX(List!$F$2:$CB$208,MATCH('Selection Pane Data'!$C156,List!$F$2:$F$208,0),MATCH('Selection Pane Data'!BA$3,List!$F$2:$CB$2,0)),""),"")</f>
        <v/>
      </c>
      <c r="BB156" s="13" t="str">
        <f>IFERROR(IF(BB$4="Yes",INDEX(List!$F$2:$CB$208,MATCH('Selection Pane Data'!$C156,List!$F$2:$F$208,0),MATCH('Selection Pane Data'!BB$3,List!$F$2:$CB$2,0)),""),"")</f>
        <v/>
      </c>
      <c r="BC156" s="13" t="str">
        <f>IFERROR(IF(BC$4="Yes",INDEX(List!$F$2:$CB$208,MATCH('Selection Pane Data'!$C156,List!$F$2:$F$208,0),MATCH('Selection Pane Data'!BC$3,List!$F$2:$CB$2,0)),""),"")</f>
        <v/>
      </c>
      <c r="BD156" s="13" t="str">
        <f>IFERROR(IF(BD$4="Yes",INDEX(List!$F$2:$CB$208,MATCH('Selection Pane Data'!$C156,List!$F$2:$F$208,0),MATCH('Selection Pane Data'!BD$3,List!$F$2:$CB$2,0)),""),"")</f>
        <v/>
      </c>
      <c r="BE156" s="13" t="str">
        <f>IFERROR(IF(BE$4="Yes",INDEX(List!$F$2:$CB$208,MATCH('Selection Pane Data'!$C156,List!$F$2:$F$208,0),MATCH('Selection Pane Data'!BE$3,List!$F$2:$CB$2,0)),""),"")</f>
        <v/>
      </c>
      <c r="BF156" s="13" t="str">
        <f>IFERROR(IF(BF$4="Yes",INDEX(List!$F$2:$CB$208,MATCH('Selection Pane Data'!$C156,List!$F$2:$F$208,0),MATCH('Selection Pane Data'!BF$3,List!$F$2:$CB$2,0)),""),"")</f>
        <v/>
      </c>
      <c r="BG156" s="13" t="str">
        <f>IFERROR(IF(BG$4="Yes",INDEX(List!$F$2:$CB$208,MATCH('Selection Pane Data'!$C156,List!$F$2:$F$208,0),MATCH('Selection Pane Data'!BG$3,List!$F$2:$CB$2,0)),""),"")</f>
        <v/>
      </c>
      <c r="BH156" s="13" t="str">
        <f>IFERROR(IF(BH$4="Yes",INDEX(List!$F$2:$CB$208,MATCH('Selection Pane Data'!$C156,List!$F$2:$F$208,0),MATCH('Selection Pane Data'!BH$3,List!$F$2:$CB$2,0)),""),"")</f>
        <v/>
      </c>
      <c r="BI156" s="13" t="str">
        <f>IFERROR(IF(BI$4="Yes",INDEX(List!$F$2:$CB$208,MATCH('Selection Pane Data'!$C156,List!$F$2:$F$208,0),MATCH('Selection Pane Data'!BI$3,List!$F$2:$CB$2,0)),""),"")</f>
        <v/>
      </c>
      <c r="BJ156" s="13" t="str">
        <f>IFERROR(IF(BJ$4="Yes",INDEX(List!$F$2:$CB$208,MATCH('Selection Pane Data'!$C156,List!$F$2:$F$208,0),MATCH('Selection Pane Data'!BJ$3,List!$F$2:$CB$2,0)),""),"")</f>
        <v/>
      </c>
      <c r="BK156" s="13" t="str">
        <f>IFERROR(IF(BK$4="Yes",INDEX(List!$F$2:$CB$208,MATCH('Selection Pane Data'!$C156,List!$F$2:$F$208,0),MATCH('Selection Pane Data'!BK$3,List!$F$2:$CB$2,0)),""),"")</f>
        <v/>
      </c>
      <c r="BL156" s="13" t="str">
        <f>IFERROR(IF(BL$4="Yes",INDEX(List!$F$2:$CB$208,MATCH('Selection Pane Data'!$C156,List!$F$2:$F$208,0),MATCH('Selection Pane Data'!BL$3,List!$F$2:$CB$2,0)),""),"")</f>
        <v/>
      </c>
      <c r="BM156" s="13" t="str">
        <f>IFERROR(IF(BM$4="Yes",INDEX(List!$F$2:$CB$208,MATCH('Selection Pane Data'!$C156,List!$F$2:$F$208,0),MATCH('Selection Pane Data'!BM$3,List!$F$2:$CB$2,0)),""),"")</f>
        <v/>
      </c>
      <c r="BN156" s="13" t="str">
        <f>IFERROR(IF(BN$4="Yes",INDEX(List!$F$2:$CB$208,MATCH('Selection Pane Data'!$C156,List!$F$2:$F$208,0),MATCH('Selection Pane Data'!BN$3,List!$F$2:$CB$2,0)),""),"")</f>
        <v/>
      </c>
      <c r="BO156" s="13" t="str">
        <f>IFERROR(IF(BO$4="Yes",INDEX(List!$F$2:$CB$208,MATCH('Selection Pane Data'!$C156,List!$F$2:$F$208,0),MATCH('Selection Pane Data'!BO$3,List!$F$2:$CB$2,0)),""),"")</f>
        <v/>
      </c>
      <c r="BP156" s="13" t="str">
        <f>IFERROR(IF(BP$4="Yes",INDEX(List!$F$2:$CB$208,MATCH('Selection Pane Data'!$C156,List!$F$2:$F$208,0),MATCH('Selection Pane Data'!BP$3,List!$F$2:$CB$2,0)),""),"")</f>
        <v/>
      </c>
      <c r="BQ156" s="13" t="str">
        <f>IFERROR(IF(BQ$4="Yes",INDEX(List!$F$2:$CB$208,MATCH('Selection Pane Data'!$C156,List!$F$2:$F$208,0),MATCH('Selection Pane Data'!BQ$3,List!$F$2:$CB$2,0)),""),"")</f>
        <v/>
      </c>
      <c r="BR156" s="13" t="str">
        <f>IFERROR(IF(BR$4="Yes",INDEX(List!$F$2:$CB$208,MATCH('Selection Pane Data'!$C156,List!$F$2:$F$208,0),MATCH('Selection Pane Data'!BR$3,List!$F$2:$CB$2,0)),""),"")</f>
        <v/>
      </c>
      <c r="BS156" s="13" t="str">
        <f>IFERROR(IF(BS$4="Yes",INDEX(List!$F$2:$CB$208,MATCH('Selection Pane Data'!$C156,List!$F$2:$F$208,0),MATCH('Selection Pane Data'!BS$3,List!$F$2:$CB$2,0)),""),"")</f>
        <v/>
      </c>
      <c r="BT156" s="13" t="str">
        <f>IFERROR(IF(BT$4="Yes",INDEX(List!$F$2:$CB$208,MATCH('Selection Pane Data'!$C156,List!$F$2:$F$208,0),MATCH('Selection Pane Data'!BT$3,List!$F$2:$CB$2,0)),""),"")</f>
        <v/>
      </c>
      <c r="BU156" s="13" t="str">
        <f>IFERROR(IF(BU$4="Yes",INDEX(List!$F$2:$CB$208,MATCH('Selection Pane Data'!$C156,List!$F$2:$F$208,0),MATCH('Selection Pane Data'!BU$3,List!$F$2:$CB$2,0)),""),"")</f>
        <v/>
      </c>
      <c r="BV156" s="13" t="str">
        <f>IFERROR(IF(BV$4="Yes",INDEX(List!$F$2:$CB$208,MATCH('Selection Pane Data'!$C156,List!$F$2:$F$208,0),MATCH('Selection Pane Data'!BV$3,List!$F$2:$CB$2,0)),""),"")</f>
        <v/>
      </c>
      <c r="BW156" s="13" t="str">
        <f>IFERROR(IF(BW$4="Yes",INDEX(List!$F$2:$CB$208,MATCH('Selection Pane Data'!$C156,List!$F$2:$F$208,0),MATCH('Selection Pane Data'!BW$3,List!$F$2:$CB$2,0)),""),"")</f>
        <v/>
      </c>
      <c r="BX156" s="13" t="str">
        <f>IFERROR(IF(BX$4="Yes",INDEX(List!$F$2:$CB$208,MATCH('Selection Pane Data'!$C156,List!$F$2:$F$208,0),MATCH('Selection Pane Data'!BX$3,List!$F$2:$CB$2,0)),""),"")</f>
        <v/>
      </c>
      <c r="BY156" s="13" t="str">
        <f>IFERROR(IF(BY$4="Yes",INDEX(List!$F$2:$CB$208,MATCH('Selection Pane Data'!$C156,List!$F$2:$F$208,0),MATCH('Selection Pane Data'!BY$3,List!$F$2:$CB$2,0)),""),"")</f>
        <v/>
      </c>
      <c r="BZ156" s="13" t="str">
        <f>IFERROR(IF(BZ$4="Yes",INDEX(List!$F$2:$CB$208,MATCH('Selection Pane Data'!$C156,List!$F$2:$F$208,0),MATCH('Selection Pane Data'!BZ$3,List!$F$2:$CB$2,0)),""),"")</f>
        <v/>
      </c>
      <c r="CA156" s="13" t="str">
        <f>IFERROR(IF(CA$4="Yes",INDEX(List!$F$2:$CB$208,MATCH('Selection Pane Data'!$C156,List!$F$2:$F$208,0),MATCH('Selection Pane Data'!CA$3,List!$F$2:$CB$2,0)),""),"")</f>
        <v/>
      </c>
      <c r="CC156" s="29">
        <f t="shared" si="8"/>
        <v>0</v>
      </c>
      <c r="CD156" s="29">
        <f t="shared" si="9"/>
        <v>0</v>
      </c>
      <c r="CE156" s="29"/>
      <c r="CF156" s="29">
        <f>COUNTIF(List!I154:CB154,'Selection Pane Data'!CF$3)</f>
        <v>2</v>
      </c>
      <c r="CG156" s="29">
        <f>COUNTIF(List!J154:CC154,'Selection Pane Data'!CG$3)</f>
        <v>6</v>
      </c>
      <c r="CH156" s="29"/>
      <c r="CI156" s="29" t="str">
        <f t="shared" si="10"/>
        <v>Error</v>
      </c>
      <c r="CJ156" s="29" t="str">
        <f t="shared" si="11"/>
        <v>Error</v>
      </c>
    </row>
    <row r="157" spans="2:88" x14ac:dyDescent="0.45">
      <c r="B157" s="21"/>
      <c r="C157" s="120" t="s">
        <v>88</v>
      </c>
      <c r="D157" s="31">
        <f>List!G155</f>
        <v>0</v>
      </c>
      <c r="E157" s="31">
        <f>List!H155</f>
        <v>0</v>
      </c>
      <c r="F157" t="str">
        <f>INDEX('CMMC Levels'!$A$1:$F$188,MATCH('Selection Pane Data'!$C157,'CMMC Levels'!$A$1:$A$188,0),MATCH(Placemat!$F$4,'CMMC Levels'!$A$1:$F$1,0))</f>
        <v>N/A</v>
      </c>
      <c r="G157" s="75" t="str">
        <f>IF(F157="X",IF(COUNTIF(List!I155:CB155,"P")+COUNTIF(List!I155:CB155,"S")=0,"U",IF(COUNTIF('Selection Pane Data'!H157:CA157,"P")&gt;0,"P",IF(COUNTIF('Selection Pane Data'!H157:CA157,"S")&gt;0,"S","N"))),"NA")</f>
        <v>NA</v>
      </c>
      <c r="H157" s="13" t="str">
        <f>IFERROR(IF(H$4="Yes",INDEX(List!$F$2:$CB$208,MATCH('Selection Pane Data'!$C157,List!$F$2:$F$208,0),MATCH('Selection Pane Data'!H$3,List!$F$2:$CB$2,0)),""),"")</f>
        <v/>
      </c>
      <c r="I157" s="13" t="str">
        <f>IFERROR(IF(I$4="Yes",INDEX(List!$F$2:$CB$208,MATCH('Selection Pane Data'!$C157,List!$F$2:$F$208,0),MATCH('Selection Pane Data'!I$3,List!$F$2:$CB$2,0)),""),"")</f>
        <v/>
      </c>
      <c r="J157" s="13" t="str">
        <f>IFERROR(IF(J$4="Yes",INDEX(List!$F$2:$CB$208,MATCH('Selection Pane Data'!$C157,List!$F$2:$F$208,0),MATCH('Selection Pane Data'!J$3,List!$F$2:$CB$2,0)),""),"")</f>
        <v/>
      </c>
      <c r="K157" s="13" t="str">
        <f>IFERROR(IF(K$4="Yes",INDEX(List!$F$2:$CB$208,MATCH('Selection Pane Data'!$C157,List!$F$2:$F$208,0),MATCH('Selection Pane Data'!K$3,List!$F$2:$CB$2,0)),""),"")</f>
        <v/>
      </c>
      <c r="L157" s="13" t="str">
        <f>IFERROR(IF(L$4="Yes",INDEX(List!$F$2:$CB$208,MATCH('Selection Pane Data'!$C157,List!$F$2:$F$208,0),MATCH('Selection Pane Data'!L$3,List!$F$2:$CB$2,0)),""),"")</f>
        <v/>
      </c>
      <c r="M157" s="13" t="str">
        <f>IFERROR(IF(M$4="Yes",INDEX(List!$F$2:$CB$208,MATCH('Selection Pane Data'!$C157,List!$F$2:$F$208,0),MATCH('Selection Pane Data'!M$3,List!$F$2:$CB$2,0)),""),"")</f>
        <v/>
      </c>
      <c r="N157" s="13" t="str">
        <f>IFERROR(IF(N$4="Yes",INDEX(List!$F$2:$CB$208,MATCH('Selection Pane Data'!$C157,List!$F$2:$F$208,0),MATCH('Selection Pane Data'!N$3,List!$F$2:$CB$2,0)),""),"")</f>
        <v/>
      </c>
      <c r="O157" s="13" t="str">
        <f>IFERROR(IF(O$4="Yes",INDEX(List!$F$2:$CB$208,MATCH('Selection Pane Data'!$C157,List!$F$2:$F$208,0),MATCH('Selection Pane Data'!O$3,List!$F$2:$CB$2,0)),""),"")</f>
        <v/>
      </c>
      <c r="P157" s="13" t="str">
        <f>IFERROR(IF(P$4="Yes",INDEX(List!$F$2:$CB$208,MATCH('Selection Pane Data'!$C157,List!$F$2:$F$208,0),MATCH('Selection Pane Data'!P$3,List!$F$2:$CB$2,0)),""),"")</f>
        <v/>
      </c>
      <c r="Q157" s="13" t="str">
        <f>IFERROR(IF(Q$4="Yes",INDEX(List!$F$2:$CB$208,MATCH('Selection Pane Data'!$C157,List!$F$2:$F$208,0),MATCH('Selection Pane Data'!Q$3,List!$F$2:$CB$2,0)),""),"")</f>
        <v/>
      </c>
      <c r="R157" s="13" t="str">
        <f>IFERROR(IF(R$4="Yes",INDEX(List!$F$2:$CB$208,MATCH('Selection Pane Data'!$C157,List!$F$2:$F$208,0),MATCH('Selection Pane Data'!R$3,List!$F$2:$CB$2,0)),""),"")</f>
        <v/>
      </c>
      <c r="S157" s="13" t="str">
        <f>IFERROR(IF(S$4="Yes",INDEX(List!$F$2:$CB$208,MATCH('Selection Pane Data'!$C157,List!$F$2:$F$208,0),MATCH('Selection Pane Data'!S$3,List!$F$2:$CB$2,0)),""),"")</f>
        <v/>
      </c>
      <c r="T157" s="13" t="str">
        <f>IFERROR(IF(T$4="Yes",INDEX(List!$F$2:$CB$208,MATCH('Selection Pane Data'!$C157,List!$F$2:$F$208,0),MATCH('Selection Pane Data'!T$3,List!$F$2:$CB$2,0)),""),"")</f>
        <v/>
      </c>
      <c r="U157" s="13" t="str">
        <f>IFERROR(IF(U$4="Yes",INDEX(List!$F$2:$CB$208,MATCH('Selection Pane Data'!$C157,List!$F$2:$F$208,0),MATCH('Selection Pane Data'!U$3,List!$F$2:$CB$2,0)),""),"")</f>
        <v/>
      </c>
      <c r="V157" s="13" t="str">
        <f>IFERROR(IF(V$4="Yes",INDEX(List!$F$2:$CB$208,MATCH('Selection Pane Data'!$C157,List!$F$2:$F$208,0),MATCH('Selection Pane Data'!V$3,List!$F$2:$CB$2,0)),""),"")</f>
        <v/>
      </c>
      <c r="W157" s="13" t="str">
        <f>IFERROR(IF(W$4="Yes",INDEX(List!$F$2:$CB$208,MATCH('Selection Pane Data'!$C157,List!$F$2:$F$208,0),MATCH('Selection Pane Data'!W$3,List!$F$2:$CB$2,0)),""),"")</f>
        <v/>
      </c>
      <c r="X157" s="13" t="str">
        <f>IFERROR(IF(X$4="Yes",INDEX(List!$F$2:$CB$208,MATCH('Selection Pane Data'!$C157,List!$F$2:$F$208,0),MATCH('Selection Pane Data'!X$3,List!$F$2:$CB$2,0)),""),"")</f>
        <v/>
      </c>
      <c r="Y157" s="13" t="str">
        <f>IFERROR(IF(Y$4="Yes",INDEX(List!$F$2:$CB$208,MATCH('Selection Pane Data'!$C157,List!$F$2:$F$208,0),MATCH('Selection Pane Data'!Y$3,List!$F$2:$CB$2,0)),""),"")</f>
        <v/>
      </c>
      <c r="Z157" s="13" t="str">
        <f>IFERROR(IF(Z$4="Yes",INDEX(List!$F$2:$CB$208,MATCH('Selection Pane Data'!$C157,List!$F$2:$F$208,0),MATCH('Selection Pane Data'!Z$3,List!$F$2:$CB$2,0)),""),"")</f>
        <v/>
      </c>
      <c r="AA157" s="13" t="str">
        <f>IFERROR(IF(AA$4="Yes",INDEX(List!$F$2:$CB$208,MATCH('Selection Pane Data'!$C157,List!$F$2:$F$208,0),MATCH('Selection Pane Data'!AA$3,List!$F$2:$CB$2,0)),""),"")</f>
        <v/>
      </c>
      <c r="AB157" s="13" t="str">
        <f>IFERROR(IF(AB$4="Yes",INDEX(List!$F$2:$CB$208,MATCH('Selection Pane Data'!$C157,List!$F$2:$F$208,0),MATCH('Selection Pane Data'!AB$3,List!$F$2:$CB$2,0)),""),"")</f>
        <v/>
      </c>
      <c r="AC157" s="13" t="str">
        <f>IFERROR(IF(AC$4="Yes",INDEX(List!$F$2:$CB$208,MATCH('Selection Pane Data'!$C157,List!$F$2:$F$208,0),MATCH('Selection Pane Data'!AC$3,List!$F$2:$CB$2,0)),""),"")</f>
        <v/>
      </c>
      <c r="AD157" s="13" t="str">
        <f>IFERROR(IF(AD$4="Yes",INDEX(List!$F$2:$CB$208,MATCH('Selection Pane Data'!$C157,List!$F$2:$F$208,0),MATCH('Selection Pane Data'!AD$3,List!$F$2:$CB$2,0)),""),"")</f>
        <v/>
      </c>
      <c r="AE157" s="13" t="str">
        <f>IFERROR(IF(AE$4="Yes",INDEX(List!$F$2:$CB$208,MATCH('Selection Pane Data'!$C157,List!$F$2:$F$208,0),MATCH('Selection Pane Data'!AE$3,List!$F$2:$CB$2,0)),""),"")</f>
        <v/>
      </c>
      <c r="AF157" s="13" t="str">
        <f>IFERROR(IF(AF$4="Yes",INDEX(List!$F$2:$CB$208,MATCH('Selection Pane Data'!$C157,List!$F$2:$F$208,0),MATCH('Selection Pane Data'!AF$3,List!$F$2:$CB$2,0)),""),"")</f>
        <v/>
      </c>
      <c r="AG157" s="13" t="str">
        <f>IFERROR(IF(AG$4="Yes",INDEX(List!$F$2:$CB$208,MATCH('Selection Pane Data'!$C157,List!$F$2:$F$208,0),MATCH('Selection Pane Data'!AG$3,List!$F$2:$CB$2,0)),""),"")</f>
        <v/>
      </c>
      <c r="AH157" s="13" t="str">
        <f>IFERROR(IF(AH$4="Yes",INDEX(List!$F$2:$CB$208,MATCH('Selection Pane Data'!$C157,List!$F$2:$F$208,0),MATCH('Selection Pane Data'!AH$3,List!$F$2:$CB$2,0)),""),"")</f>
        <v/>
      </c>
      <c r="AI157" s="13" t="str">
        <f>IFERROR(IF(AI$4="Yes",INDEX(List!$F$2:$CB$208,MATCH('Selection Pane Data'!$C157,List!$F$2:$F$208,0),MATCH('Selection Pane Data'!AI$3,List!$F$2:$CB$2,0)),""),"")</f>
        <v/>
      </c>
      <c r="AJ157" s="13" t="str">
        <f>IFERROR(IF(AJ$4="Yes",INDEX(List!$F$2:$CB$208,MATCH('Selection Pane Data'!$C157,List!$F$2:$F$208,0),MATCH('Selection Pane Data'!AJ$3,List!$F$2:$CB$2,0)),""),"")</f>
        <v/>
      </c>
      <c r="AK157" s="13" t="str">
        <f>IFERROR(IF(AK$4="Yes",INDEX(List!$F$2:$CB$208,MATCH('Selection Pane Data'!$C157,List!$F$2:$F$208,0),MATCH('Selection Pane Data'!AK$3,List!$F$2:$CB$2,0)),""),"")</f>
        <v/>
      </c>
      <c r="AL157" s="13" t="str">
        <f>IFERROR(IF(AL$4="Yes",INDEX(List!$F$2:$CB$208,MATCH('Selection Pane Data'!$C157,List!$F$2:$F$208,0),MATCH('Selection Pane Data'!AL$3,List!$F$2:$CB$2,0)),""),"")</f>
        <v/>
      </c>
      <c r="AM157" s="13" t="str">
        <f>IFERROR(IF(AM$4="Yes",INDEX(List!$F$2:$CB$208,MATCH('Selection Pane Data'!$C157,List!$F$2:$F$208,0),MATCH('Selection Pane Data'!AM$3,List!$F$2:$CB$2,0)),""),"")</f>
        <v/>
      </c>
      <c r="AN157" s="13" t="str">
        <f>IFERROR(IF(AN$4="Yes",INDEX(List!$F$2:$CB$208,MATCH('Selection Pane Data'!$C157,List!$F$2:$F$208,0),MATCH('Selection Pane Data'!AN$3,List!$F$2:$CB$2,0)),""),"")</f>
        <v/>
      </c>
      <c r="AO157" s="13" t="str">
        <f>IFERROR(IF(AO$4="Yes",INDEX(List!$F$2:$CB$208,MATCH('Selection Pane Data'!$C157,List!$F$2:$F$208,0),MATCH('Selection Pane Data'!AO$3,List!$F$2:$CB$2,0)),""),"")</f>
        <v/>
      </c>
      <c r="AP157" s="13" t="str">
        <f>IFERROR(IF(AP$4="Yes",INDEX(List!$F$2:$CB$208,MATCH('Selection Pane Data'!$C157,List!$F$2:$F$208,0),MATCH('Selection Pane Data'!AP$3,List!$F$2:$CB$2,0)),""),"")</f>
        <v/>
      </c>
      <c r="AQ157" s="13" t="str">
        <f>IFERROR(IF(AQ$4="Yes",INDEX(List!$F$2:$CB$208,MATCH('Selection Pane Data'!$C157,List!$F$2:$F$208,0),MATCH('Selection Pane Data'!AQ$3,List!$F$2:$CB$2,0)),""),"")</f>
        <v/>
      </c>
      <c r="AR157" s="13" t="str">
        <f>IFERROR(IF(AR$4="Yes",INDEX(List!$F$2:$CB$208,MATCH('Selection Pane Data'!$C157,List!$F$2:$F$208,0),MATCH('Selection Pane Data'!AR$3,List!$F$2:$CB$2,0)),""),"")</f>
        <v/>
      </c>
      <c r="AS157" s="13" t="str">
        <f>IFERROR(IF(AS$4="Yes",INDEX(List!$F$2:$CB$208,MATCH('Selection Pane Data'!$C157,List!$F$2:$F$208,0),MATCH('Selection Pane Data'!AS$3,List!$F$2:$CB$2,0)),""),"")</f>
        <v/>
      </c>
      <c r="AT157" s="13" t="str">
        <f>IFERROR(IF(AT$4="Yes",INDEX(List!$F$2:$CB$208,MATCH('Selection Pane Data'!$C157,List!$F$2:$F$208,0),MATCH('Selection Pane Data'!AT$3,List!$F$2:$CB$2,0)),""),"")</f>
        <v/>
      </c>
      <c r="AU157" s="13" t="str">
        <f>IFERROR(IF(AU$4="Yes",INDEX(List!$F$2:$CB$208,MATCH('Selection Pane Data'!$C157,List!$F$2:$F$208,0),MATCH('Selection Pane Data'!AU$3,List!$F$2:$CB$2,0)),""),"")</f>
        <v/>
      </c>
      <c r="AV157" s="13" t="str">
        <f>IFERROR(IF(AV$4="Yes",INDEX(List!$F$2:$CB$208,MATCH('Selection Pane Data'!$C157,List!$F$2:$F$208,0),MATCH('Selection Pane Data'!AV$3,List!$F$2:$CB$2,0)),""),"")</f>
        <v/>
      </c>
      <c r="AW157" s="13" t="str">
        <f>IFERROR(IF(AW$4="Yes",INDEX(List!$F$2:$CB$208,MATCH('Selection Pane Data'!$C157,List!$F$2:$F$208,0),MATCH('Selection Pane Data'!AW$3,List!$F$2:$CB$2,0)),""),"")</f>
        <v/>
      </c>
      <c r="AX157" s="13" t="str">
        <f>IFERROR(IF(AX$4="Yes",INDEX(List!$F$2:$CB$208,MATCH('Selection Pane Data'!$C157,List!$F$2:$F$208,0),MATCH('Selection Pane Data'!AX$3,List!$F$2:$CB$2,0)),""),"")</f>
        <v/>
      </c>
      <c r="AY157" s="13" t="str">
        <f>IFERROR(IF(AY$4="Yes",INDEX(List!$F$2:$CB$208,MATCH('Selection Pane Data'!$C157,List!$F$2:$F$208,0),MATCH('Selection Pane Data'!AY$3,List!$F$2:$CB$2,0)),""),"")</f>
        <v/>
      </c>
      <c r="AZ157" s="13" t="str">
        <f>IFERROR(IF(AZ$4="Yes",INDEX(List!$F$2:$CB$208,MATCH('Selection Pane Data'!$C157,List!$F$2:$F$208,0),MATCH('Selection Pane Data'!AZ$3,List!$F$2:$CB$2,0)),""),"")</f>
        <v/>
      </c>
      <c r="BA157" s="13" t="str">
        <f>IFERROR(IF(BA$4="Yes",INDEX(List!$F$2:$CB$208,MATCH('Selection Pane Data'!$C157,List!$F$2:$F$208,0),MATCH('Selection Pane Data'!BA$3,List!$F$2:$CB$2,0)),""),"")</f>
        <v/>
      </c>
      <c r="BB157" s="13" t="str">
        <f>IFERROR(IF(BB$4="Yes",INDEX(List!$F$2:$CB$208,MATCH('Selection Pane Data'!$C157,List!$F$2:$F$208,0),MATCH('Selection Pane Data'!BB$3,List!$F$2:$CB$2,0)),""),"")</f>
        <v/>
      </c>
      <c r="BC157" s="13" t="str">
        <f>IFERROR(IF(BC$4="Yes",INDEX(List!$F$2:$CB$208,MATCH('Selection Pane Data'!$C157,List!$F$2:$F$208,0),MATCH('Selection Pane Data'!BC$3,List!$F$2:$CB$2,0)),""),"")</f>
        <v/>
      </c>
      <c r="BD157" s="13" t="str">
        <f>IFERROR(IF(BD$4="Yes",INDEX(List!$F$2:$CB$208,MATCH('Selection Pane Data'!$C157,List!$F$2:$F$208,0),MATCH('Selection Pane Data'!BD$3,List!$F$2:$CB$2,0)),""),"")</f>
        <v/>
      </c>
      <c r="BE157" s="13" t="str">
        <f>IFERROR(IF(BE$4="Yes",INDEX(List!$F$2:$CB$208,MATCH('Selection Pane Data'!$C157,List!$F$2:$F$208,0),MATCH('Selection Pane Data'!BE$3,List!$F$2:$CB$2,0)),""),"")</f>
        <v/>
      </c>
      <c r="BF157" s="13" t="str">
        <f>IFERROR(IF(BF$4="Yes",INDEX(List!$F$2:$CB$208,MATCH('Selection Pane Data'!$C157,List!$F$2:$F$208,0),MATCH('Selection Pane Data'!BF$3,List!$F$2:$CB$2,0)),""),"")</f>
        <v/>
      </c>
      <c r="BG157" s="13" t="str">
        <f>IFERROR(IF(BG$4="Yes",INDEX(List!$F$2:$CB$208,MATCH('Selection Pane Data'!$C157,List!$F$2:$F$208,0),MATCH('Selection Pane Data'!BG$3,List!$F$2:$CB$2,0)),""),"")</f>
        <v/>
      </c>
      <c r="BH157" s="13" t="str">
        <f>IFERROR(IF(BH$4="Yes",INDEX(List!$F$2:$CB$208,MATCH('Selection Pane Data'!$C157,List!$F$2:$F$208,0),MATCH('Selection Pane Data'!BH$3,List!$F$2:$CB$2,0)),""),"")</f>
        <v/>
      </c>
      <c r="BI157" s="13" t="str">
        <f>IFERROR(IF(BI$4="Yes",INDEX(List!$F$2:$CB$208,MATCH('Selection Pane Data'!$C157,List!$F$2:$F$208,0),MATCH('Selection Pane Data'!BI$3,List!$F$2:$CB$2,0)),""),"")</f>
        <v/>
      </c>
      <c r="BJ157" s="13" t="str">
        <f>IFERROR(IF(BJ$4="Yes",INDEX(List!$F$2:$CB$208,MATCH('Selection Pane Data'!$C157,List!$F$2:$F$208,0),MATCH('Selection Pane Data'!BJ$3,List!$F$2:$CB$2,0)),""),"")</f>
        <v/>
      </c>
      <c r="BK157" s="13" t="str">
        <f>IFERROR(IF(BK$4="Yes",INDEX(List!$F$2:$CB$208,MATCH('Selection Pane Data'!$C157,List!$F$2:$F$208,0),MATCH('Selection Pane Data'!BK$3,List!$F$2:$CB$2,0)),""),"")</f>
        <v/>
      </c>
      <c r="BL157" s="13" t="str">
        <f>IFERROR(IF(BL$4="Yes",INDEX(List!$F$2:$CB$208,MATCH('Selection Pane Data'!$C157,List!$F$2:$F$208,0),MATCH('Selection Pane Data'!BL$3,List!$F$2:$CB$2,0)),""),"")</f>
        <v/>
      </c>
      <c r="BM157" s="13" t="str">
        <f>IFERROR(IF(BM$4="Yes",INDEX(List!$F$2:$CB$208,MATCH('Selection Pane Data'!$C157,List!$F$2:$F$208,0),MATCH('Selection Pane Data'!BM$3,List!$F$2:$CB$2,0)),""),"")</f>
        <v/>
      </c>
      <c r="BN157" s="13" t="str">
        <f>IFERROR(IF(BN$4="Yes",INDEX(List!$F$2:$CB$208,MATCH('Selection Pane Data'!$C157,List!$F$2:$F$208,0),MATCH('Selection Pane Data'!BN$3,List!$F$2:$CB$2,0)),""),"")</f>
        <v/>
      </c>
      <c r="BO157" s="13" t="str">
        <f>IFERROR(IF(BO$4="Yes",INDEX(List!$F$2:$CB$208,MATCH('Selection Pane Data'!$C157,List!$F$2:$F$208,0),MATCH('Selection Pane Data'!BO$3,List!$F$2:$CB$2,0)),""),"")</f>
        <v/>
      </c>
      <c r="BP157" s="13" t="str">
        <f>IFERROR(IF(BP$4="Yes",INDEX(List!$F$2:$CB$208,MATCH('Selection Pane Data'!$C157,List!$F$2:$F$208,0),MATCH('Selection Pane Data'!BP$3,List!$F$2:$CB$2,0)),""),"")</f>
        <v/>
      </c>
      <c r="BQ157" s="13" t="str">
        <f>IFERROR(IF(BQ$4="Yes",INDEX(List!$F$2:$CB$208,MATCH('Selection Pane Data'!$C157,List!$F$2:$F$208,0),MATCH('Selection Pane Data'!BQ$3,List!$F$2:$CB$2,0)),""),"")</f>
        <v/>
      </c>
      <c r="BR157" s="13" t="str">
        <f>IFERROR(IF(BR$4="Yes",INDEX(List!$F$2:$CB$208,MATCH('Selection Pane Data'!$C157,List!$F$2:$F$208,0),MATCH('Selection Pane Data'!BR$3,List!$F$2:$CB$2,0)),""),"")</f>
        <v/>
      </c>
      <c r="BS157" s="13" t="str">
        <f>IFERROR(IF(BS$4="Yes",INDEX(List!$F$2:$CB$208,MATCH('Selection Pane Data'!$C157,List!$F$2:$F$208,0),MATCH('Selection Pane Data'!BS$3,List!$F$2:$CB$2,0)),""),"")</f>
        <v/>
      </c>
      <c r="BT157" s="13" t="str">
        <f>IFERROR(IF(BT$4="Yes",INDEX(List!$F$2:$CB$208,MATCH('Selection Pane Data'!$C157,List!$F$2:$F$208,0),MATCH('Selection Pane Data'!BT$3,List!$F$2:$CB$2,0)),""),"")</f>
        <v/>
      </c>
      <c r="BU157" s="13" t="str">
        <f>IFERROR(IF(BU$4="Yes",INDEX(List!$F$2:$CB$208,MATCH('Selection Pane Data'!$C157,List!$F$2:$F$208,0),MATCH('Selection Pane Data'!BU$3,List!$F$2:$CB$2,0)),""),"")</f>
        <v/>
      </c>
      <c r="BV157" s="13" t="str">
        <f>IFERROR(IF(BV$4="Yes",INDEX(List!$F$2:$CB$208,MATCH('Selection Pane Data'!$C157,List!$F$2:$F$208,0),MATCH('Selection Pane Data'!BV$3,List!$F$2:$CB$2,0)),""),"")</f>
        <v/>
      </c>
      <c r="BW157" s="13" t="str">
        <f>IFERROR(IF(BW$4="Yes",INDEX(List!$F$2:$CB$208,MATCH('Selection Pane Data'!$C157,List!$F$2:$F$208,0),MATCH('Selection Pane Data'!BW$3,List!$F$2:$CB$2,0)),""),"")</f>
        <v/>
      </c>
      <c r="BX157" s="13" t="str">
        <f>IFERROR(IF(BX$4="Yes",INDEX(List!$F$2:$CB$208,MATCH('Selection Pane Data'!$C157,List!$F$2:$F$208,0),MATCH('Selection Pane Data'!BX$3,List!$F$2:$CB$2,0)),""),"")</f>
        <v/>
      </c>
      <c r="BY157" s="13" t="str">
        <f>IFERROR(IF(BY$4="Yes",INDEX(List!$F$2:$CB$208,MATCH('Selection Pane Data'!$C157,List!$F$2:$F$208,0),MATCH('Selection Pane Data'!BY$3,List!$F$2:$CB$2,0)),""),"")</f>
        <v/>
      </c>
      <c r="BZ157" s="13" t="str">
        <f>IFERROR(IF(BZ$4="Yes",INDEX(List!$F$2:$CB$208,MATCH('Selection Pane Data'!$C157,List!$F$2:$F$208,0),MATCH('Selection Pane Data'!BZ$3,List!$F$2:$CB$2,0)),""),"")</f>
        <v/>
      </c>
      <c r="CA157" s="13" t="str">
        <f>IFERROR(IF(CA$4="Yes",INDEX(List!$F$2:$CB$208,MATCH('Selection Pane Data'!$C157,List!$F$2:$F$208,0),MATCH('Selection Pane Data'!CA$3,List!$F$2:$CB$2,0)),""),"")</f>
        <v/>
      </c>
      <c r="CC157" s="29">
        <f t="shared" si="8"/>
        <v>0</v>
      </c>
      <c r="CD157" s="29">
        <f t="shared" si="9"/>
        <v>0</v>
      </c>
      <c r="CE157" s="29"/>
      <c r="CF157" s="29">
        <f>COUNTIF(List!I155:CB155,'Selection Pane Data'!CF$3)</f>
        <v>0</v>
      </c>
      <c r="CG157" s="29">
        <f>COUNTIF(List!J155:CC155,'Selection Pane Data'!CG$3)</f>
        <v>2</v>
      </c>
      <c r="CH157" s="29"/>
      <c r="CI157" s="29" t="str">
        <f t="shared" si="10"/>
        <v>Good</v>
      </c>
      <c r="CJ157" s="29" t="str">
        <f t="shared" si="11"/>
        <v>Error</v>
      </c>
    </row>
    <row r="158" spans="2:88" x14ac:dyDescent="0.45">
      <c r="B158" s="21"/>
      <c r="C158" s="120" t="s">
        <v>103</v>
      </c>
      <c r="D158" s="31">
        <f>List!G156</f>
        <v>0</v>
      </c>
      <c r="E158" s="31">
        <f>List!H156</f>
        <v>0</v>
      </c>
      <c r="F158" t="str">
        <f>INDEX('CMMC Levels'!$A$1:$F$188,MATCH('Selection Pane Data'!$C158,'CMMC Levels'!$A$1:$A$188,0),MATCH(Placemat!$F$4,'CMMC Levels'!$A$1:$F$1,0))</f>
        <v>N/A</v>
      </c>
      <c r="G158" s="75" t="str">
        <f>IF(F158="X",IF(COUNTIF(List!I156:CB156,"P")+COUNTIF(List!I156:CB156,"S")=0,"U",IF(COUNTIF('Selection Pane Data'!H158:CA158,"P")&gt;0,"P",IF(COUNTIF('Selection Pane Data'!H158:CA158,"S")&gt;0,"S","N"))),"NA")</f>
        <v>NA</v>
      </c>
      <c r="H158" s="13" t="str">
        <f>IFERROR(IF(H$4="Yes",INDEX(List!$F$2:$CB$208,MATCH('Selection Pane Data'!$C158,List!$F$2:$F$208,0),MATCH('Selection Pane Data'!H$3,List!$F$2:$CB$2,0)),""),"")</f>
        <v/>
      </c>
      <c r="I158" s="13" t="str">
        <f>IFERROR(IF(I$4="Yes",INDEX(List!$F$2:$CB$208,MATCH('Selection Pane Data'!$C158,List!$F$2:$F$208,0),MATCH('Selection Pane Data'!I$3,List!$F$2:$CB$2,0)),""),"")</f>
        <v/>
      </c>
      <c r="J158" s="13" t="str">
        <f>IFERROR(IF(J$4="Yes",INDEX(List!$F$2:$CB$208,MATCH('Selection Pane Data'!$C158,List!$F$2:$F$208,0),MATCH('Selection Pane Data'!J$3,List!$F$2:$CB$2,0)),""),"")</f>
        <v/>
      </c>
      <c r="K158" s="13" t="str">
        <f>IFERROR(IF(K$4="Yes",INDEX(List!$F$2:$CB$208,MATCH('Selection Pane Data'!$C158,List!$F$2:$F$208,0),MATCH('Selection Pane Data'!K$3,List!$F$2:$CB$2,0)),""),"")</f>
        <v/>
      </c>
      <c r="L158" s="13" t="str">
        <f>IFERROR(IF(L$4="Yes",INDEX(List!$F$2:$CB$208,MATCH('Selection Pane Data'!$C158,List!$F$2:$F$208,0),MATCH('Selection Pane Data'!L$3,List!$F$2:$CB$2,0)),""),"")</f>
        <v/>
      </c>
      <c r="M158" s="13" t="str">
        <f>IFERROR(IF(M$4="Yes",INDEX(List!$F$2:$CB$208,MATCH('Selection Pane Data'!$C158,List!$F$2:$F$208,0),MATCH('Selection Pane Data'!M$3,List!$F$2:$CB$2,0)),""),"")</f>
        <v/>
      </c>
      <c r="N158" s="13" t="str">
        <f>IFERROR(IF(N$4="Yes",INDEX(List!$F$2:$CB$208,MATCH('Selection Pane Data'!$C158,List!$F$2:$F$208,0),MATCH('Selection Pane Data'!N$3,List!$F$2:$CB$2,0)),""),"")</f>
        <v/>
      </c>
      <c r="O158" s="13" t="str">
        <f>IFERROR(IF(O$4="Yes",INDEX(List!$F$2:$CB$208,MATCH('Selection Pane Data'!$C158,List!$F$2:$F$208,0),MATCH('Selection Pane Data'!O$3,List!$F$2:$CB$2,0)),""),"")</f>
        <v/>
      </c>
      <c r="P158" s="13" t="str">
        <f>IFERROR(IF(P$4="Yes",INDEX(List!$F$2:$CB$208,MATCH('Selection Pane Data'!$C158,List!$F$2:$F$208,0),MATCH('Selection Pane Data'!P$3,List!$F$2:$CB$2,0)),""),"")</f>
        <v/>
      </c>
      <c r="Q158" s="13" t="str">
        <f>IFERROR(IF(Q$4="Yes",INDEX(List!$F$2:$CB$208,MATCH('Selection Pane Data'!$C158,List!$F$2:$F$208,0),MATCH('Selection Pane Data'!Q$3,List!$F$2:$CB$2,0)),""),"")</f>
        <v/>
      </c>
      <c r="R158" s="13" t="str">
        <f>IFERROR(IF(R$4="Yes",INDEX(List!$F$2:$CB$208,MATCH('Selection Pane Data'!$C158,List!$F$2:$F$208,0),MATCH('Selection Pane Data'!R$3,List!$F$2:$CB$2,0)),""),"")</f>
        <v/>
      </c>
      <c r="S158" s="13" t="str">
        <f>IFERROR(IF(S$4="Yes",INDEX(List!$F$2:$CB$208,MATCH('Selection Pane Data'!$C158,List!$F$2:$F$208,0),MATCH('Selection Pane Data'!S$3,List!$F$2:$CB$2,0)),""),"")</f>
        <v/>
      </c>
      <c r="T158" s="13" t="str">
        <f>IFERROR(IF(T$4="Yes",INDEX(List!$F$2:$CB$208,MATCH('Selection Pane Data'!$C158,List!$F$2:$F$208,0),MATCH('Selection Pane Data'!T$3,List!$F$2:$CB$2,0)),""),"")</f>
        <v/>
      </c>
      <c r="U158" s="13" t="str">
        <f>IFERROR(IF(U$4="Yes",INDEX(List!$F$2:$CB$208,MATCH('Selection Pane Data'!$C158,List!$F$2:$F$208,0),MATCH('Selection Pane Data'!U$3,List!$F$2:$CB$2,0)),""),"")</f>
        <v/>
      </c>
      <c r="V158" s="13" t="str">
        <f>IFERROR(IF(V$4="Yes",INDEX(List!$F$2:$CB$208,MATCH('Selection Pane Data'!$C158,List!$F$2:$F$208,0),MATCH('Selection Pane Data'!V$3,List!$F$2:$CB$2,0)),""),"")</f>
        <v/>
      </c>
      <c r="W158" s="13" t="str">
        <f>IFERROR(IF(W$4="Yes",INDEX(List!$F$2:$CB$208,MATCH('Selection Pane Data'!$C158,List!$F$2:$F$208,0),MATCH('Selection Pane Data'!W$3,List!$F$2:$CB$2,0)),""),"")</f>
        <v/>
      </c>
      <c r="X158" s="13" t="str">
        <f>IFERROR(IF(X$4="Yes",INDEX(List!$F$2:$CB$208,MATCH('Selection Pane Data'!$C158,List!$F$2:$F$208,0),MATCH('Selection Pane Data'!X$3,List!$F$2:$CB$2,0)),""),"")</f>
        <v/>
      </c>
      <c r="Y158" s="13" t="str">
        <f>IFERROR(IF(Y$4="Yes",INDEX(List!$F$2:$CB$208,MATCH('Selection Pane Data'!$C158,List!$F$2:$F$208,0),MATCH('Selection Pane Data'!Y$3,List!$F$2:$CB$2,0)),""),"")</f>
        <v/>
      </c>
      <c r="Z158" s="13" t="str">
        <f>IFERROR(IF(Z$4="Yes",INDEX(List!$F$2:$CB$208,MATCH('Selection Pane Data'!$C158,List!$F$2:$F$208,0),MATCH('Selection Pane Data'!Z$3,List!$F$2:$CB$2,0)),""),"")</f>
        <v/>
      </c>
      <c r="AA158" s="13" t="str">
        <f>IFERROR(IF(AA$4="Yes",INDEX(List!$F$2:$CB$208,MATCH('Selection Pane Data'!$C158,List!$F$2:$F$208,0),MATCH('Selection Pane Data'!AA$3,List!$F$2:$CB$2,0)),""),"")</f>
        <v/>
      </c>
      <c r="AB158" s="13" t="str">
        <f>IFERROR(IF(AB$4="Yes",INDEX(List!$F$2:$CB$208,MATCH('Selection Pane Data'!$C158,List!$F$2:$F$208,0),MATCH('Selection Pane Data'!AB$3,List!$F$2:$CB$2,0)),""),"")</f>
        <v/>
      </c>
      <c r="AC158" s="13" t="str">
        <f>IFERROR(IF(AC$4="Yes",INDEX(List!$F$2:$CB$208,MATCH('Selection Pane Data'!$C158,List!$F$2:$F$208,0),MATCH('Selection Pane Data'!AC$3,List!$F$2:$CB$2,0)),""),"")</f>
        <v/>
      </c>
      <c r="AD158" s="13" t="str">
        <f>IFERROR(IF(AD$4="Yes",INDEX(List!$F$2:$CB$208,MATCH('Selection Pane Data'!$C158,List!$F$2:$F$208,0),MATCH('Selection Pane Data'!AD$3,List!$F$2:$CB$2,0)),""),"")</f>
        <v/>
      </c>
      <c r="AE158" s="13" t="str">
        <f>IFERROR(IF(AE$4="Yes",INDEX(List!$F$2:$CB$208,MATCH('Selection Pane Data'!$C158,List!$F$2:$F$208,0),MATCH('Selection Pane Data'!AE$3,List!$F$2:$CB$2,0)),""),"")</f>
        <v/>
      </c>
      <c r="AF158" s="13" t="str">
        <f>IFERROR(IF(AF$4="Yes",INDEX(List!$F$2:$CB$208,MATCH('Selection Pane Data'!$C158,List!$F$2:$F$208,0),MATCH('Selection Pane Data'!AF$3,List!$F$2:$CB$2,0)),""),"")</f>
        <v/>
      </c>
      <c r="AG158" s="13" t="str">
        <f>IFERROR(IF(AG$4="Yes",INDEX(List!$F$2:$CB$208,MATCH('Selection Pane Data'!$C158,List!$F$2:$F$208,0),MATCH('Selection Pane Data'!AG$3,List!$F$2:$CB$2,0)),""),"")</f>
        <v/>
      </c>
      <c r="AH158" s="13" t="str">
        <f>IFERROR(IF(AH$4="Yes",INDEX(List!$F$2:$CB$208,MATCH('Selection Pane Data'!$C158,List!$F$2:$F$208,0),MATCH('Selection Pane Data'!AH$3,List!$F$2:$CB$2,0)),""),"")</f>
        <v/>
      </c>
      <c r="AI158" s="13" t="str">
        <f>IFERROR(IF(AI$4="Yes",INDEX(List!$F$2:$CB$208,MATCH('Selection Pane Data'!$C158,List!$F$2:$F$208,0),MATCH('Selection Pane Data'!AI$3,List!$F$2:$CB$2,0)),""),"")</f>
        <v/>
      </c>
      <c r="AJ158" s="13" t="str">
        <f>IFERROR(IF(AJ$4="Yes",INDEX(List!$F$2:$CB$208,MATCH('Selection Pane Data'!$C158,List!$F$2:$F$208,0),MATCH('Selection Pane Data'!AJ$3,List!$F$2:$CB$2,0)),""),"")</f>
        <v/>
      </c>
      <c r="AK158" s="13" t="str">
        <f>IFERROR(IF(AK$4="Yes",INDEX(List!$F$2:$CB$208,MATCH('Selection Pane Data'!$C158,List!$F$2:$F$208,0),MATCH('Selection Pane Data'!AK$3,List!$F$2:$CB$2,0)),""),"")</f>
        <v/>
      </c>
      <c r="AL158" s="13" t="str">
        <f>IFERROR(IF(AL$4="Yes",INDEX(List!$F$2:$CB$208,MATCH('Selection Pane Data'!$C158,List!$F$2:$F$208,0),MATCH('Selection Pane Data'!AL$3,List!$F$2:$CB$2,0)),""),"")</f>
        <v/>
      </c>
      <c r="AM158" s="13" t="str">
        <f>IFERROR(IF(AM$4="Yes",INDEX(List!$F$2:$CB$208,MATCH('Selection Pane Data'!$C158,List!$F$2:$F$208,0),MATCH('Selection Pane Data'!AM$3,List!$F$2:$CB$2,0)),""),"")</f>
        <v/>
      </c>
      <c r="AN158" s="13" t="str">
        <f>IFERROR(IF(AN$4="Yes",INDEX(List!$F$2:$CB$208,MATCH('Selection Pane Data'!$C158,List!$F$2:$F$208,0),MATCH('Selection Pane Data'!AN$3,List!$F$2:$CB$2,0)),""),"")</f>
        <v/>
      </c>
      <c r="AO158" s="13" t="str">
        <f>IFERROR(IF(AO$4="Yes",INDEX(List!$F$2:$CB$208,MATCH('Selection Pane Data'!$C158,List!$F$2:$F$208,0),MATCH('Selection Pane Data'!AO$3,List!$F$2:$CB$2,0)),""),"")</f>
        <v/>
      </c>
      <c r="AP158" s="13" t="str">
        <f>IFERROR(IF(AP$4="Yes",INDEX(List!$F$2:$CB$208,MATCH('Selection Pane Data'!$C158,List!$F$2:$F$208,0),MATCH('Selection Pane Data'!AP$3,List!$F$2:$CB$2,0)),""),"")</f>
        <v/>
      </c>
      <c r="AQ158" s="13" t="str">
        <f>IFERROR(IF(AQ$4="Yes",INDEX(List!$F$2:$CB$208,MATCH('Selection Pane Data'!$C158,List!$F$2:$F$208,0),MATCH('Selection Pane Data'!AQ$3,List!$F$2:$CB$2,0)),""),"")</f>
        <v/>
      </c>
      <c r="AR158" s="13" t="str">
        <f>IFERROR(IF(AR$4="Yes",INDEX(List!$F$2:$CB$208,MATCH('Selection Pane Data'!$C158,List!$F$2:$F$208,0),MATCH('Selection Pane Data'!AR$3,List!$F$2:$CB$2,0)),""),"")</f>
        <v/>
      </c>
      <c r="AS158" s="13" t="str">
        <f>IFERROR(IF(AS$4="Yes",INDEX(List!$F$2:$CB$208,MATCH('Selection Pane Data'!$C158,List!$F$2:$F$208,0),MATCH('Selection Pane Data'!AS$3,List!$F$2:$CB$2,0)),""),"")</f>
        <v/>
      </c>
      <c r="AT158" s="13" t="str">
        <f>IFERROR(IF(AT$4="Yes",INDEX(List!$F$2:$CB$208,MATCH('Selection Pane Data'!$C158,List!$F$2:$F$208,0),MATCH('Selection Pane Data'!AT$3,List!$F$2:$CB$2,0)),""),"")</f>
        <v/>
      </c>
      <c r="AU158" s="13" t="str">
        <f>IFERROR(IF(AU$4="Yes",INDEX(List!$F$2:$CB$208,MATCH('Selection Pane Data'!$C158,List!$F$2:$F$208,0),MATCH('Selection Pane Data'!AU$3,List!$F$2:$CB$2,0)),""),"")</f>
        <v/>
      </c>
      <c r="AV158" s="13" t="str">
        <f>IFERROR(IF(AV$4="Yes",INDEX(List!$F$2:$CB$208,MATCH('Selection Pane Data'!$C158,List!$F$2:$F$208,0),MATCH('Selection Pane Data'!AV$3,List!$F$2:$CB$2,0)),""),"")</f>
        <v/>
      </c>
      <c r="AW158" s="13" t="str">
        <f>IFERROR(IF(AW$4="Yes",INDEX(List!$F$2:$CB$208,MATCH('Selection Pane Data'!$C158,List!$F$2:$F$208,0),MATCH('Selection Pane Data'!AW$3,List!$F$2:$CB$2,0)),""),"")</f>
        <v/>
      </c>
      <c r="AX158" s="13" t="str">
        <f>IFERROR(IF(AX$4="Yes",INDEX(List!$F$2:$CB$208,MATCH('Selection Pane Data'!$C158,List!$F$2:$F$208,0),MATCH('Selection Pane Data'!AX$3,List!$F$2:$CB$2,0)),""),"")</f>
        <v/>
      </c>
      <c r="AY158" s="13" t="str">
        <f>IFERROR(IF(AY$4="Yes",INDEX(List!$F$2:$CB$208,MATCH('Selection Pane Data'!$C158,List!$F$2:$F$208,0),MATCH('Selection Pane Data'!AY$3,List!$F$2:$CB$2,0)),""),"")</f>
        <v/>
      </c>
      <c r="AZ158" s="13" t="str">
        <f>IFERROR(IF(AZ$4="Yes",INDEX(List!$F$2:$CB$208,MATCH('Selection Pane Data'!$C158,List!$F$2:$F$208,0),MATCH('Selection Pane Data'!AZ$3,List!$F$2:$CB$2,0)),""),"")</f>
        <v/>
      </c>
      <c r="BA158" s="13" t="str">
        <f>IFERROR(IF(BA$4="Yes",INDEX(List!$F$2:$CB$208,MATCH('Selection Pane Data'!$C158,List!$F$2:$F$208,0),MATCH('Selection Pane Data'!BA$3,List!$F$2:$CB$2,0)),""),"")</f>
        <v/>
      </c>
      <c r="BB158" s="13" t="str">
        <f>IFERROR(IF(BB$4="Yes",INDEX(List!$F$2:$CB$208,MATCH('Selection Pane Data'!$C158,List!$F$2:$F$208,0),MATCH('Selection Pane Data'!BB$3,List!$F$2:$CB$2,0)),""),"")</f>
        <v/>
      </c>
      <c r="BC158" s="13" t="str">
        <f>IFERROR(IF(BC$4="Yes",INDEX(List!$F$2:$CB$208,MATCH('Selection Pane Data'!$C158,List!$F$2:$F$208,0),MATCH('Selection Pane Data'!BC$3,List!$F$2:$CB$2,0)),""),"")</f>
        <v/>
      </c>
      <c r="BD158" s="13" t="str">
        <f>IFERROR(IF(BD$4="Yes",INDEX(List!$F$2:$CB$208,MATCH('Selection Pane Data'!$C158,List!$F$2:$F$208,0),MATCH('Selection Pane Data'!BD$3,List!$F$2:$CB$2,0)),""),"")</f>
        <v/>
      </c>
      <c r="BE158" s="13" t="str">
        <f>IFERROR(IF(BE$4="Yes",INDEX(List!$F$2:$CB$208,MATCH('Selection Pane Data'!$C158,List!$F$2:$F$208,0),MATCH('Selection Pane Data'!BE$3,List!$F$2:$CB$2,0)),""),"")</f>
        <v/>
      </c>
      <c r="BF158" s="13" t="str">
        <f>IFERROR(IF(BF$4="Yes",INDEX(List!$F$2:$CB$208,MATCH('Selection Pane Data'!$C158,List!$F$2:$F$208,0),MATCH('Selection Pane Data'!BF$3,List!$F$2:$CB$2,0)),""),"")</f>
        <v/>
      </c>
      <c r="BG158" s="13" t="str">
        <f>IFERROR(IF(BG$4="Yes",INDEX(List!$F$2:$CB$208,MATCH('Selection Pane Data'!$C158,List!$F$2:$F$208,0),MATCH('Selection Pane Data'!BG$3,List!$F$2:$CB$2,0)),""),"")</f>
        <v/>
      </c>
      <c r="BH158" s="13" t="str">
        <f>IFERROR(IF(BH$4="Yes",INDEX(List!$F$2:$CB$208,MATCH('Selection Pane Data'!$C158,List!$F$2:$F$208,0),MATCH('Selection Pane Data'!BH$3,List!$F$2:$CB$2,0)),""),"")</f>
        <v/>
      </c>
      <c r="BI158" s="13" t="str">
        <f>IFERROR(IF(BI$4="Yes",INDEX(List!$F$2:$CB$208,MATCH('Selection Pane Data'!$C158,List!$F$2:$F$208,0),MATCH('Selection Pane Data'!BI$3,List!$F$2:$CB$2,0)),""),"")</f>
        <v/>
      </c>
      <c r="BJ158" s="13" t="str">
        <f>IFERROR(IF(BJ$4="Yes",INDEX(List!$F$2:$CB$208,MATCH('Selection Pane Data'!$C158,List!$F$2:$F$208,0),MATCH('Selection Pane Data'!BJ$3,List!$F$2:$CB$2,0)),""),"")</f>
        <v/>
      </c>
      <c r="BK158" s="13" t="str">
        <f>IFERROR(IF(BK$4="Yes",INDEX(List!$F$2:$CB$208,MATCH('Selection Pane Data'!$C158,List!$F$2:$F$208,0),MATCH('Selection Pane Data'!BK$3,List!$F$2:$CB$2,0)),""),"")</f>
        <v/>
      </c>
      <c r="BL158" s="13" t="str">
        <f>IFERROR(IF(BL$4="Yes",INDEX(List!$F$2:$CB$208,MATCH('Selection Pane Data'!$C158,List!$F$2:$F$208,0),MATCH('Selection Pane Data'!BL$3,List!$F$2:$CB$2,0)),""),"")</f>
        <v/>
      </c>
      <c r="BM158" s="13" t="str">
        <f>IFERROR(IF(BM$4="Yes",INDEX(List!$F$2:$CB$208,MATCH('Selection Pane Data'!$C158,List!$F$2:$F$208,0),MATCH('Selection Pane Data'!BM$3,List!$F$2:$CB$2,0)),""),"")</f>
        <v/>
      </c>
      <c r="BN158" s="13" t="str">
        <f>IFERROR(IF(BN$4="Yes",INDEX(List!$F$2:$CB$208,MATCH('Selection Pane Data'!$C158,List!$F$2:$F$208,0),MATCH('Selection Pane Data'!BN$3,List!$F$2:$CB$2,0)),""),"")</f>
        <v/>
      </c>
      <c r="BO158" s="13" t="str">
        <f>IFERROR(IF(BO$4="Yes",INDEX(List!$F$2:$CB$208,MATCH('Selection Pane Data'!$C158,List!$F$2:$F$208,0),MATCH('Selection Pane Data'!BO$3,List!$F$2:$CB$2,0)),""),"")</f>
        <v/>
      </c>
      <c r="BP158" s="13" t="str">
        <f>IFERROR(IF(BP$4="Yes",INDEX(List!$F$2:$CB$208,MATCH('Selection Pane Data'!$C158,List!$F$2:$F$208,0),MATCH('Selection Pane Data'!BP$3,List!$F$2:$CB$2,0)),""),"")</f>
        <v/>
      </c>
      <c r="BQ158" s="13" t="str">
        <f>IFERROR(IF(BQ$4="Yes",INDEX(List!$F$2:$CB$208,MATCH('Selection Pane Data'!$C158,List!$F$2:$F$208,0),MATCH('Selection Pane Data'!BQ$3,List!$F$2:$CB$2,0)),""),"")</f>
        <v/>
      </c>
      <c r="BR158" s="13" t="str">
        <f>IFERROR(IF(BR$4="Yes",INDEX(List!$F$2:$CB$208,MATCH('Selection Pane Data'!$C158,List!$F$2:$F$208,0),MATCH('Selection Pane Data'!BR$3,List!$F$2:$CB$2,0)),""),"")</f>
        <v/>
      </c>
      <c r="BS158" s="13" t="str">
        <f>IFERROR(IF(BS$4="Yes",INDEX(List!$F$2:$CB$208,MATCH('Selection Pane Data'!$C158,List!$F$2:$F$208,0),MATCH('Selection Pane Data'!BS$3,List!$F$2:$CB$2,0)),""),"")</f>
        <v/>
      </c>
      <c r="BT158" s="13" t="str">
        <f>IFERROR(IF(BT$4="Yes",INDEX(List!$F$2:$CB$208,MATCH('Selection Pane Data'!$C158,List!$F$2:$F$208,0),MATCH('Selection Pane Data'!BT$3,List!$F$2:$CB$2,0)),""),"")</f>
        <v/>
      </c>
      <c r="BU158" s="13" t="str">
        <f>IFERROR(IF(BU$4="Yes",INDEX(List!$F$2:$CB$208,MATCH('Selection Pane Data'!$C158,List!$F$2:$F$208,0),MATCH('Selection Pane Data'!BU$3,List!$F$2:$CB$2,0)),""),"")</f>
        <v/>
      </c>
      <c r="BV158" s="13" t="str">
        <f>IFERROR(IF(BV$4="Yes",INDEX(List!$F$2:$CB$208,MATCH('Selection Pane Data'!$C158,List!$F$2:$F$208,0),MATCH('Selection Pane Data'!BV$3,List!$F$2:$CB$2,0)),""),"")</f>
        <v/>
      </c>
      <c r="BW158" s="13" t="str">
        <f>IFERROR(IF(BW$4="Yes",INDEX(List!$F$2:$CB$208,MATCH('Selection Pane Data'!$C158,List!$F$2:$F$208,0),MATCH('Selection Pane Data'!BW$3,List!$F$2:$CB$2,0)),""),"")</f>
        <v/>
      </c>
      <c r="BX158" s="13" t="str">
        <f>IFERROR(IF(BX$4="Yes",INDEX(List!$F$2:$CB$208,MATCH('Selection Pane Data'!$C158,List!$F$2:$F$208,0),MATCH('Selection Pane Data'!BX$3,List!$F$2:$CB$2,0)),""),"")</f>
        <v/>
      </c>
      <c r="BY158" s="13" t="str">
        <f>IFERROR(IF(BY$4="Yes",INDEX(List!$F$2:$CB$208,MATCH('Selection Pane Data'!$C158,List!$F$2:$F$208,0),MATCH('Selection Pane Data'!BY$3,List!$F$2:$CB$2,0)),""),"")</f>
        <v/>
      </c>
      <c r="BZ158" s="13" t="str">
        <f>IFERROR(IF(BZ$4="Yes",INDEX(List!$F$2:$CB$208,MATCH('Selection Pane Data'!$C158,List!$F$2:$F$208,0),MATCH('Selection Pane Data'!BZ$3,List!$F$2:$CB$2,0)),""),"")</f>
        <v/>
      </c>
      <c r="CA158" s="13" t="str">
        <f>IFERROR(IF(CA$4="Yes",INDEX(List!$F$2:$CB$208,MATCH('Selection Pane Data'!$C158,List!$F$2:$F$208,0),MATCH('Selection Pane Data'!CA$3,List!$F$2:$CB$2,0)),""),"")</f>
        <v/>
      </c>
      <c r="CC158" s="29">
        <f t="shared" si="8"/>
        <v>0</v>
      </c>
      <c r="CD158" s="29">
        <f t="shared" si="9"/>
        <v>0</v>
      </c>
      <c r="CE158" s="29"/>
      <c r="CF158" s="29">
        <f>COUNTIF(List!I156:CB156,'Selection Pane Data'!CF$3)</f>
        <v>3</v>
      </c>
      <c r="CG158" s="29">
        <f>COUNTIF(List!J156:CC156,'Selection Pane Data'!CG$3)</f>
        <v>7</v>
      </c>
      <c r="CH158" s="29"/>
      <c r="CI158" s="29" t="str">
        <f t="shared" si="10"/>
        <v>Error</v>
      </c>
      <c r="CJ158" s="29" t="str">
        <f t="shared" si="11"/>
        <v>Error</v>
      </c>
    </row>
    <row r="159" spans="2:88" x14ac:dyDescent="0.45">
      <c r="B159" s="21" t="s">
        <v>427</v>
      </c>
      <c r="C159" s="120" t="s">
        <v>60</v>
      </c>
      <c r="D159" s="31" t="str">
        <f>List!G157</f>
        <v>Shared Coverage</v>
      </c>
      <c r="E159" s="31" t="str">
        <f>List!H157</f>
        <v>Microsoft Coverage</v>
      </c>
      <c r="F159" t="str">
        <f>INDEX('CMMC Levels'!$A$1:$F$188,MATCH('Selection Pane Data'!$C159,'CMMC Levels'!$A$1:$A$188,0),MATCH(Placemat!$F$4,'CMMC Levels'!$A$1:$F$1,0))</f>
        <v>X</v>
      </c>
      <c r="G159" s="75" t="str">
        <f>IF(F159="X",IF(COUNTIF(List!I157:CB157,"P")+COUNTIF(List!I157:CB157,"S")=0,"U",IF(COUNTIF('Selection Pane Data'!H159:CA159,"P")&gt;0,"P",IF(COUNTIF('Selection Pane Data'!H159:CA159,"S")&gt;0,"S","N"))),"NA")</f>
        <v>N</v>
      </c>
      <c r="H159" s="13" t="str">
        <f>IFERROR(IF(H$4="Yes",INDEX(List!$F$2:$CB$208,MATCH('Selection Pane Data'!$C159,List!$F$2:$F$208,0),MATCH('Selection Pane Data'!H$3,List!$F$2:$CB$2,0)),""),"")</f>
        <v/>
      </c>
      <c r="I159" s="13" t="str">
        <f>IFERROR(IF(I$4="Yes",INDEX(List!$F$2:$CB$208,MATCH('Selection Pane Data'!$C159,List!$F$2:$F$208,0),MATCH('Selection Pane Data'!I$3,List!$F$2:$CB$2,0)),""),"")</f>
        <v/>
      </c>
      <c r="J159" s="13">
        <f>IFERROR(IF(J$4="Yes",INDEX(List!$F$2:$CB$208,MATCH('Selection Pane Data'!$C159,List!$F$2:$F$208,0),MATCH('Selection Pane Data'!J$3,List!$F$2:$CB$2,0)),""),"")</f>
        <v>0</v>
      </c>
      <c r="K159" s="13" t="str">
        <f>IFERROR(IF(K$4="Yes",INDEX(List!$F$2:$CB$208,MATCH('Selection Pane Data'!$C159,List!$F$2:$F$208,0),MATCH('Selection Pane Data'!K$3,List!$F$2:$CB$2,0)),""),"")</f>
        <v/>
      </c>
      <c r="L159" s="13" t="str">
        <f>IFERROR(IF(L$4="Yes",INDEX(List!$F$2:$CB$208,MATCH('Selection Pane Data'!$C159,List!$F$2:$F$208,0),MATCH('Selection Pane Data'!L$3,List!$F$2:$CB$2,0)),""),"")</f>
        <v/>
      </c>
      <c r="M159" s="13" t="str">
        <f>IFERROR(IF(M$4="Yes",INDEX(List!$F$2:$CB$208,MATCH('Selection Pane Data'!$C159,List!$F$2:$F$208,0),MATCH('Selection Pane Data'!M$3,List!$F$2:$CB$2,0)),""),"")</f>
        <v/>
      </c>
      <c r="N159" s="13" t="str">
        <f>IFERROR(IF(N$4="Yes",INDEX(List!$F$2:$CB$208,MATCH('Selection Pane Data'!$C159,List!$F$2:$F$208,0),MATCH('Selection Pane Data'!N$3,List!$F$2:$CB$2,0)),""),"")</f>
        <v/>
      </c>
      <c r="O159" s="13" t="str">
        <f>IFERROR(IF(O$4="Yes",INDEX(List!$F$2:$CB$208,MATCH('Selection Pane Data'!$C159,List!$F$2:$F$208,0),MATCH('Selection Pane Data'!O$3,List!$F$2:$CB$2,0)),""),"")</f>
        <v/>
      </c>
      <c r="P159" s="13" t="str">
        <f>IFERROR(IF(P$4="Yes",INDEX(List!$F$2:$CB$208,MATCH('Selection Pane Data'!$C159,List!$F$2:$F$208,0),MATCH('Selection Pane Data'!P$3,List!$F$2:$CB$2,0)),""),"")</f>
        <v/>
      </c>
      <c r="Q159" s="13" t="str">
        <f>IFERROR(IF(Q$4="Yes",INDEX(List!$F$2:$CB$208,MATCH('Selection Pane Data'!$C159,List!$F$2:$F$208,0),MATCH('Selection Pane Data'!Q$3,List!$F$2:$CB$2,0)),""),"")</f>
        <v/>
      </c>
      <c r="R159" s="13" t="str">
        <f>IFERROR(IF(R$4="Yes",INDEX(List!$F$2:$CB$208,MATCH('Selection Pane Data'!$C159,List!$F$2:$F$208,0),MATCH('Selection Pane Data'!R$3,List!$F$2:$CB$2,0)),""),"")</f>
        <v/>
      </c>
      <c r="S159" s="13" t="str">
        <f>IFERROR(IF(S$4="Yes",INDEX(List!$F$2:$CB$208,MATCH('Selection Pane Data'!$C159,List!$F$2:$F$208,0),MATCH('Selection Pane Data'!S$3,List!$F$2:$CB$2,0)),""),"")</f>
        <v/>
      </c>
      <c r="T159" s="13" t="str">
        <f>IFERROR(IF(T$4="Yes",INDEX(List!$F$2:$CB$208,MATCH('Selection Pane Data'!$C159,List!$F$2:$F$208,0),MATCH('Selection Pane Data'!T$3,List!$F$2:$CB$2,0)),""),"")</f>
        <v/>
      </c>
      <c r="U159" s="13" t="str">
        <f>IFERROR(IF(U$4="Yes",INDEX(List!$F$2:$CB$208,MATCH('Selection Pane Data'!$C159,List!$F$2:$F$208,0),MATCH('Selection Pane Data'!U$3,List!$F$2:$CB$2,0)),""),"")</f>
        <v/>
      </c>
      <c r="V159" s="13" t="str">
        <f>IFERROR(IF(V$4="Yes",INDEX(List!$F$2:$CB$208,MATCH('Selection Pane Data'!$C159,List!$F$2:$F$208,0),MATCH('Selection Pane Data'!V$3,List!$F$2:$CB$2,0)),""),"")</f>
        <v/>
      </c>
      <c r="W159" s="13" t="str">
        <f>IFERROR(IF(W$4="Yes",INDEX(List!$F$2:$CB$208,MATCH('Selection Pane Data'!$C159,List!$F$2:$F$208,0),MATCH('Selection Pane Data'!W$3,List!$F$2:$CB$2,0)),""),"")</f>
        <v/>
      </c>
      <c r="X159" s="13" t="str">
        <f>IFERROR(IF(X$4="Yes",INDEX(List!$F$2:$CB$208,MATCH('Selection Pane Data'!$C159,List!$F$2:$F$208,0),MATCH('Selection Pane Data'!X$3,List!$F$2:$CB$2,0)),""),"")</f>
        <v/>
      </c>
      <c r="Y159" s="13" t="str">
        <f>IFERROR(IF(Y$4="Yes",INDEX(List!$F$2:$CB$208,MATCH('Selection Pane Data'!$C159,List!$F$2:$F$208,0),MATCH('Selection Pane Data'!Y$3,List!$F$2:$CB$2,0)),""),"")</f>
        <v/>
      </c>
      <c r="Z159" s="13" t="str">
        <f>IFERROR(IF(Z$4="Yes",INDEX(List!$F$2:$CB$208,MATCH('Selection Pane Data'!$C159,List!$F$2:$F$208,0),MATCH('Selection Pane Data'!Z$3,List!$F$2:$CB$2,0)),""),"")</f>
        <v/>
      </c>
      <c r="AA159" s="13" t="str">
        <f>IFERROR(IF(AA$4="Yes",INDEX(List!$F$2:$CB$208,MATCH('Selection Pane Data'!$C159,List!$F$2:$F$208,0),MATCH('Selection Pane Data'!AA$3,List!$F$2:$CB$2,0)),""),"")</f>
        <v/>
      </c>
      <c r="AB159" s="13">
        <f>IFERROR(IF(AB$4="Yes",INDEX(List!$F$2:$CB$208,MATCH('Selection Pane Data'!$C159,List!$F$2:$F$208,0),MATCH('Selection Pane Data'!AB$3,List!$F$2:$CB$2,0)),""),"")</f>
        <v>0</v>
      </c>
      <c r="AC159" s="13" t="str">
        <f>IFERROR(IF(AC$4="Yes",INDEX(List!$F$2:$CB$208,MATCH('Selection Pane Data'!$C159,List!$F$2:$F$208,0),MATCH('Selection Pane Data'!AC$3,List!$F$2:$CB$2,0)),""),"")</f>
        <v/>
      </c>
      <c r="AD159" s="13" t="str">
        <f>IFERROR(IF(AD$4="Yes",INDEX(List!$F$2:$CB$208,MATCH('Selection Pane Data'!$C159,List!$F$2:$F$208,0),MATCH('Selection Pane Data'!AD$3,List!$F$2:$CB$2,0)),""),"")</f>
        <v/>
      </c>
      <c r="AE159" s="13" t="str">
        <f>IFERROR(IF(AE$4="Yes",INDEX(List!$F$2:$CB$208,MATCH('Selection Pane Data'!$C159,List!$F$2:$F$208,0),MATCH('Selection Pane Data'!AE$3,List!$F$2:$CB$2,0)),""),"")</f>
        <v/>
      </c>
      <c r="AF159" s="13" t="str">
        <f>IFERROR(IF(AF$4="Yes",INDEX(List!$F$2:$CB$208,MATCH('Selection Pane Data'!$C159,List!$F$2:$F$208,0),MATCH('Selection Pane Data'!AF$3,List!$F$2:$CB$2,0)),""),"")</f>
        <v/>
      </c>
      <c r="AG159" s="13" t="str">
        <f>IFERROR(IF(AG$4="Yes",INDEX(List!$F$2:$CB$208,MATCH('Selection Pane Data'!$C159,List!$F$2:$F$208,0),MATCH('Selection Pane Data'!AG$3,List!$F$2:$CB$2,0)),""),"")</f>
        <v/>
      </c>
      <c r="AH159" s="13" t="str">
        <f>IFERROR(IF(AH$4="Yes",INDEX(List!$F$2:$CB$208,MATCH('Selection Pane Data'!$C159,List!$F$2:$F$208,0),MATCH('Selection Pane Data'!AH$3,List!$F$2:$CB$2,0)),""),"")</f>
        <v/>
      </c>
      <c r="AI159" s="13" t="str">
        <f>IFERROR(IF(AI$4="Yes",INDEX(List!$F$2:$CB$208,MATCH('Selection Pane Data'!$C159,List!$F$2:$F$208,0),MATCH('Selection Pane Data'!AI$3,List!$F$2:$CB$2,0)),""),"")</f>
        <v/>
      </c>
      <c r="AJ159" s="13" t="str">
        <f>IFERROR(IF(AJ$4="Yes",INDEX(List!$F$2:$CB$208,MATCH('Selection Pane Data'!$C159,List!$F$2:$F$208,0),MATCH('Selection Pane Data'!AJ$3,List!$F$2:$CB$2,0)),""),"")</f>
        <v/>
      </c>
      <c r="AK159" s="13" t="str">
        <f>IFERROR(IF(AK$4="Yes",INDEX(List!$F$2:$CB$208,MATCH('Selection Pane Data'!$C159,List!$F$2:$F$208,0),MATCH('Selection Pane Data'!AK$3,List!$F$2:$CB$2,0)),""),"")</f>
        <v/>
      </c>
      <c r="AL159" s="13" t="str">
        <f>IFERROR(IF(AL$4="Yes",INDEX(List!$F$2:$CB$208,MATCH('Selection Pane Data'!$C159,List!$F$2:$F$208,0),MATCH('Selection Pane Data'!AL$3,List!$F$2:$CB$2,0)),""),"")</f>
        <v/>
      </c>
      <c r="AM159" s="13" t="str">
        <f>IFERROR(IF(AM$4="Yes",INDEX(List!$F$2:$CB$208,MATCH('Selection Pane Data'!$C159,List!$F$2:$F$208,0),MATCH('Selection Pane Data'!AM$3,List!$F$2:$CB$2,0)),""),"")</f>
        <v/>
      </c>
      <c r="AN159" s="13" t="str">
        <f>IFERROR(IF(AN$4="Yes",INDEX(List!$F$2:$CB$208,MATCH('Selection Pane Data'!$C159,List!$F$2:$F$208,0),MATCH('Selection Pane Data'!AN$3,List!$F$2:$CB$2,0)),""),"")</f>
        <v/>
      </c>
      <c r="AO159" s="13" t="str">
        <f>IFERROR(IF(AO$4="Yes",INDEX(List!$F$2:$CB$208,MATCH('Selection Pane Data'!$C159,List!$F$2:$F$208,0),MATCH('Selection Pane Data'!AO$3,List!$F$2:$CB$2,0)),""),"")</f>
        <v/>
      </c>
      <c r="AP159" s="13" t="str">
        <f>IFERROR(IF(AP$4="Yes",INDEX(List!$F$2:$CB$208,MATCH('Selection Pane Data'!$C159,List!$F$2:$F$208,0),MATCH('Selection Pane Data'!AP$3,List!$F$2:$CB$2,0)),""),"")</f>
        <v/>
      </c>
      <c r="AQ159" s="13" t="str">
        <f>IFERROR(IF(AQ$4="Yes",INDEX(List!$F$2:$CB$208,MATCH('Selection Pane Data'!$C159,List!$F$2:$F$208,0),MATCH('Selection Pane Data'!AQ$3,List!$F$2:$CB$2,0)),""),"")</f>
        <v/>
      </c>
      <c r="AR159" s="13" t="str">
        <f>IFERROR(IF(AR$4="Yes",INDEX(List!$F$2:$CB$208,MATCH('Selection Pane Data'!$C159,List!$F$2:$F$208,0),MATCH('Selection Pane Data'!AR$3,List!$F$2:$CB$2,0)),""),"")</f>
        <v/>
      </c>
      <c r="AS159" s="13" t="str">
        <f>IFERROR(IF(AS$4="Yes",INDEX(List!$F$2:$CB$208,MATCH('Selection Pane Data'!$C159,List!$F$2:$F$208,0),MATCH('Selection Pane Data'!AS$3,List!$F$2:$CB$2,0)),""),"")</f>
        <v/>
      </c>
      <c r="AT159" s="13" t="str">
        <f>IFERROR(IF(AT$4="Yes",INDEX(List!$F$2:$CB$208,MATCH('Selection Pane Data'!$C159,List!$F$2:$F$208,0),MATCH('Selection Pane Data'!AT$3,List!$F$2:$CB$2,0)),""),"")</f>
        <v/>
      </c>
      <c r="AU159" s="13" t="str">
        <f>IFERROR(IF(AU$4="Yes",INDEX(List!$F$2:$CB$208,MATCH('Selection Pane Data'!$C159,List!$F$2:$F$208,0),MATCH('Selection Pane Data'!AU$3,List!$F$2:$CB$2,0)),""),"")</f>
        <v/>
      </c>
      <c r="AV159" s="13" t="str">
        <f>IFERROR(IF(AV$4="Yes",INDEX(List!$F$2:$CB$208,MATCH('Selection Pane Data'!$C159,List!$F$2:$F$208,0),MATCH('Selection Pane Data'!AV$3,List!$F$2:$CB$2,0)),""),"")</f>
        <v/>
      </c>
      <c r="AW159" s="13" t="str">
        <f>IFERROR(IF(AW$4="Yes",INDEX(List!$F$2:$CB$208,MATCH('Selection Pane Data'!$C159,List!$F$2:$F$208,0),MATCH('Selection Pane Data'!AW$3,List!$F$2:$CB$2,0)),""),"")</f>
        <v/>
      </c>
      <c r="AX159" s="13" t="str">
        <f>IFERROR(IF(AX$4="Yes",INDEX(List!$F$2:$CB$208,MATCH('Selection Pane Data'!$C159,List!$F$2:$F$208,0),MATCH('Selection Pane Data'!AX$3,List!$F$2:$CB$2,0)),""),"")</f>
        <v/>
      </c>
      <c r="AY159" s="13" t="str">
        <f>IFERROR(IF(AY$4="Yes",INDEX(List!$F$2:$CB$208,MATCH('Selection Pane Data'!$C159,List!$F$2:$F$208,0),MATCH('Selection Pane Data'!AY$3,List!$F$2:$CB$2,0)),""),"")</f>
        <v/>
      </c>
      <c r="AZ159" s="13" t="str">
        <f>IFERROR(IF(AZ$4="Yes",INDEX(List!$F$2:$CB$208,MATCH('Selection Pane Data'!$C159,List!$F$2:$F$208,0),MATCH('Selection Pane Data'!AZ$3,List!$F$2:$CB$2,0)),""),"")</f>
        <v/>
      </c>
      <c r="BA159" s="13" t="str">
        <f>IFERROR(IF(BA$4="Yes",INDEX(List!$F$2:$CB$208,MATCH('Selection Pane Data'!$C159,List!$F$2:$F$208,0),MATCH('Selection Pane Data'!BA$3,List!$F$2:$CB$2,0)),""),"")</f>
        <v/>
      </c>
      <c r="BB159" s="13" t="str">
        <f>IFERROR(IF(BB$4="Yes",INDEX(List!$F$2:$CB$208,MATCH('Selection Pane Data'!$C159,List!$F$2:$F$208,0),MATCH('Selection Pane Data'!BB$3,List!$F$2:$CB$2,0)),""),"")</f>
        <v/>
      </c>
      <c r="BC159" s="13" t="str">
        <f>IFERROR(IF(BC$4="Yes",INDEX(List!$F$2:$CB$208,MATCH('Selection Pane Data'!$C159,List!$F$2:$F$208,0),MATCH('Selection Pane Data'!BC$3,List!$F$2:$CB$2,0)),""),"")</f>
        <v/>
      </c>
      <c r="BD159" s="13" t="str">
        <f>IFERROR(IF(BD$4="Yes",INDEX(List!$F$2:$CB$208,MATCH('Selection Pane Data'!$C159,List!$F$2:$F$208,0),MATCH('Selection Pane Data'!BD$3,List!$F$2:$CB$2,0)),""),"")</f>
        <v/>
      </c>
      <c r="BE159" s="13" t="str">
        <f>IFERROR(IF(BE$4="Yes",INDEX(List!$F$2:$CB$208,MATCH('Selection Pane Data'!$C159,List!$F$2:$F$208,0),MATCH('Selection Pane Data'!BE$3,List!$F$2:$CB$2,0)),""),"")</f>
        <v/>
      </c>
      <c r="BF159" s="13" t="str">
        <f>IFERROR(IF(BF$4="Yes",INDEX(List!$F$2:$CB$208,MATCH('Selection Pane Data'!$C159,List!$F$2:$F$208,0),MATCH('Selection Pane Data'!BF$3,List!$F$2:$CB$2,0)),""),"")</f>
        <v/>
      </c>
      <c r="BG159" s="13" t="str">
        <f>IFERROR(IF(BG$4="Yes",INDEX(List!$F$2:$CB$208,MATCH('Selection Pane Data'!$C159,List!$F$2:$F$208,0),MATCH('Selection Pane Data'!BG$3,List!$F$2:$CB$2,0)),""),"")</f>
        <v/>
      </c>
      <c r="BH159" s="13" t="str">
        <f>IFERROR(IF(BH$4="Yes",INDEX(List!$F$2:$CB$208,MATCH('Selection Pane Data'!$C159,List!$F$2:$F$208,0),MATCH('Selection Pane Data'!BH$3,List!$F$2:$CB$2,0)),""),"")</f>
        <v/>
      </c>
      <c r="BI159" s="13" t="str">
        <f>IFERROR(IF(BI$4="Yes",INDEX(List!$F$2:$CB$208,MATCH('Selection Pane Data'!$C159,List!$F$2:$F$208,0),MATCH('Selection Pane Data'!BI$3,List!$F$2:$CB$2,0)),""),"")</f>
        <v/>
      </c>
      <c r="BJ159" s="13" t="str">
        <f>IFERROR(IF(BJ$4="Yes",INDEX(List!$F$2:$CB$208,MATCH('Selection Pane Data'!$C159,List!$F$2:$F$208,0),MATCH('Selection Pane Data'!BJ$3,List!$F$2:$CB$2,0)),""),"")</f>
        <v/>
      </c>
      <c r="BK159" s="13" t="str">
        <f>IFERROR(IF(BK$4="Yes",INDEX(List!$F$2:$CB$208,MATCH('Selection Pane Data'!$C159,List!$F$2:$F$208,0),MATCH('Selection Pane Data'!BK$3,List!$F$2:$CB$2,0)),""),"")</f>
        <v/>
      </c>
      <c r="BL159" s="13" t="str">
        <f>IFERROR(IF(BL$4="Yes",INDEX(List!$F$2:$CB$208,MATCH('Selection Pane Data'!$C159,List!$F$2:$F$208,0),MATCH('Selection Pane Data'!BL$3,List!$F$2:$CB$2,0)),""),"")</f>
        <v/>
      </c>
      <c r="BM159" s="13" t="str">
        <f>IFERROR(IF(BM$4="Yes",INDEX(List!$F$2:$CB$208,MATCH('Selection Pane Data'!$C159,List!$F$2:$F$208,0),MATCH('Selection Pane Data'!BM$3,List!$F$2:$CB$2,0)),""),"")</f>
        <v/>
      </c>
      <c r="BN159" s="13" t="str">
        <f>IFERROR(IF(BN$4="Yes",INDEX(List!$F$2:$CB$208,MATCH('Selection Pane Data'!$C159,List!$F$2:$F$208,0),MATCH('Selection Pane Data'!BN$3,List!$F$2:$CB$2,0)),""),"")</f>
        <v/>
      </c>
      <c r="BO159" s="13" t="str">
        <f>IFERROR(IF(BO$4="Yes",INDEX(List!$F$2:$CB$208,MATCH('Selection Pane Data'!$C159,List!$F$2:$F$208,0),MATCH('Selection Pane Data'!BO$3,List!$F$2:$CB$2,0)),""),"")</f>
        <v/>
      </c>
      <c r="BP159" s="13" t="str">
        <f>IFERROR(IF(BP$4="Yes",INDEX(List!$F$2:$CB$208,MATCH('Selection Pane Data'!$C159,List!$F$2:$F$208,0),MATCH('Selection Pane Data'!BP$3,List!$F$2:$CB$2,0)),""),"")</f>
        <v/>
      </c>
      <c r="BQ159" s="13" t="str">
        <f>IFERROR(IF(BQ$4="Yes",INDEX(List!$F$2:$CB$208,MATCH('Selection Pane Data'!$C159,List!$F$2:$F$208,0),MATCH('Selection Pane Data'!BQ$3,List!$F$2:$CB$2,0)),""),"")</f>
        <v/>
      </c>
      <c r="BR159" s="13" t="str">
        <f>IFERROR(IF(BR$4="Yes",INDEX(List!$F$2:$CB$208,MATCH('Selection Pane Data'!$C159,List!$F$2:$F$208,0),MATCH('Selection Pane Data'!BR$3,List!$F$2:$CB$2,0)),""),"")</f>
        <v/>
      </c>
      <c r="BS159" s="13" t="str">
        <f>IFERROR(IF(BS$4="Yes",INDEX(List!$F$2:$CB$208,MATCH('Selection Pane Data'!$C159,List!$F$2:$F$208,0),MATCH('Selection Pane Data'!BS$3,List!$F$2:$CB$2,0)),""),"")</f>
        <v/>
      </c>
      <c r="BT159" s="13" t="str">
        <f>IFERROR(IF(BT$4="Yes",INDEX(List!$F$2:$CB$208,MATCH('Selection Pane Data'!$C159,List!$F$2:$F$208,0),MATCH('Selection Pane Data'!BT$3,List!$F$2:$CB$2,0)),""),"")</f>
        <v/>
      </c>
      <c r="BU159" s="13" t="str">
        <f>IFERROR(IF(BU$4="Yes",INDEX(List!$F$2:$CB$208,MATCH('Selection Pane Data'!$C159,List!$F$2:$F$208,0),MATCH('Selection Pane Data'!BU$3,List!$F$2:$CB$2,0)),""),"")</f>
        <v/>
      </c>
      <c r="BV159" s="13" t="str">
        <f>IFERROR(IF(BV$4="Yes",INDEX(List!$F$2:$CB$208,MATCH('Selection Pane Data'!$C159,List!$F$2:$F$208,0),MATCH('Selection Pane Data'!BV$3,List!$F$2:$CB$2,0)),""),"")</f>
        <v/>
      </c>
      <c r="BW159" s="13" t="str">
        <f>IFERROR(IF(BW$4="Yes",INDEX(List!$F$2:$CB$208,MATCH('Selection Pane Data'!$C159,List!$F$2:$F$208,0),MATCH('Selection Pane Data'!BW$3,List!$F$2:$CB$2,0)),""),"")</f>
        <v/>
      </c>
      <c r="BX159" s="13" t="str">
        <f>IFERROR(IF(BX$4="Yes",INDEX(List!$F$2:$CB$208,MATCH('Selection Pane Data'!$C159,List!$F$2:$F$208,0),MATCH('Selection Pane Data'!BX$3,List!$F$2:$CB$2,0)),""),"")</f>
        <v/>
      </c>
      <c r="BY159" s="13" t="str">
        <f>IFERROR(IF(BY$4="Yes",INDEX(List!$F$2:$CB$208,MATCH('Selection Pane Data'!$C159,List!$F$2:$F$208,0),MATCH('Selection Pane Data'!BY$3,List!$F$2:$CB$2,0)),""),"")</f>
        <v/>
      </c>
      <c r="BZ159" s="13" t="str">
        <f>IFERROR(IF(BZ$4="Yes",INDEX(List!$F$2:$CB$208,MATCH('Selection Pane Data'!$C159,List!$F$2:$F$208,0),MATCH('Selection Pane Data'!BZ$3,List!$F$2:$CB$2,0)),""),"")</f>
        <v/>
      </c>
      <c r="CA159" s="13" t="str">
        <f>IFERROR(IF(CA$4="Yes",INDEX(List!$F$2:$CB$208,MATCH('Selection Pane Data'!$C159,List!$F$2:$F$208,0),MATCH('Selection Pane Data'!CA$3,List!$F$2:$CB$2,0)),""),"")</f>
        <v/>
      </c>
      <c r="CC159" s="29">
        <f t="shared" si="8"/>
        <v>0</v>
      </c>
      <c r="CD159" s="29">
        <f t="shared" si="9"/>
        <v>0</v>
      </c>
      <c r="CE159" s="29"/>
      <c r="CF159" s="29">
        <f>COUNTIF(List!I157:CB157,'Selection Pane Data'!CF$3)</f>
        <v>1</v>
      </c>
      <c r="CG159" s="29">
        <f>COUNTIF(List!J157:CC157,'Selection Pane Data'!CG$3)</f>
        <v>6</v>
      </c>
      <c r="CH159" s="29"/>
      <c r="CI159" s="29" t="str">
        <f t="shared" si="10"/>
        <v>Error</v>
      </c>
      <c r="CJ159" s="29" t="str">
        <f t="shared" si="11"/>
        <v>Error</v>
      </c>
    </row>
    <row r="160" spans="2:88" x14ac:dyDescent="0.45">
      <c r="B160" s="21" t="s">
        <v>428</v>
      </c>
      <c r="C160" s="120" t="s">
        <v>75</v>
      </c>
      <c r="D160" s="31" t="str">
        <f>List!G158</f>
        <v>Shared Coverage</v>
      </c>
      <c r="E160" s="31" t="str">
        <f>List!H158</f>
        <v>Shared Coverage</v>
      </c>
      <c r="F160" t="str">
        <f>INDEX('CMMC Levels'!$A$1:$F$188,MATCH('Selection Pane Data'!$C160,'CMMC Levels'!$A$1:$A$188,0),MATCH(Placemat!$F$4,'CMMC Levels'!$A$1:$F$1,0))</f>
        <v>X</v>
      </c>
      <c r="G160" s="75" t="str">
        <f>IF(F160="X",IF(COUNTIF(List!I158:CB158,"P")+COUNTIF(List!I158:CB158,"S")=0,"U",IF(COUNTIF('Selection Pane Data'!H160:CA160,"P")&gt;0,"P",IF(COUNTIF('Selection Pane Data'!H160:CA160,"S")&gt;0,"S","N"))),"NA")</f>
        <v>N</v>
      </c>
      <c r="H160" s="13" t="str">
        <f>IFERROR(IF(H$4="Yes",INDEX(List!$F$2:$CB$208,MATCH('Selection Pane Data'!$C160,List!$F$2:$F$208,0),MATCH('Selection Pane Data'!H$3,List!$F$2:$CB$2,0)),""),"")</f>
        <v/>
      </c>
      <c r="I160" s="13" t="str">
        <f>IFERROR(IF(I$4="Yes",INDEX(List!$F$2:$CB$208,MATCH('Selection Pane Data'!$C160,List!$F$2:$F$208,0),MATCH('Selection Pane Data'!I$3,List!$F$2:$CB$2,0)),""),"")</f>
        <v/>
      </c>
      <c r="J160" s="13">
        <f>IFERROR(IF(J$4="Yes",INDEX(List!$F$2:$CB$208,MATCH('Selection Pane Data'!$C160,List!$F$2:$F$208,0),MATCH('Selection Pane Data'!J$3,List!$F$2:$CB$2,0)),""),"")</f>
        <v>0</v>
      </c>
      <c r="K160" s="13" t="str">
        <f>IFERROR(IF(K$4="Yes",INDEX(List!$F$2:$CB$208,MATCH('Selection Pane Data'!$C160,List!$F$2:$F$208,0),MATCH('Selection Pane Data'!K$3,List!$F$2:$CB$2,0)),""),"")</f>
        <v/>
      </c>
      <c r="L160" s="13" t="str">
        <f>IFERROR(IF(L$4="Yes",INDEX(List!$F$2:$CB$208,MATCH('Selection Pane Data'!$C160,List!$F$2:$F$208,0),MATCH('Selection Pane Data'!L$3,List!$F$2:$CB$2,0)),""),"")</f>
        <v/>
      </c>
      <c r="M160" s="13" t="str">
        <f>IFERROR(IF(M$4="Yes",INDEX(List!$F$2:$CB$208,MATCH('Selection Pane Data'!$C160,List!$F$2:$F$208,0),MATCH('Selection Pane Data'!M$3,List!$F$2:$CB$2,0)),""),"")</f>
        <v/>
      </c>
      <c r="N160" s="13" t="str">
        <f>IFERROR(IF(N$4="Yes",INDEX(List!$F$2:$CB$208,MATCH('Selection Pane Data'!$C160,List!$F$2:$F$208,0),MATCH('Selection Pane Data'!N$3,List!$F$2:$CB$2,0)),""),"")</f>
        <v/>
      </c>
      <c r="O160" s="13" t="str">
        <f>IFERROR(IF(O$4="Yes",INDEX(List!$F$2:$CB$208,MATCH('Selection Pane Data'!$C160,List!$F$2:$F$208,0),MATCH('Selection Pane Data'!O$3,List!$F$2:$CB$2,0)),""),"")</f>
        <v/>
      </c>
      <c r="P160" s="13" t="str">
        <f>IFERROR(IF(P$4="Yes",INDEX(List!$F$2:$CB$208,MATCH('Selection Pane Data'!$C160,List!$F$2:$F$208,0),MATCH('Selection Pane Data'!P$3,List!$F$2:$CB$2,0)),""),"")</f>
        <v/>
      </c>
      <c r="Q160" s="13" t="str">
        <f>IFERROR(IF(Q$4="Yes",INDEX(List!$F$2:$CB$208,MATCH('Selection Pane Data'!$C160,List!$F$2:$F$208,0),MATCH('Selection Pane Data'!Q$3,List!$F$2:$CB$2,0)),""),"")</f>
        <v/>
      </c>
      <c r="R160" s="13" t="str">
        <f>IFERROR(IF(R$4="Yes",INDEX(List!$F$2:$CB$208,MATCH('Selection Pane Data'!$C160,List!$F$2:$F$208,0),MATCH('Selection Pane Data'!R$3,List!$F$2:$CB$2,0)),""),"")</f>
        <v/>
      </c>
      <c r="S160" s="13" t="str">
        <f>IFERROR(IF(S$4="Yes",INDEX(List!$F$2:$CB$208,MATCH('Selection Pane Data'!$C160,List!$F$2:$F$208,0),MATCH('Selection Pane Data'!S$3,List!$F$2:$CB$2,0)),""),"")</f>
        <v/>
      </c>
      <c r="T160" s="13" t="str">
        <f>IFERROR(IF(T$4="Yes",INDEX(List!$F$2:$CB$208,MATCH('Selection Pane Data'!$C160,List!$F$2:$F$208,0),MATCH('Selection Pane Data'!T$3,List!$F$2:$CB$2,0)),""),"")</f>
        <v/>
      </c>
      <c r="U160" s="13" t="str">
        <f>IFERROR(IF(U$4="Yes",INDEX(List!$F$2:$CB$208,MATCH('Selection Pane Data'!$C160,List!$F$2:$F$208,0),MATCH('Selection Pane Data'!U$3,List!$F$2:$CB$2,0)),""),"")</f>
        <v/>
      </c>
      <c r="V160" s="13" t="str">
        <f>IFERROR(IF(V$4="Yes",INDEX(List!$F$2:$CB$208,MATCH('Selection Pane Data'!$C160,List!$F$2:$F$208,0),MATCH('Selection Pane Data'!V$3,List!$F$2:$CB$2,0)),""),"")</f>
        <v/>
      </c>
      <c r="W160" s="13" t="str">
        <f>IFERROR(IF(W$4="Yes",INDEX(List!$F$2:$CB$208,MATCH('Selection Pane Data'!$C160,List!$F$2:$F$208,0),MATCH('Selection Pane Data'!W$3,List!$F$2:$CB$2,0)),""),"")</f>
        <v/>
      </c>
      <c r="X160" s="13" t="str">
        <f>IFERROR(IF(X$4="Yes",INDEX(List!$F$2:$CB$208,MATCH('Selection Pane Data'!$C160,List!$F$2:$F$208,0),MATCH('Selection Pane Data'!X$3,List!$F$2:$CB$2,0)),""),"")</f>
        <v/>
      </c>
      <c r="Y160" s="13" t="str">
        <f>IFERROR(IF(Y$4="Yes",INDEX(List!$F$2:$CB$208,MATCH('Selection Pane Data'!$C160,List!$F$2:$F$208,0),MATCH('Selection Pane Data'!Y$3,List!$F$2:$CB$2,0)),""),"")</f>
        <v/>
      </c>
      <c r="Z160" s="13" t="str">
        <f>IFERROR(IF(Z$4="Yes",INDEX(List!$F$2:$CB$208,MATCH('Selection Pane Data'!$C160,List!$F$2:$F$208,0),MATCH('Selection Pane Data'!Z$3,List!$F$2:$CB$2,0)),""),"")</f>
        <v/>
      </c>
      <c r="AA160" s="13" t="str">
        <f>IFERROR(IF(AA$4="Yes",INDEX(List!$F$2:$CB$208,MATCH('Selection Pane Data'!$C160,List!$F$2:$F$208,0),MATCH('Selection Pane Data'!AA$3,List!$F$2:$CB$2,0)),""),"")</f>
        <v/>
      </c>
      <c r="AB160" s="13">
        <f>IFERROR(IF(AB$4="Yes",INDEX(List!$F$2:$CB$208,MATCH('Selection Pane Data'!$C160,List!$F$2:$F$208,0),MATCH('Selection Pane Data'!AB$3,List!$F$2:$CB$2,0)),""),"")</f>
        <v>0</v>
      </c>
      <c r="AC160" s="13" t="str">
        <f>IFERROR(IF(AC$4="Yes",INDEX(List!$F$2:$CB$208,MATCH('Selection Pane Data'!$C160,List!$F$2:$F$208,0),MATCH('Selection Pane Data'!AC$3,List!$F$2:$CB$2,0)),""),"")</f>
        <v/>
      </c>
      <c r="AD160" s="13" t="str">
        <f>IFERROR(IF(AD$4="Yes",INDEX(List!$F$2:$CB$208,MATCH('Selection Pane Data'!$C160,List!$F$2:$F$208,0),MATCH('Selection Pane Data'!AD$3,List!$F$2:$CB$2,0)),""),"")</f>
        <v/>
      </c>
      <c r="AE160" s="13" t="str">
        <f>IFERROR(IF(AE$4="Yes",INDEX(List!$F$2:$CB$208,MATCH('Selection Pane Data'!$C160,List!$F$2:$F$208,0),MATCH('Selection Pane Data'!AE$3,List!$F$2:$CB$2,0)),""),"")</f>
        <v/>
      </c>
      <c r="AF160" s="13" t="str">
        <f>IFERROR(IF(AF$4="Yes",INDEX(List!$F$2:$CB$208,MATCH('Selection Pane Data'!$C160,List!$F$2:$F$208,0),MATCH('Selection Pane Data'!AF$3,List!$F$2:$CB$2,0)),""),"")</f>
        <v/>
      </c>
      <c r="AG160" s="13" t="str">
        <f>IFERROR(IF(AG$4="Yes",INDEX(List!$F$2:$CB$208,MATCH('Selection Pane Data'!$C160,List!$F$2:$F$208,0),MATCH('Selection Pane Data'!AG$3,List!$F$2:$CB$2,0)),""),"")</f>
        <v/>
      </c>
      <c r="AH160" s="13" t="str">
        <f>IFERROR(IF(AH$4="Yes",INDEX(List!$F$2:$CB$208,MATCH('Selection Pane Data'!$C160,List!$F$2:$F$208,0),MATCH('Selection Pane Data'!AH$3,List!$F$2:$CB$2,0)),""),"")</f>
        <v/>
      </c>
      <c r="AI160" s="13" t="str">
        <f>IFERROR(IF(AI$4="Yes",INDEX(List!$F$2:$CB$208,MATCH('Selection Pane Data'!$C160,List!$F$2:$F$208,0),MATCH('Selection Pane Data'!AI$3,List!$F$2:$CB$2,0)),""),"")</f>
        <v/>
      </c>
      <c r="AJ160" s="13" t="str">
        <f>IFERROR(IF(AJ$4="Yes",INDEX(List!$F$2:$CB$208,MATCH('Selection Pane Data'!$C160,List!$F$2:$F$208,0),MATCH('Selection Pane Data'!AJ$3,List!$F$2:$CB$2,0)),""),"")</f>
        <v/>
      </c>
      <c r="AK160" s="13" t="str">
        <f>IFERROR(IF(AK$4="Yes",INDEX(List!$F$2:$CB$208,MATCH('Selection Pane Data'!$C160,List!$F$2:$F$208,0),MATCH('Selection Pane Data'!AK$3,List!$F$2:$CB$2,0)),""),"")</f>
        <v/>
      </c>
      <c r="AL160" s="13" t="str">
        <f>IFERROR(IF(AL$4="Yes",INDEX(List!$F$2:$CB$208,MATCH('Selection Pane Data'!$C160,List!$F$2:$F$208,0),MATCH('Selection Pane Data'!AL$3,List!$F$2:$CB$2,0)),""),"")</f>
        <v/>
      </c>
      <c r="AM160" s="13" t="str">
        <f>IFERROR(IF(AM$4="Yes",INDEX(List!$F$2:$CB$208,MATCH('Selection Pane Data'!$C160,List!$F$2:$F$208,0),MATCH('Selection Pane Data'!AM$3,List!$F$2:$CB$2,0)),""),"")</f>
        <v/>
      </c>
      <c r="AN160" s="13" t="str">
        <f>IFERROR(IF(AN$4="Yes",INDEX(List!$F$2:$CB$208,MATCH('Selection Pane Data'!$C160,List!$F$2:$F$208,0),MATCH('Selection Pane Data'!AN$3,List!$F$2:$CB$2,0)),""),"")</f>
        <v/>
      </c>
      <c r="AO160" s="13" t="str">
        <f>IFERROR(IF(AO$4="Yes",INDEX(List!$F$2:$CB$208,MATCH('Selection Pane Data'!$C160,List!$F$2:$F$208,0),MATCH('Selection Pane Data'!AO$3,List!$F$2:$CB$2,0)),""),"")</f>
        <v/>
      </c>
      <c r="AP160" s="13" t="str">
        <f>IFERROR(IF(AP$4="Yes",INDEX(List!$F$2:$CB$208,MATCH('Selection Pane Data'!$C160,List!$F$2:$F$208,0),MATCH('Selection Pane Data'!AP$3,List!$F$2:$CB$2,0)),""),"")</f>
        <v/>
      </c>
      <c r="AQ160" s="13" t="str">
        <f>IFERROR(IF(AQ$4="Yes",INDEX(List!$F$2:$CB$208,MATCH('Selection Pane Data'!$C160,List!$F$2:$F$208,0),MATCH('Selection Pane Data'!AQ$3,List!$F$2:$CB$2,0)),""),"")</f>
        <v/>
      </c>
      <c r="AR160" s="13" t="str">
        <f>IFERROR(IF(AR$4="Yes",INDEX(List!$F$2:$CB$208,MATCH('Selection Pane Data'!$C160,List!$F$2:$F$208,0),MATCH('Selection Pane Data'!AR$3,List!$F$2:$CB$2,0)),""),"")</f>
        <v/>
      </c>
      <c r="AS160" s="13" t="str">
        <f>IFERROR(IF(AS$4="Yes",INDEX(List!$F$2:$CB$208,MATCH('Selection Pane Data'!$C160,List!$F$2:$F$208,0),MATCH('Selection Pane Data'!AS$3,List!$F$2:$CB$2,0)),""),"")</f>
        <v/>
      </c>
      <c r="AT160" s="13" t="str">
        <f>IFERROR(IF(AT$4="Yes",INDEX(List!$F$2:$CB$208,MATCH('Selection Pane Data'!$C160,List!$F$2:$F$208,0),MATCH('Selection Pane Data'!AT$3,List!$F$2:$CB$2,0)),""),"")</f>
        <v/>
      </c>
      <c r="AU160" s="13" t="str">
        <f>IFERROR(IF(AU$4="Yes",INDEX(List!$F$2:$CB$208,MATCH('Selection Pane Data'!$C160,List!$F$2:$F$208,0),MATCH('Selection Pane Data'!AU$3,List!$F$2:$CB$2,0)),""),"")</f>
        <v/>
      </c>
      <c r="AV160" s="13" t="str">
        <f>IFERROR(IF(AV$4="Yes",INDEX(List!$F$2:$CB$208,MATCH('Selection Pane Data'!$C160,List!$F$2:$F$208,0),MATCH('Selection Pane Data'!AV$3,List!$F$2:$CB$2,0)),""),"")</f>
        <v/>
      </c>
      <c r="AW160" s="13" t="str">
        <f>IFERROR(IF(AW$4="Yes",INDEX(List!$F$2:$CB$208,MATCH('Selection Pane Data'!$C160,List!$F$2:$F$208,0),MATCH('Selection Pane Data'!AW$3,List!$F$2:$CB$2,0)),""),"")</f>
        <v/>
      </c>
      <c r="AX160" s="13" t="str">
        <f>IFERROR(IF(AX$4="Yes",INDEX(List!$F$2:$CB$208,MATCH('Selection Pane Data'!$C160,List!$F$2:$F$208,0),MATCH('Selection Pane Data'!AX$3,List!$F$2:$CB$2,0)),""),"")</f>
        <v/>
      </c>
      <c r="AY160" s="13" t="str">
        <f>IFERROR(IF(AY$4="Yes",INDEX(List!$F$2:$CB$208,MATCH('Selection Pane Data'!$C160,List!$F$2:$F$208,0),MATCH('Selection Pane Data'!AY$3,List!$F$2:$CB$2,0)),""),"")</f>
        <v/>
      </c>
      <c r="AZ160" s="13" t="str">
        <f>IFERROR(IF(AZ$4="Yes",INDEX(List!$F$2:$CB$208,MATCH('Selection Pane Data'!$C160,List!$F$2:$F$208,0),MATCH('Selection Pane Data'!AZ$3,List!$F$2:$CB$2,0)),""),"")</f>
        <v/>
      </c>
      <c r="BA160" s="13" t="str">
        <f>IFERROR(IF(BA$4="Yes",INDEX(List!$F$2:$CB$208,MATCH('Selection Pane Data'!$C160,List!$F$2:$F$208,0),MATCH('Selection Pane Data'!BA$3,List!$F$2:$CB$2,0)),""),"")</f>
        <v/>
      </c>
      <c r="BB160" s="13" t="str">
        <f>IFERROR(IF(BB$4="Yes",INDEX(List!$F$2:$CB$208,MATCH('Selection Pane Data'!$C160,List!$F$2:$F$208,0),MATCH('Selection Pane Data'!BB$3,List!$F$2:$CB$2,0)),""),"")</f>
        <v/>
      </c>
      <c r="BC160" s="13" t="str">
        <f>IFERROR(IF(BC$4="Yes",INDEX(List!$F$2:$CB$208,MATCH('Selection Pane Data'!$C160,List!$F$2:$F$208,0),MATCH('Selection Pane Data'!BC$3,List!$F$2:$CB$2,0)),""),"")</f>
        <v/>
      </c>
      <c r="BD160" s="13" t="str">
        <f>IFERROR(IF(BD$4="Yes",INDEX(List!$F$2:$CB$208,MATCH('Selection Pane Data'!$C160,List!$F$2:$F$208,0),MATCH('Selection Pane Data'!BD$3,List!$F$2:$CB$2,0)),""),"")</f>
        <v/>
      </c>
      <c r="BE160" s="13" t="str">
        <f>IFERROR(IF(BE$4="Yes",INDEX(List!$F$2:$CB$208,MATCH('Selection Pane Data'!$C160,List!$F$2:$F$208,0),MATCH('Selection Pane Data'!BE$3,List!$F$2:$CB$2,0)),""),"")</f>
        <v/>
      </c>
      <c r="BF160" s="13" t="str">
        <f>IFERROR(IF(BF$4="Yes",INDEX(List!$F$2:$CB$208,MATCH('Selection Pane Data'!$C160,List!$F$2:$F$208,0),MATCH('Selection Pane Data'!BF$3,List!$F$2:$CB$2,0)),""),"")</f>
        <v/>
      </c>
      <c r="BG160" s="13" t="str">
        <f>IFERROR(IF(BG$4="Yes",INDEX(List!$F$2:$CB$208,MATCH('Selection Pane Data'!$C160,List!$F$2:$F$208,0),MATCH('Selection Pane Data'!BG$3,List!$F$2:$CB$2,0)),""),"")</f>
        <v/>
      </c>
      <c r="BH160" s="13" t="str">
        <f>IFERROR(IF(BH$4="Yes",INDEX(List!$F$2:$CB$208,MATCH('Selection Pane Data'!$C160,List!$F$2:$F$208,0),MATCH('Selection Pane Data'!BH$3,List!$F$2:$CB$2,0)),""),"")</f>
        <v/>
      </c>
      <c r="BI160" s="13" t="str">
        <f>IFERROR(IF(BI$4="Yes",INDEX(List!$F$2:$CB$208,MATCH('Selection Pane Data'!$C160,List!$F$2:$F$208,0),MATCH('Selection Pane Data'!BI$3,List!$F$2:$CB$2,0)),""),"")</f>
        <v/>
      </c>
      <c r="BJ160" s="13" t="str">
        <f>IFERROR(IF(BJ$4="Yes",INDEX(List!$F$2:$CB$208,MATCH('Selection Pane Data'!$C160,List!$F$2:$F$208,0),MATCH('Selection Pane Data'!BJ$3,List!$F$2:$CB$2,0)),""),"")</f>
        <v/>
      </c>
      <c r="BK160" s="13" t="str">
        <f>IFERROR(IF(BK$4="Yes",INDEX(List!$F$2:$CB$208,MATCH('Selection Pane Data'!$C160,List!$F$2:$F$208,0),MATCH('Selection Pane Data'!BK$3,List!$F$2:$CB$2,0)),""),"")</f>
        <v/>
      </c>
      <c r="BL160" s="13" t="str">
        <f>IFERROR(IF(BL$4="Yes",INDEX(List!$F$2:$CB$208,MATCH('Selection Pane Data'!$C160,List!$F$2:$F$208,0),MATCH('Selection Pane Data'!BL$3,List!$F$2:$CB$2,0)),""),"")</f>
        <v/>
      </c>
      <c r="BM160" s="13" t="str">
        <f>IFERROR(IF(BM$4="Yes",INDEX(List!$F$2:$CB$208,MATCH('Selection Pane Data'!$C160,List!$F$2:$F$208,0),MATCH('Selection Pane Data'!BM$3,List!$F$2:$CB$2,0)),""),"")</f>
        <v/>
      </c>
      <c r="BN160" s="13" t="str">
        <f>IFERROR(IF(BN$4="Yes",INDEX(List!$F$2:$CB$208,MATCH('Selection Pane Data'!$C160,List!$F$2:$F$208,0),MATCH('Selection Pane Data'!BN$3,List!$F$2:$CB$2,0)),""),"")</f>
        <v/>
      </c>
      <c r="BO160" s="13" t="str">
        <f>IFERROR(IF(BO$4="Yes",INDEX(List!$F$2:$CB$208,MATCH('Selection Pane Data'!$C160,List!$F$2:$F$208,0),MATCH('Selection Pane Data'!BO$3,List!$F$2:$CB$2,0)),""),"")</f>
        <v/>
      </c>
      <c r="BP160" s="13" t="str">
        <f>IFERROR(IF(BP$4="Yes",INDEX(List!$F$2:$CB$208,MATCH('Selection Pane Data'!$C160,List!$F$2:$F$208,0),MATCH('Selection Pane Data'!BP$3,List!$F$2:$CB$2,0)),""),"")</f>
        <v/>
      </c>
      <c r="BQ160" s="13" t="str">
        <f>IFERROR(IF(BQ$4="Yes",INDEX(List!$F$2:$CB$208,MATCH('Selection Pane Data'!$C160,List!$F$2:$F$208,0),MATCH('Selection Pane Data'!BQ$3,List!$F$2:$CB$2,0)),""),"")</f>
        <v/>
      </c>
      <c r="BR160" s="13" t="str">
        <f>IFERROR(IF(BR$4="Yes",INDEX(List!$F$2:$CB$208,MATCH('Selection Pane Data'!$C160,List!$F$2:$F$208,0),MATCH('Selection Pane Data'!BR$3,List!$F$2:$CB$2,0)),""),"")</f>
        <v/>
      </c>
      <c r="BS160" s="13" t="str">
        <f>IFERROR(IF(BS$4="Yes",INDEX(List!$F$2:$CB$208,MATCH('Selection Pane Data'!$C160,List!$F$2:$F$208,0),MATCH('Selection Pane Data'!BS$3,List!$F$2:$CB$2,0)),""),"")</f>
        <v/>
      </c>
      <c r="BT160" s="13" t="str">
        <f>IFERROR(IF(BT$4="Yes",INDEX(List!$F$2:$CB$208,MATCH('Selection Pane Data'!$C160,List!$F$2:$F$208,0),MATCH('Selection Pane Data'!BT$3,List!$F$2:$CB$2,0)),""),"")</f>
        <v/>
      </c>
      <c r="BU160" s="13" t="str">
        <f>IFERROR(IF(BU$4="Yes",INDEX(List!$F$2:$CB$208,MATCH('Selection Pane Data'!$C160,List!$F$2:$F$208,0),MATCH('Selection Pane Data'!BU$3,List!$F$2:$CB$2,0)),""),"")</f>
        <v/>
      </c>
      <c r="BV160" s="13" t="str">
        <f>IFERROR(IF(BV$4="Yes",INDEX(List!$F$2:$CB$208,MATCH('Selection Pane Data'!$C160,List!$F$2:$F$208,0),MATCH('Selection Pane Data'!BV$3,List!$F$2:$CB$2,0)),""),"")</f>
        <v/>
      </c>
      <c r="BW160" s="13" t="str">
        <f>IFERROR(IF(BW$4="Yes",INDEX(List!$F$2:$CB$208,MATCH('Selection Pane Data'!$C160,List!$F$2:$F$208,0),MATCH('Selection Pane Data'!BW$3,List!$F$2:$CB$2,0)),""),"")</f>
        <v/>
      </c>
      <c r="BX160" s="13" t="str">
        <f>IFERROR(IF(BX$4="Yes",INDEX(List!$F$2:$CB$208,MATCH('Selection Pane Data'!$C160,List!$F$2:$F$208,0),MATCH('Selection Pane Data'!BX$3,List!$F$2:$CB$2,0)),""),"")</f>
        <v/>
      </c>
      <c r="BY160" s="13" t="str">
        <f>IFERROR(IF(BY$4="Yes",INDEX(List!$F$2:$CB$208,MATCH('Selection Pane Data'!$C160,List!$F$2:$F$208,0),MATCH('Selection Pane Data'!BY$3,List!$F$2:$CB$2,0)),""),"")</f>
        <v/>
      </c>
      <c r="BZ160" s="13" t="str">
        <f>IFERROR(IF(BZ$4="Yes",INDEX(List!$F$2:$CB$208,MATCH('Selection Pane Data'!$C160,List!$F$2:$F$208,0),MATCH('Selection Pane Data'!BZ$3,List!$F$2:$CB$2,0)),""),"")</f>
        <v/>
      </c>
      <c r="CA160" s="13" t="str">
        <f>IFERROR(IF(CA$4="Yes",INDEX(List!$F$2:$CB$208,MATCH('Selection Pane Data'!$C160,List!$F$2:$F$208,0),MATCH('Selection Pane Data'!CA$3,List!$F$2:$CB$2,0)),""),"")</f>
        <v/>
      </c>
      <c r="CC160" s="29">
        <f t="shared" si="8"/>
        <v>0</v>
      </c>
      <c r="CD160" s="29">
        <f t="shared" si="9"/>
        <v>0</v>
      </c>
      <c r="CE160" s="29"/>
      <c r="CF160" s="29">
        <f>COUNTIF(List!I158:CB158,'Selection Pane Data'!CF$3)</f>
        <v>5</v>
      </c>
      <c r="CG160" s="29">
        <f>COUNTIF(List!J158:CC158,'Selection Pane Data'!CG$3)</f>
        <v>5</v>
      </c>
      <c r="CH160" s="29"/>
      <c r="CI160" s="29" t="str">
        <f t="shared" si="10"/>
        <v>Error</v>
      </c>
      <c r="CJ160" s="29" t="str">
        <f t="shared" si="11"/>
        <v>Error</v>
      </c>
    </row>
    <row r="161" spans="2:88" x14ac:dyDescent="0.45">
      <c r="B161" s="21" t="s">
        <v>429</v>
      </c>
      <c r="C161" s="120" t="s">
        <v>90</v>
      </c>
      <c r="D161" s="31" t="str">
        <f>List!G159</f>
        <v>Shared Coverage</v>
      </c>
      <c r="E161" s="31" t="str">
        <f>List!H159</f>
        <v>Shared Coverage</v>
      </c>
      <c r="F161" t="str">
        <f>INDEX('CMMC Levels'!$A$1:$F$188,MATCH('Selection Pane Data'!$C161,'CMMC Levels'!$A$1:$A$188,0),MATCH(Placemat!$F$4,'CMMC Levels'!$A$1:$F$1,0))</f>
        <v>X</v>
      </c>
      <c r="G161" s="75" t="str">
        <f>IF(F161="X",IF(COUNTIF(List!I159:CB159,"P")+COUNTIF(List!I159:CB159,"S")=0,"U",IF(COUNTIF('Selection Pane Data'!H161:CA161,"P")&gt;0,"P",IF(COUNTIF('Selection Pane Data'!H161:CA161,"S")&gt;0,"S","N"))),"NA")</f>
        <v>N</v>
      </c>
      <c r="H161" s="13" t="str">
        <f>IFERROR(IF(H$4="Yes",INDEX(List!$F$2:$CB$208,MATCH('Selection Pane Data'!$C161,List!$F$2:$F$208,0),MATCH('Selection Pane Data'!H$3,List!$F$2:$CB$2,0)),""),"")</f>
        <v/>
      </c>
      <c r="I161" s="13" t="str">
        <f>IFERROR(IF(I$4="Yes",INDEX(List!$F$2:$CB$208,MATCH('Selection Pane Data'!$C161,List!$F$2:$F$208,0),MATCH('Selection Pane Data'!I$3,List!$F$2:$CB$2,0)),""),"")</f>
        <v/>
      </c>
      <c r="J161" s="13">
        <f>IFERROR(IF(J$4="Yes",INDEX(List!$F$2:$CB$208,MATCH('Selection Pane Data'!$C161,List!$F$2:$F$208,0),MATCH('Selection Pane Data'!J$3,List!$F$2:$CB$2,0)),""),"")</f>
        <v>0</v>
      </c>
      <c r="K161" s="13" t="str">
        <f>IFERROR(IF(K$4="Yes",INDEX(List!$F$2:$CB$208,MATCH('Selection Pane Data'!$C161,List!$F$2:$F$208,0),MATCH('Selection Pane Data'!K$3,List!$F$2:$CB$2,0)),""),"")</f>
        <v/>
      </c>
      <c r="L161" s="13" t="str">
        <f>IFERROR(IF(L$4="Yes",INDEX(List!$F$2:$CB$208,MATCH('Selection Pane Data'!$C161,List!$F$2:$F$208,0),MATCH('Selection Pane Data'!L$3,List!$F$2:$CB$2,0)),""),"")</f>
        <v/>
      </c>
      <c r="M161" s="13" t="str">
        <f>IFERROR(IF(M$4="Yes",INDEX(List!$F$2:$CB$208,MATCH('Selection Pane Data'!$C161,List!$F$2:$F$208,0),MATCH('Selection Pane Data'!M$3,List!$F$2:$CB$2,0)),""),"")</f>
        <v/>
      </c>
      <c r="N161" s="13" t="str">
        <f>IFERROR(IF(N$4="Yes",INDEX(List!$F$2:$CB$208,MATCH('Selection Pane Data'!$C161,List!$F$2:$F$208,0),MATCH('Selection Pane Data'!N$3,List!$F$2:$CB$2,0)),""),"")</f>
        <v/>
      </c>
      <c r="O161" s="13" t="str">
        <f>IFERROR(IF(O$4="Yes",INDEX(List!$F$2:$CB$208,MATCH('Selection Pane Data'!$C161,List!$F$2:$F$208,0),MATCH('Selection Pane Data'!O$3,List!$F$2:$CB$2,0)),""),"")</f>
        <v/>
      </c>
      <c r="P161" s="13" t="str">
        <f>IFERROR(IF(P$4="Yes",INDEX(List!$F$2:$CB$208,MATCH('Selection Pane Data'!$C161,List!$F$2:$F$208,0),MATCH('Selection Pane Data'!P$3,List!$F$2:$CB$2,0)),""),"")</f>
        <v/>
      </c>
      <c r="Q161" s="13" t="str">
        <f>IFERROR(IF(Q$4="Yes",INDEX(List!$F$2:$CB$208,MATCH('Selection Pane Data'!$C161,List!$F$2:$F$208,0),MATCH('Selection Pane Data'!Q$3,List!$F$2:$CB$2,0)),""),"")</f>
        <v/>
      </c>
      <c r="R161" s="13" t="str">
        <f>IFERROR(IF(R$4="Yes",INDEX(List!$F$2:$CB$208,MATCH('Selection Pane Data'!$C161,List!$F$2:$F$208,0),MATCH('Selection Pane Data'!R$3,List!$F$2:$CB$2,0)),""),"")</f>
        <v/>
      </c>
      <c r="S161" s="13" t="str">
        <f>IFERROR(IF(S$4="Yes",INDEX(List!$F$2:$CB$208,MATCH('Selection Pane Data'!$C161,List!$F$2:$F$208,0),MATCH('Selection Pane Data'!S$3,List!$F$2:$CB$2,0)),""),"")</f>
        <v/>
      </c>
      <c r="T161" s="13" t="str">
        <f>IFERROR(IF(T$4="Yes",INDEX(List!$F$2:$CB$208,MATCH('Selection Pane Data'!$C161,List!$F$2:$F$208,0),MATCH('Selection Pane Data'!T$3,List!$F$2:$CB$2,0)),""),"")</f>
        <v/>
      </c>
      <c r="U161" s="13" t="str">
        <f>IFERROR(IF(U$4="Yes",INDEX(List!$F$2:$CB$208,MATCH('Selection Pane Data'!$C161,List!$F$2:$F$208,0),MATCH('Selection Pane Data'!U$3,List!$F$2:$CB$2,0)),""),"")</f>
        <v/>
      </c>
      <c r="V161" s="13" t="str">
        <f>IFERROR(IF(V$4="Yes",INDEX(List!$F$2:$CB$208,MATCH('Selection Pane Data'!$C161,List!$F$2:$F$208,0),MATCH('Selection Pane Data'!V$3,List!$F$2:$CB$2,0)),""),"")</f>
        <v/>
      </c>
      <c r="W161" s="13" t="str">
        <f>IFERROR(IF(W$4="Yes",INDEX(List!$F$2:$CB$208,MATCH('Selection Pane Data'!$C161,List!$F$2:$F$208,0),MATCH('Selection Pane Data'!W$3,List!$F$2:$CB$2,0)),""),"")</f>
        <v/>
      </c>
      <c r="X161" s="13" t="str">
        <f>IFERROR(IF(X$4="Yes",INDEX(List!$F$2:$CB$208,MATCH('Selection Pane Data'!$C161,List!$F$2:$F$208,0),MATCH('Selection Pane Data'!X$3,List!$F$2:$CB$2,0)),""),"")</f>
        <v/>
      </c>
      <c r="Y161" s="13" t="str">
        <f>IFERROR(IF(Y$4="Yes",INDEX(List!$F$2:$CB$208,MATCH('Selection Pane Data'!$C161,List!$F$2:$F$208,0),MATCH('Selection Pane Data'!Y$3,List!$F$2:$CB$2,0)),""),"")</f>
        <v/>
      </c>
      <c r="Z161" s="13" t="str">
        <f>IFERROR(IF(Z$4="Yes",INDEX(List!$F$2:$CB$208,MATCH('Selection Pane Data'!$C161,List!$F$2:$F$208,0),MATCH('Selection Pane Data'!Z$3,List!$F$2:$CB$2,0)),""),"")</f>
        <v/>
      </c>
      <c r="AA161" s="13" t="str">
        <f>IFERROR(IF(AA$4="Yes",INDEX(List!$F$2:$CB$208,MATCH('Selection Pane Data'!$C161,List!$F$2:$F$208,0),MATCH('Selection Pane Data'!AA$3,List!$F$2:$CB$2,0)),""),"")</f>
        <v/>
      </c>
      <c r="AB161" s="13">
        <f>IFERROR(IF(AB$4="Yes",INDEX(List!$F$2:$CB$208,MATCH('Selection Pane Data'!$C161,List!$F$2:$F$208,0),MATCH('Selection Pane Data'!AB$3,List!$F$2:$CB$2,0)),""),"")</f>
        <v>0</v>
      </c>
      <c r="AC161" s="13" t="str">
        <f>IFERROR(IF(AC$4="Yes",INDEX(List!$F$2:$CB$208,MATCH('Selection Pane Data'!$C161,List!$F$2:$F$208,0),MATCH('Selection Pane Data'!AC$3,List!$F$2:$CB$2,0)),""),"")</f>
        <v/>
      </c>
      <c r="AD161" s="13" t="str">
        <f>IFERROR(IF(AD$4="Yes",INDEX(List!$F$2:$CB$208,MATCH('Selection Pane Data'!$C161,List!$F$2:$F$208,0),MATCH('Selection Pane Data'!AD$3,List!$F$2:$CB$2,0)),""),"")</f>
        <v/>
      </c>
      <c r="AE161" s="13" t="str">
        <f>IFERROR(IF(AE$4="Yes",INDEX(List!$F$2:$CB$208,MATCH('Selection Pane Data'!$C161,List!$F$2:$F$208,0),MATCH('Selection Pane Data'!AE$3,List!$F$2:$CB$2,0)),""),"")</f>
        <v/>
      </c>
      <c r="AF161" s="13" t="str">
        <f>IFERROR(IF(AF$4="Yes",INDEX(List!$F$2:$CB$208,MATCH('Selection Pane Data'!$C161,List!$F$2:$F$208,0),MATCH('Selection Pane Data'!AF$3,List!$F$2:$CB$2,0)),""),"")</f>
        <v/>
      </c>
      <c r="AG161" s="13" t="str">
        <f>IFERROR(IF(AG$4="Yes",INDEX(List!$F$2:$CB$208,MATCH('Selection Pane Data'!$C161,List!$F$2:$F$208,0),MATCH('Selection Pane Data'!AG$3,List!$F$2:$CB$2,0)),""),"")</f>
        <v/>
      </c>
      <c r="AH161" s="13" t="str">
        <f>IFERROR(IF(AH$4="Yes",INDEX(List!$F$2:$CB$208,MATCH('Selection Pane Data'!$C161,List!$F$2:$F$208,0),MATCH('Selection Pane Data'!AH$3,List!$F$2:$CB$2,0)),""),"")</f>
        <v/>
      </c>
      <c r="AI161" s="13" t="str">
        <f>IFERROR(IF(AI$4="Yes",INDEX(List!$F$2:$CB$208,MATCH('Selection Pane Data'!$C161,List!$F$2:$F$208,0),MATCH('Selection Pane Data'!AI$3,List!$F$2:$CB$2,0)),""),"")</f>
        <v/>
      </c>
      <c r="AJ161" s="13" t="str">
        <f>IFERROR(IF(AJ$4="Yes",INDEX(List!$F$2:$CB$208,MATCH('Selection Pane Data'!$C161,List!$F$2:$F$208,0),MATCH('Selection Pane Data'!AJ$3,List!$F$2:$CB$2,0)),""),"")</f>
        <v/>
      </c>
      <c r="AK161" s="13" t="str">
        <f>IFERROR(IF(AK$4="Yes",INDEX(List!$F$2:$CB$208,MATCH('Selection Pane Data'!$C161,List!$F$2:$F$208,0),MATCH('Selection Pane Data'!AK$3,List!$F$2:$CB$2,0)),""),"")</f>
        <v/>
      </c>
      <c r="AL161" s="13" t="str">
        <f>IFERROR(IF(AL$4="Yes",INDEX(List!$F$2:$CB$208,MATCH('Selection Pane Data'!$C161,List!$F$2:$F$208,0),MATCH('Selection Pane Data'!AL$3,List!$F$2:$CB$2,0)),""),"")</f>
        <v/>
      </c>
      <c r="AM161" s="13" t="str">
        <f>IFERROR(IF(AM$4="Yes",INDEX(List!$F$2:$CB$208,MATCH('Selection Pane Data'!$C161,List!$F$2:$F$208,0),MATCH('Selection Pane Data'!AM$3,List!$F$2:$CB$2,0)),""),"")</f>
        <v/>
      </c>
      <c r="AN161" s="13" t="str">
        <f>IFERROR(IF(AN$4="Yes",INDEX(List!$F$2:$CB$208,MATCH('Selection Pane Data'!$C161,List!$F$2:$F$208,0),MATCH('Selection Pane Data'!AN$3,List!$F$2:$CB$2,0)),""),"")</f>
        <v/>
      </c>
      <c r="AO161" s="13" t="str">
        <f>IFERROR(IF(AO$4="Yes",INDEX(List!$F$2:$CB$208,MATCH('Selection Pane Data'!$C161,List!$F$2:$F$208,0),MATCH('Selection Pane Data'!AO$3,List!$F$2:$CB$2,0)),""),"")</f>
        <v/>
      </c>
      <c r="AP161" s="13" t="str">
        <f>IFERROR(IF(AP$4="Yes",INDEX(List!$F$2:$CB$208,MATCH('Selection Pane Data'!$C161,List!$F$2:$F$208,0),MATCH('Selection Pane Data'!AP$3,List!$F$2:$CB$2,0)),""),"")</f>
        <v/>
      </c>
      <c r="AQ161" s="13" t="str">
        <f>IFERROR(IF(AQ$4="Yes",INDEX(List!$F$2:$CB$208,MATCH('Selection Pane Data'!$C161,List!$F$2:$F$208,0),MATCH('Selection Pane Data'!AQ$3,List!$F$2:$CB$2,0)),""),"")</f>
        <v/>
      </c>
      <c r="AR161" s="13" t="str">
        <f>IFERROR(IF(AR$4="Yes",INDEX(List!$F$2:$CB$208,MATCH('Selection Pane Data'!$C161,List!$F$2:$F$208,0),MATCH('Selection Pane Data'!AR$3,List!$F$2:$CB$2,0)),""),"")</f>
        <v/>
      </c>
      <c r="AS161" s="13" t="str">
        <f>IFERROR(IF(AS$4="Yes",INDEX(List!$F$2:$CB$208,MATCH('Selection Pane Data'!$C161,List!$F$2:$F$208,0),MATCH('Selection Pane Data'!AS$3,List!$F$2:$CB$2,0)),""),"")</f>
        <v/>
      </c>
      <c r="AT161" s="13" t="str">
        <f>IFERROR(IF(AT$4="Yes",INDEX(List!$F$2:$CB$208,MATCH('Selection Pane Data'!$C161,List!$F$2:$F$208,0),MATCH('Selection Pane Data'!AT$3,List!$F$2:$CB$2,0)),""),"")</f>
        <v/>
      </c>
      <c r="AU161" s="13" t="str">
        <f>IFERROR(IF(AU$4="Yes",INDEX(List!$F$2:$CB$208,MATCH('Selection Pane Data'!$C161,List!$F$2:$F$208,0),MATCH('Selection Pane Data'!AU$3,List!$F$2:$CB$2,0)),""),"")</f>
        <v/>
      </c>
      <c r="AV161" s="13" t="str">
        <f>IFERROR(IF(AV$4="Yes",INDEX(List!$F$2:$CB$208,MATCH('Selection Pane Data'!$C161,List!$F$2:$F$208,0),MATCH('Selection Pane Data'!AV$3,List!$F$2:$CB$2,0)),""),"")</f>
        <v/>
      </c>
      <c r="AW161" s="13" t="str">
        <f>IFERROR(IF(AW$4="Yes",INDEX(List!$F$2:$CB$208,MATCH('Selection Pane Data'!$C161,List!$F$2:$F$208,0),MATCH('Selection Pane Data'!AW$3,List!$F$2:$CB$2,0)),""),"")</f>
        <v/>
      </c>
      <c r="AX161" s="13" t="str">
        <f>IFERROR(IF(AX$4="Yes",INDEX(List!$F$2:$CB$208,MATCH('Selection Pane Data'!$C161,List!$F$2:$F$208,0),MATCH('Selection Pane Data'!AX$3,List!$F$2:$CB$2,0)),""),"")</f>
        <v/>
      </c>
      <c r="AY161" s="13" t="str">
        <f>IFERROR(IF(AY$4="Yes",INDEX(List!$F$2:$CB$208,MATCH('Selection Pane Data'!$C161,List!$F$2:$F$208,0),MATCH('Selection Pane Data'!AY$3,List!$F$2:$CB$2,0)),""),"")</f>
        <v/>
      </c>
      <c r="AZ161" s="13" t="str">
        <f>IFERROR(IF(AZ$4="Yes",INDEX(List!$F$2:$CB$208,MATCH('Selection Pane Data'!$C161,List!$F$2:$F$208,0),MATCH('Selection Pane Data'!AZ$3,List!$F$2:$CB$2,0)),""),"")</f>
        <v/>
      </c>
      <c r="BA161" s="13" t="str">
        <f>IFERROR(IF(BA$4="Yes",INDEX(List!$F$2:$CB$208,MATCH('Selection Pane Data'!$C161,List!$F$2:$F$208,0),MATCH('Selection Pane Data'!BA$3,List!$F$2:$CB$2,0)),""),"")</f>
        <v/>
      </c>
      <c r="BB161" s="13" t="str">
        <f>IFERROR(IF(BB$4="Yes",INDEX(List!$F$2:$CB$208,MATCH('Selection Pane Data'!$C161,List!$F$2:$F$208,0),MATCH('Selection Pane Data'!BB$3,List!$F$2:$CB$2,0)),""),"")</f>
        <v/>
      </c>
      <c r="BC161" s="13" t="str">
        <f>IFERROR(IF(BC$4="Yes",INDEX(List!$F$2:$CB$208,MATCH('Selection Pane Data'!$C161,List!$F$2:$F$208,0),MATCH('Selection Pane Data'!BC$3,List!$F$2:$CB$2,0)),""),"")</f>
        <v/>
      </c>
      <c r="BD161" s="13" t="str">
        <f>IFERROR(IF(BD$4="Yes",INDEX(List!$F$2:$CB$208,MATCH('Selection Pane Data'!$C161,List!$F$2:$F$208,0),MATCH('Selection Pane Data'!BD$3,List!$F$2:$CB$2,0)),""),"")</f>
        <v/>
      </c>
      <c r="BE161" s="13" t="str">
        <f>IFERROR(IF(BE$4="Yes",INDEX(List!$F$2:$CB$208,MATCH('Selection Pane Data'!$C161,List!$F$2:$F$208,0),MATCH('Selection Pane Data'!BE$3,List!$F$2:$CB$2,0)),""),"")</f>
        <v/>
      </c>
      <c r="BF161" s="13" t="str">
        <f>IFERROR(IF(BF$4="Yes",INDEX(List!$F$2:$CB$208,MATCH('Selection Pane Data'!$C161,List!$F$2:$F$208,0),MATCH('Selection Pane Data'!BF$3,List!$F$2:$CB$2,0)),""),"")</f>
        <v/>
      </c>
      <c r="BG161" s="13" t="str">
        <f>IFERROR(IF(BG$4="Yes",INDEX(List!$F$2:$CB$208,MATCH('Selection Pane Data'!$C161,List!$F$2:$F$208,0),MATCH('Selection Pane Data'!BG$3,List!$F$2:$CB$2,0)),""),"")</f>
        <v/>
      </c>
      <c r="BH161" s="13" t="str">
        <f>IFERROR(IF(BH$4="Yes",INDEX(List!$F$2:$CB$208,MATCH('Selection Pane Data'!$C161,List!$F$2:$F$208,0),MATCH('Selection Pane Data'!BH$3,List!$F$2:$CB$2,0)),""),"")</f>
        <v/>
      </c>
      <c r="BI161" s="13" t="str">
        <f>IFERROR(IF(BI$4="Yes",INDEX(List!$F$2:$CB$208,MATCH('Selection Pane Data'!$C161,List!$F$2:$F$208,0),MATCH('Selection Pane Data'!BI$3,List!$F$2:$CB$2,0)),""),"")</f>
        <v/>
      </c>
      <c r="BJ161" s="13" t="str">
        <f>IFERROR(IF(BJ$4="Yes",INDEX(List!$F$2:$CB$208,MATCH('Selection Pane Data'!$C161,List!$F$2:$F$208,0),MATCH('Selection Pane Data'!BJ$3,List!$F$2:$CB$2,0)),""),"")</f>
        <v/>
      </c>
      <c r="BK161" s="13" t="str">
        <f>IFERROR(IF(BK$4="Yes",INDEX(List!$F$2:$CB$208,MATCH('Selection Pane Data'!$C161,List!$F$2:$F$208,0),MATCH('Selection Pane Data'!BK$3,List!$F$2:$CB$2,0)),""),"")</f>
        <v/>
      </c>
      <c r="BL161" s="13" t="str">
        <f>IFERROR(IF(BL$4="Yes",INDEX(List!$F$2:$CB$208,MATCH('Selection Pane Data'!$C161,List!$F$2:$F$208,0),MATCH('Selection Pane Data'!BL$3,List!$F$2:$CB$2,0)),""),"")</f>
        <v/>
      </c>
      <c r="BM161" s="13" t="str">
        <f>IFERROR(IF(BM$4="Yes",INDEX(List!$F$2:$CB$208,MATCH('Selection Pane Data'!$C161,List!$F$2:$F$208,0),MATCH('Selection Pane Data'!BM$3,List!$F$2:$CB$2,0)),""),"")</f>
        <v/>
      </c>
      <c r="BN161" s="13" t="str">
        <f>IFERROR(IF(BN$4="Yes",INDEX(List!$F$2:$CB$208,MATCH('Selection Pane Data'!$C161,List!$F$2:$F$208,0),MATCH('Selection Pane Data'!BN$3,List!$F$2:$CB$2,0)),""),"")</f>
        <v/>
      </c>
      <c r="BO161" s="13" t="str">
        <f>IFERROR(IF(BO$4="Yes",INDEX(List!$F$2:$CB$208,MATCH('Selection Pane Data'!$C161,List!$F$2:$F$208,0),MATCH('Selection Pane Data'!BO$3,List!$F$2:$CB$2,0)),""),"")</f>
        <v/>
      </c>
      <c r="BP161" s="13" t="str">
        <f>IFERROR(IF(BP$4="Yes",INDEX(List!$F$2:$CB$208,MATCH('Selection Pane Data'!$C161,List!$F$2:$F$208,0),MATCH('Selection Pane Data'!BP$3,List!$F$2:$CB$2,0)),""),"")</f>
        <v/>
      </c>
      <c r="BQ161" s="13" t="str">
        <f>IFERROR(IF(BQ$4="Yes",INDEX(List!$F$2:$CB$208,MATCH('Selection Pane Data'!$C161,List!$F$2:$F$208,0),MATCH('Selection Pane Data'!BQ$3,List!$F$2:$CB$2,0)),""),"")</f>
        <v/>
      </c>
      <c r="BR161" s="13" t="str">
        <f>IFERROR(IF(BR$4="Yes",INDEX(List!$F$2:$CB$208,MATCH('Selection Pane Data'!$C161,List!$F$2:$F$208,0),MATCH('Selection Pane Data'!BR$3,List!$F$2:$CB$2,0)),""),"")</f>
        <v/>
      </c>
      <c r="BS161" s="13" t="str">
        <f>IFERROR(IF(BS$4="Yes",INDEX(List!$F$2:$CB$208,MATCH('Selection Pane Data'!$C161,List!$F$2:$F$208,0),MATCH('Selection Pane Data'!BS$3,List!$F$2:$CB$2,0)),""),"")</f>
        <v/>
      </c>
      <c r="BT161" s="13" t="str">
        <f>IFERROR(IF(BT$4="Yes",INDEX(List!$F$2:$CB$208,MATCH('Selection Pane Data'!$C161,List!$F$2:$F$208,0),MATCH('Selection Pane Data'!BT$3,List!$F$2:$CB$2,0)),""),"")</f>
        <v/>
      </c>
      <c r="BU161" s="13" t="str">
        <f>IFERROR(IF(BU$4="Yes",INDEX(List!$F$2:$CB$208,MATCH('Selection Pane Data'!$C161,List!$F$2:$F$208,0),MATCH('Selection Pane Data'!BU$3,List!$F$2:$CB$2,0)),""),"")</f>
        <v/>
      </c>
      <c r="BV161" s="13" t="str">
        <f>IFERROR(IF(BV$4="Yes",INDEX(List!$F$2:$CB$208,MATCH('Selection Pane Data'!$C161,List!$F$2:$F$208,0),MATCH('Selection Pane Data'!BV$3,List!$F$2:$CB$2,0)),""),"")</f>
        <v/>
      </c>
      <c r="BW161" s="13" t="str">
        <f>IFERROR(IF(BW$4="Yes",INDEX(List!$F$2:$CB$208,MATCH('Selection Pane Data'!$C161,List!$F$2:$F$208,0),MATCH('Selection Pane Data'!BW$3,List!$F$2:$CB$2,0)),""),"")</f>
        <v/>
      </c>
      <c r="BX161" s="13" t="str">
        <f>IFERROR(IF(BX$4="Yes",INDEX(List!$F$2:$CB$208,MATCH('Selection Pane Data'!$C161,List!$F$2:$F$208,0),MATCH('Selection Pane Data'!BX$3,List!$F$2:$CB$2,0)),""),"")</f>
        <v/>
      </c>
      <c r="BY161" s="13" t="str">
        <f>IFERROR(IF(BY$4="Yes",INDEX(List!$F$2:$CB$208,MATCH('Selection Pane Data'!$C161,List!$F$2:$F$208,0),MATCH('Selection Pane Data'!BY$3,List!$F$2:$CB$2,0)),""),"")</f>
        <v/>
      </c>
      <c r="BZ161" s="13" t="str">
        <f>IFERROR(IF(BZ$4="Yes",INDEX(List!$F$2:$CB$208,MATCH('Selection Pane Data'!$C161,List!$F$2:$F$208,0),MATCH('Selection Pane Data'!BZ$3,List!$F$2:$CB$2,0)),""),"")</f>
        <v/>
      </c>
      <c r="CA161" s="13" t="str">
        <f>IFERROR(IF(CA$4="Yes",INDEX(List!$F$2:$CB$208,MATCH('Selection Pane Data'!$C161,List!$F$2:$F$208,0),MATCH('Selection Pane Data'!CA$3,List!$F$2:$CB$2,0)),""),"")</f>
        <v/>
      </c>
      <c r="CC161" s="29">
        <f t="shared" si="8"/>
        <v>0</v>
      </c>
      <c r="CD161" s="29">
        <f t="shared" si="9"/>
        <v>0</v>
      </c>
      <c r="CE161" s="29"/>
      <c r="CF161" s="29">
        <f>COUNTIF(List!I159:CB159,'Selection Pane Data'!CF$3)</f>
        <v>4</v>
      </c>
      <c r="CG161" s="29">
        <f>COUNTIF(List!J159:CC159,'Selection Pane Data'!CG$3)</f>
        <v>8</v>
      </c>
      <c r="CH161" s="29"/>
      <c r="CI161" s="29" t="str">
        <f t="shared" si="10"/>
        <v>Error</v>
      </c>
      <c r="CJ161" s="29" t="str">
        <f t="shared" si="11"/>
        <v>Error</v>
      </c>
    </row>
    <row r="162" spans="2:88" x14ac:dyDescent="0.45">
      <c r="B162" s="21" t="s">
        <v>435</v>
      </c>
      <c r="C162" s="120" t="s">
        <v>1004</v>
      </c>
      <c r="D162" s="31" t="str">
        <f>List!G160</f>
        <v>Not Applicable</v>
      </c>
      <c r="E162" s="31" t="str">
        <f>List!H160</f>
        <v>Not Applicable</v>
      </c>
      <c r="F162" t="e">
        <f>INDEX('CMMC Levels'!$A$1:$F$188,MATCH('Selection Pane Data'!$C162,'CMMC Levels'!$A$1:$A$188,0),MATCH(Placemat!$F$4,'CMMC Levels'!$A$1:$F$1,0))</f>
        <v>#N/A</v>
      </c>
      <c r="G162" s="75" t="e">
        <f>IF(F162="X",IF(COUNTIF(List!I160:CB160,"P")+COUNTIF(List!I160:CB160,"S")=0,"U",IF(COUNTIF('Selection Pane Data'!H162:CA162,"P")&gt;0,"P",IF(COUNTIF('Selection Pane Data'!H162:CA162,"S")&gt;0,"S","N"))),"NA")</f>
        <v>#N/A</v>
      </c>
      <c r="H162" s="13" t="str">
        <f>IFERROR(IF(H$4="Yes",INDEX(List!$F$2:$CB$208,MATCH('Selection Pane Data'!$C162,List!$F$2:$F$208,0),MATCH('Selection Pane Data'!H$3,List!$F$2:$CB$2,0)),""),"")</f>
        <v/>
      </c>
      <c r="I162" s="13" t="str">
        <f>IFERROR(IF(I$4="Yes",INDEX(List!$F$2:$CB$208,MATCH('Selection Pane Data'!$C162,List!$F$2:$F$208,0),MATCH('Selection Pane Data'!I$3,List!$F$2:$CB$2,0)),""),"")</f>
        <v/>
      </c>
      <c r="J162" s="13">
        <f>IFERROR(IF(J$4="Yes",INDEX(List!$F$2:$CB$208,MATCH('Selection Pane Data'!$C162,List!$F$2:$F$208,0),MATCH('Selection Pane Data'!J$3,List!$F$2:$CB$2,0)),""),"")</f>
        <v>0</v>
      </c>
      <c r="K162" s="13" t="str">
        <f>IFERROR(IF(K$4="Yes",INDEX(List!$F$2:$CB$208,MATCH('Selection Pane Data'!$C162,List!$F$2:$F$208,0),MATCH('Selection Pane Data'!K$3,List!$F$2:$CB$2,0)),""),"")</f>
        <v/>
      </c>
      <c r="L162" s="13" t="str">
        <f>IFERROR(IF(L$4="Yes",INDEX(List!$F$2:$CB$208,MATCH('Selection Pane Data'!$C162,List!$F$2:$F$208,0),MATCH('Selection Pane Data'!L$3,List!$F$2:$CB$2,0)),""),"")</f>
        <v/>
      </c>
      <c r="M162" s="13" t="str">
        <f>IFERROR(IF(M$4="Yes",INDEX(List!$F$2:$CB$208,MATCH('Selection Pane Data'!$C162,List!$F$2:$F$208,0),MATCH('Selection Pane Data'!M$3,List!$F$2:$CB$2,0)),""),"")</f>
        <v/>
      </c>
      <c r="N162" s="13" t="str">
        <f>IFERROR(IF(N$4="Yes",INDEX(List!$F$2:$CB$208,MATCH('Selection Pane Data'!$C162,List!$F$2:$F$208,0),MATCH('Selection Pane Data'!N$3,List!$F$2:$CB$2,0)),""),"")</f>
        <v/>
      </c>
      <c r="O162" s="13" t="str">
        <f>IFERROR(IF(O$4="Yes",INDEX(List!$F$2:$CB$208,MATCH('Selection Pane Data'!$C162,List!$F$2:$F$208,0),MATCH('Selection Pane Data'!O$3,List!$F$2:$CB$2,0)),""),"")</f>
        <v/>
      </c>
      <c r="P162" s="13" t="str">
        <f>IFERROR(IF(P$4="Yes",INDEX(List!$F$2:$CB$208,MATCH('Selection Pane Data'!$C162,List!$F$2:$F$208,0),MATCH('Selection Pane Data'!P$3,List!$F$2:$CB$2,0)),""),"")</f>
        <v/>
      </c>
      <c r="Q162" s="13" t="str">
        <f>IFERROR(IF(Q$4="Yes",INDEX(List!$F$2:$CB$208,MATCH('Selection Pane Data'!$C162,List!$F$2:$F$208,0),MATCH('Selection Pane Data'!Q$3,List!$F$2:$CB$2,0)),""),"")</f>
        <v/>
      </c>
      <c r="R162" s="13" t="str">
        <f>IFERROR(IF(R$4="Yes",INDEX(List!$F$2:$CB$208,MATCH('Selection Pane Data'!$C162,List!$F$2:$F$208,0),MATCH('Selection Pane Data'!R$3,List!$F$2:$CB$2,0)),""),"")</f>
        <v/>
      </c>
      <c r="S162" s="13" t="str">
        <f>IFERROR(IF(S$4="Yes",INDEX(List!$F$2:$CB$208,MATCH('Selection Pane Data'!$C162,List!$F$2:$F$208,0),MATCH('Selection Pane Data'!S$3,List!$F$2:$CB$2,0)),""),"")</f>
        <v/>
      </c>
      <c r="T162" s="13" t="str">
        <f>IFERROR(IF(T$4="Yes",INDEX(List!$F$2:$CB$208,MATCH('Selection Pane Data'!$C162,List!$F$2:$F$208,0),MATCH('Selection Pane Data'!T$3,List!$F$2:$CB$2,0)),""),"")</f>
        <v/>
      </c>
      <c r="U162" s="13" t="str">
        <f>IFERROR(IF(U$4="Yes",INDEX(List!$F$2:$CB$208,MATCH('Selection Pane Data'!$C162,List!$F$2:$F$208,0),MATCH('Selection Pane Data'!U$3,List!$F$2:$CB$2,0)),""),"")</f>
        <v/>
      </c>
      <c r="V162" s="13" t="str">
        <f>IFERROR(IF(V$4="Yes",INDEX(List!$F$2:$CB$208,MATCH('Selection Pane Data'!$C162,List!$F$2:$F$208,0),MATCH('Selection Pane Data'!V$3,List!$F$2:$CB$2,0)),""),"")</f>
        <v/>
      </c>
      <c r="W162" s="13" t="str">
        <f>IFERROR(IF(W$4="Yes",INDEX(List!$F$2:$CB$208,MATCH('Selection Pane Data'!$C162,List!$F$2:$F$208,0),MATCH('Selection Pane Data'!W$3,List!$F$2:$CB$2,0)),""),"")</f>
        <v/>
      </c>
      <c r="X162" s="13" t="str">
        <f>IFERROR(IF(X$4="Yes",INDEX(List!$F$2:$CB$208,MATCH('Selection Pane Data'!$C162,List!$F$2:$F$208,0),MATCH('Selection Pane Data'!X$3,List!$F$2:$CB$2,0)),""),"")</f>
        <v/>
      </c>
      <c r="Y162" s="13" t="str">
        <f>IFERROR(IF(Y$4="Yes",INDEX(List!$F$2:$CB$208,MATCH('Selection Pane Data'!$C162,List!$F$2:$F$208,0),MATCH('Selection Pane Data'!Y$3,List!$F$2:$CB$2,0)),""),"")</f>
        <v/>
      </c>
      <c r="Z162" s="13" t="str">
        <f>IFERROR(IF(Z$4="Yes",INDEX(List!$F$2:$CB$208,MATCH('Selection Pane Data'!$C162,List!$F$2:$F$208,0),MATCH('Selection Pane Data'!Z$3,List!$F$2:$CB$2,0)),""),"")</f>
        <v/>
      </c>
      <c r="AA162" s="13" t="str">
        <f>IFERROR(IF(AA$4="Yes",INDEX(List!$F$2:$CB$208,MATCH('Selection Pane Data'!$C162,List!$F$2:$F$208,0),MATCH('Selection Pane Data'!AA$3,List!$F$2:$CB$2,0)),""),"")</f>
        <v/>
      </c>
      <c r="AB162" s="13">
        <f>IFERROR(IF(AB$4="Yes",INDEX(List!$F$2:$CB$208,MATCH('Selection Pane Data'!$C162,List!$F$2:$F$208,0),MATCH('Selection Pane Data'!AB$3,List!$F$2:$CB$2,0)),""),"")</f>
        <v>0</v>
      </c>
      <c r="AC162" s="13" t="str">
        <f>IFERROR(IF(AC$4="Yes",INDEX(List!$F$2:$CB$208,MATCH('Selection Pane Data'!$C162,List!$F$2:$F$208,0),MATCH('Selection Pane Data'!AC$3,List!$F$2:$CB$2,0)),""),"")</f>
        <v/>
      </c>
      <c r="AD162" s="13" t="str">
        <f>IFERROR(IF(AD$4="Yes",INDEX(List!$F$2:$CB$208,MATCH('Selection Pane Data'!$C162,List!$F$2:$F$208,0),MATCH('Selection Pane Data'!AD$3,List!$F$2:$CB$2,0)),""),"")</f>
        <v/>
      </c>
      <c r="AE162" s="13" t="str">
        <f>IFERROR(IF(AE$4="Yes",INDEX(List!$F$2:$CB$208,MATCH('Selection Pane Data'!$C162,List!$F$2:$F$208,0),MATCH('Selection Pane Data'!AE$3,List!$F$2:$CB$2,0)),""),"")</f>
        <v/>
      </c>
      <c r="AF162" s="13" t="str">
        <f>IFERROR(IF(AF$4="Yes",INDEX(List!$F$2:$CB$208,MATCH('Selection Pane Data'!$C162,List!$F$2:$F$208,0),MATCH('Selection Pane Data'!AF$3,List!$F$2:$CB$2,0)),""),"")</f>
        <v/>
      </c>
      <c r="AG162" s="13" t="str">
        <f>IFERROR(IF(AG$4="Yes",INDEX(List!$F$2:$CB$208,MATCH('Selection Pane Data'!$C162,List!$F$2:$F$208,0),MATCH('Selection Pane Data'!AG$3,List!$F$2:$CB$2,0)),""),"")</f>
        <v/>
      </c>
      <c r="AH162" s="13" t="str">
        <f>IFERROR(IF(AH$4="Yes",INDEX(List!$F$2:$CB$208,MATCH('Selection Pane Data'!$C162,List!$F$2:$F$208,0),MATCH('Selection Pane Data'!AH$3,List!$F$2:$CB$2,0)),""),"")</f>
        <v/>
      </c>
      <c r="AI162" s="13" t="str">
        <f>IFERROR(IF(AI$4="Yes",INDEX(List!$F$2:$CB$208,MATCH('Selection Pane Data'!$C162,List!$F$2:$F$208,0),MATCH('Selection Pane Data'!AI$3,List!$F$2:$CB$2,0)),""),"")</f>
        <v/>
      </c>
      <c r="AJ162" s="13" t="str">
        <f>IFERROR(IF(AJ$4="Yes",INDEX(List!$F$2:$CB$208,MATCH('Selection Pane Data'!$C162,List!$F$2:$F$208,0),MATCH('Selection Pane Data'!AJ$3,List!$F$2:$CB$2,0)),""),"")</f>
        <v/>
      </c>
      <c r="AK162" s="13" t="str">
        <f>IFERROR(IF(AK$4="Yes",INDEX(List!$F$2:$CB$208,MATCH('Selection Pane Data'!$C162,List!$F$2:$F$208,0),MATCH('Selection Pane Data'!AK$3,List!$F$2:$CB$2,0)),""),"")</f>
        <v/>
      </c>
      <c r="AL162" s="13" t="str">
        <f>IFERROR(IF(AL$4="Yes",INDEX(List!$F$2:$CB$208,MATCH('Selection Pane Data'!$C162,List!$F$2:$F$208,0),MATCH('Selection Pane Data'!AL$3,List!$F$2:$CB$2,0)),""),"")</f>
        <v/>
      </c>
      <c r="AM162" s="13" t="str">
        <f>IFERROR(IF(AM$4="Yes",INDEX(List!$F$2:$CB$208,MATCH('Selection Pane Data'!$C162,List!$F$2:$F$208,0),MATCH('Selection Pane Data'!AM$3,List!$F$2:$CB$2,0)),""),"")</f>
        <v/>
      </c>
      <c r="AN162" s="13" t="str">
        <f>IFERROR(IF(AN$4="Yes",INDEX(List!$F$2:$CB$208,MATCH('Selection Pane Data'!$C162,List!$F$2:$F$208,0),MATCH('Selection Pane Data'!AN$3,List!$F$2:$CB$2,0)),""),"")</f>
        <v/>
      </c>
      <c r="AO162" s="13" t="str">
        <f>IFERROR(IF(AO$4="Yes",INDEX(List!$F$2:$CB$208,MATCH('Selection Pane Data'!$C162,List!$F$2:$F$208,0),MATCH('Selection Pane Data'!AO$3,List!$F$2:$CB$2,0)),""),"")</f>
        <v/>
      </c>
      <c r="AP162" s="13" t="str">
        <f>IFERROR(IF(AP$4="Yes",INDEX(List!$F$2:$CB$208,MATCH('Selection Pane Data'!$C162,List!$F$2:$F$208,0),MATCH('Selection Pane Data'!AP$3,List!$F$2:$CB$2,0)),""),"")</f>
        <v/>
      </c>
      <c r="AQ162" s="13" t="str">
        <f>IFERROR(IF(AQ$4="Yes",INDEX(List!$F$2:$CB$208,MATCH('Selection Pane Data'!$C162,List!$F$2:$F$208,0),MATCH('Selection Pane Data'!AQ$3,List!$F$2:$CB$2,0)),""),"")</f>
        <v/>
      </c>
      <c r="AR162" s="13" t="str">
        <f>IFERROR(IF(AR$4="Yes",INDEX(List!$F$2:$CB$208,MATCH('Selection Pane Data'!$C162,List!$F$2:$F$208,0),MATCH('Selection Pane Data'!AR$3,List!$F$2:$CB$2,0)),""),"")</f>
        <v/>
      </c>
      <c r="AS162" s="13" t="str">
        <f>IFERROR(IF(AS$4="Yes",INDEX(List!$F$2:$CB$208,MATCH('Selection Pane Data'!$C162,List!$F$2:$F$208,0),MATCH('Selection Pane Data'!AS$3,List!$F$2:$CB$2,0)),""),"")</f>
        <v/>
      </c>
      <c r="AT162" s="13" t="str">
        <f>IFERROR(IF(AT$4="Yes",INDEX(List!$F$2:$CB$208,MATCH('Selection Pane Data'!$C162,List!$F$2:$F$208,0),MATCH('Selection Pane Data'!AT$3,List!$F$2:$CB$2,0)),""),"")</f>
        <v/>
      </c>
      <c r="AU162" s="13" t="str">
        <f>IFERROR(IF(AU$4="Yes",INDEX(List!$F$2:$CB$208,MATCH('Selection Pane Data'!$C162,List!$F$2:$F$208,0),MATCH('Selection Pane Data'!AU$3,List!$F$2:$CB$2,0)),""),"")</f>
        <v/>
      </c>
      <c r="AV162" s="13" t="str">
        <f>IFERROR(IF(AV$4="Yes",INDEX(List!$F$2:$CB$208,MATCH('Selection Pane Data'!$C162,List!$F$2:$F$208,0),MATCH('Selection Pane Data'!AV$3,List!$F$2:$CB$2,0)),""),"")</f>
        <v/>
      </c>
      <c r="AW162" s="13" t="str">
        <f>IFERROR(IF(AW$4="Yes",INDEX(List!$F$2:$CB$208,MATCH('Selection Pane Data'!$C162,List!$F$2:$F$208,0),MATCH('Selection Pane Data'!AW$3,List!$F$2:$CB$2,0)),""),"")</f>
        <v/>
      </c>
      <c r="AX162" s="13" t="str">
        <f>IFERROR(IF(AX$4="Yes",INDEX(List!$F$2:$CB$208,MATCH('Selection Pane Data'!$C162,List!$F$2:$F$208,0),MATCH('Selection Pane Data'!AX$3,List!$F$2:$CB$2,0)),""),"")</f>
        <v/>
      </c>
      <c r="AY162" s="13" t="str">
        <f>IFERROR(IF(AY$4="Yes",INDEX(List!$F$2:$CB$208,MATCH('Selection Pane Data'!$C162,List!$F$2:$F$208,0),MATCH('Selection Pane Data'!AY$3,List!$F$2:$CB$2,0)),""),"")</f>
        <v/>
      </c>
      <c r="AZ162" s="13" t="str">
        <f>IFERROR(IF(AZ$4="Yes",INDEX(List!$F$2:$CB$208,MATCH('Selection Pane Data'!$C162,List!$F$2:$F$208,0),MATCH('Selection Pane Data'!AZ$3,List!$F$2:$CB$2,0)),""),"")</f>
        <v/>
      </c>
      <c r="BA162" s="13" t="str">
        <f>IFERROR(IF(BA$4="Yes",INDEX(List!$F$2:$CB$208,MATCH('Selection Pane Data'!$C162,List!$F$2:$F$208,0),MATCH('Selection Pane Data'!BA$3,List!$F$2:$CB$2,0)),""),"")</f>
        <v/>
      </c>
      <c r="BB162" s="13" t="str">
        <f>IFERROR(IF(BB$4="Yes",INDEX(List!$F$2:$CB$208,MATCH('Selection Pane Data'!$C162,List!$F$2:$F$208,0),MATCH('Selection Pane Data'!BB$3,List!$F$2:$CB$2,0)),""),"")</f>
        <v/>
      </c>
      <c r="BC162" s="13" t="str">
        <f>IFERROR(IF(BC$4="Yes",INDEX(List!$F$2:$CB$208,MATCH('Selection Pane Data'!$C162,List!$F$2:$F$208,0),MATCH('Selection Pane Data'!BC$3,List!$F$2:$CB$2,0)),""),"")</f>
        <v/>
      </c>
      <c r="BD162" s="13" t="str">
        <f>IFERROR(IF(BD$4="Yes",INDEX(List!$F$2:$CB$208,MATCH('Selection Pane Data'!$C162,List!$F$2:$F$208,0),MATCH('Selection Pane Data'!BD$3,List!$F$2:$CB$2,0)),""),"")</f>
        <v/>
      </c>
      <c r="BE162" s="13" t="str">
        <f>IFERROR(IF(BE$4="Yes",INDEX(List!$F$2:$CB$208,MATCH('Selection Pane Data'!$C162,List!$F$2:$F$208,0),MATCH('Selection Pane Data'!BE$3,List!$F$2:$CB$2,0)),""),"")</f>
        <v/>
      </c>
      <c r="BF162" s="13" t="str">
        <f>IFERROR(IF(BF$4="Yes",INDEX(List!$F$2:$CB$208,MATCH('Selection Pane Data'!$C162,List!$F$2:$F$208,0),MATCH('Selection Pane Data'!BF$3,List!$F$2:$CB$2,0)),""),"")</f>
        <v/>
      </c>
      <c r="BG162" s="13" t="str">
        <f>IFERROR(IF(BG$4="Yes",INDEX(List!$F$2:$CB$208,MATCH('Selection Pane Data'!$C162,List!$F$2:$F$208,0),MATCH('Selection Pane Data'!BG$3,List!$F$2:$CB$2,0)),""),"")</f>
        <v/>
      </c>
      <c r="BH162" s="13" t="str">
        <f>IFERROR(IF(BH$4="Yes",INDEX(List!$F$2:$CB$208,MATCH('Selection Pane Data'!$C162,List!$F$2:$F$208,0),MATCH('Selection Pane Data'!BH$3,List!$F$2:$CB$2,0)),""),"")</f>
        <v/>
      </c>
      <c r="BI162" s="13" t="str">
        <f>IFERROR(IF(BI$4="Yes",INDEX(List!$F$2:$CB$208,MATCH('Selection Pane Data'!$C162,List!$F$2:$F$208,0),MATCH('Selection Pane Data'!BI$3,List!$F$2:$CB$2,0)),""),"")</f>
        <v/>
      </c>
      <c r="BJ162" s="13" t="str">
        <f>IFERROR(IF(BJ$4="Yes",INDEX(List!$F$2:$CB$208,MATCH('Selection Pane Data'!$C162,List!$F$2:$F$208,0),MATCH('Selection Pane Data'!BJ$3,List!$F$2:$CB$2,0)),""),"")</f>
        <v/>
      </c>
      <c r="BK162" s="13" t="str">
        <f>IFERROR(IF(BK$4="Yes",INDEX(List!$F$2:$CB$208,MATCH('Selection Pane Data'!$C162,List!$F$2:$F$208,0),MATCH('Selection Pane Data'!BK$3,List!$F$2:$CB$2,0)),""),"")</f>
        <v/>
      </c>
      <c r="BL162" s="13" t="str">
        <f>IFERROR(IF(BL$4="Yes",INDEX(List!$F$2:$CB$208,MATCH('Selection Pane Data'!$C162,List!$F$2:$F$208,0),MATCH('Selection Pane Data'!BL$3,List!$F$2:$CB$2,0)),""),"")</f>
        <v/>
      </c>
      <c r="BM162" s="13" t="str">
        <f>IFERROR(IF(BM$4="Yes",INDEX(List!$F$2:$CB$208,MATCH('Selection Pane Data'!$C162,List!$F$2:$F$208,0),MATCH('Selection Pane Data'!BM$3,List!$F$2:$CB$2,0)),""),"")</f>
        <v/>
      </c>
      <c r="BN162" s="13" t="str">
        <f>IFERROR(IF(BN$4="Yes",INDEX(List!$F$2:$CB$208,MATCH('Selection Pane Data'!$C162,List!$F$2:$F$208,0),MATCH('Selection Pane Data'!BN$3,List!$F$2:$CB$2,0)),""),"")</f>
        <v/>
      </c>
      <c r="BO162" s="13" t="str">
        <f>IFERROR(IF(BO$4="Yes",INDEX(List!$F$2:$CB$208,MATCH('Selection Pane Data'!$C162,List!$F$2:$F$208,0),MATCH('Selection Pane Data'!BO$3,List!$F$2:$CB$2,0)),""),"")</f>
        <v/>
      </c>
      <c r="BP162" s="13" t="str">
        <f>IFERROR(IF(BP$4="Yes",INDEX(List!$F$2:$CB$208,MATCH('Selection Pane Data'!$C162,List!$F$2:$F$208,0),MATCH('Selection Pane Data'!BP$3,List!$F$2:$CB$2,0)),""),"")</f>
        <v/>
      </c>
      <c r="BQ162" s="13" t="str">
        <f>IFERROR(IF(BQ$4="Yes",INDEX(List!$F$2:$CB$208,MATCH('Selection Pane Data'!$C162,List!$F$2:$F$208,0),MATCH('Selection Pane Data'!BQ$3,List!$F$2:$CB$2,0)),""),"")</f>
        <v/>
      </c>
      <c r="BR162" s="13" t="str">
        <f>IFERROR(IF(BR$4="Yes",INDEX(List!$F$2:$CB$208,MATCH('Selection Pane Data'!$C162,List!$F$2:$F$208,0),MATCH('Selection Pane Data'!BR$3,List!$F$2:$CB$2,0)),""),"")</f>
        <v/>
      </c>
      <c r="BS162" s="13" t="str">
        <f>IFERROR(IF(BS$4="Yes",INDEX(List!$F$2:$CB$208,MATCH('Selection Pane Data'!$C162,List!$F$2:$F$208,0),MATCH('Selection Pane Data'!BS$3,List!$F$2:$CB$2,0)),""),"")</f>
        <v/>
      </c>
      <c r="BT162" s="13" t="str">
        <f>IFERROR(IF(BT$4="Yes",INDEX(List!$F$2:$CB$208,MATCH('Selection Pane Data'!$C162,List!$F$2:$F$208,0),MATCH('Selection Pane Data'!BT$3,List!$F$2:$CB$2,0)),""),"")</f>
        <v/>
      </c>
      <c r="BU162" s="13" t="str">
        <f>IFERROR(IF(BU$4="Yes",INDEX(List!$F$2:$CB$208,MATCH('Selection Pane Data'!$C162,List!$F$2:$F$208,0),MATCH('Selection Pane Data'!BU$3,List!$F$2:$CB$2,0)),""),"")</f>
        <v/>
      </c>
      <c r="BV162" s="13" t="str">
        <f>IFERROR(IF(BV$4="Yes",INDEX(List!$F$2:$CB$208,MATCH('Selection Pane Data'!$C162,List!$F$2:$F$208,0),MATCH('Selection Pane Data'!BV$3,List!$F$2:$CB$2,0)),""),"")</f>
        <v/>
      </c>
      <c r="BW162" s="13" t="str">
        <f>IFERROR(IF(BW$4="Yes",INDEX(List!$F$2:$CB$208,MATCH('Selection Pane Data'!$C162,List!$F$2:$F$208,0),MATCH('Selection Pane Data'!BW$3,List!$F$2:$CB$2,0)),""),"")</f>
        <v/>
      </c>
      <c r="BX162" s="13" t="str">
        <f>IFERROR(IF(BX$4="Yes",INDEX(List!$F$2:$CB$208,MATCH('Selection Pane Data'!$C162,List!$F$2:$F$208,0),MATCH('Selection Pane Data'!BX$3,List!$F$2:$CB$2,0)),""),"")</f>
        <v/>
      </c>
      <c r="BY162" s="13" t="str">
        <f>IFERROR(IF(BY$4="Yes",INDEX(List!$F$2:$CB$208,MATCH('Selection Pane Data'!$C162,List!$F$2:$F$208,0),MATCH('Selection Pane Data'!BY$3,List!$F$2:$CB$2,0)),""),"")</f>
        <v/>
      </c>
      <c r="BZ162" s="13" t="str">
        <f>IFERROR(IF(BZ$4="Yes",INDEX(List!$F$2:$CB$208,MATCH('Selection Pane Data'!$C162,List!$F$2:$F$208,0),MATCH('Selection Pane Data'!BZ$3,List!$F$2:$CB$2,0)),""),"")</f>
        <v/>
      </c>
      <c r="CA162" s="13" t="str">
        <f>IFERROR(IF(CA$4="Yes",INDEX(List!$F$2:$CB$208,MATCH('Selection Pane Data'!$C162,List!$F$2:$F$208,0),MATCH('Selection Pane Data'!CA$3,List!$F$2:$CB$2,0)),""),"")</f>
        <v/>
      </c>
      <c r="CC162" s="29">
        <f t="shared" si="8"/>
        <v>0</v>
      </c>
      <c r="CD162" s="29">
        <f t="shared" si="9"/>
        <v>0</v>
      </c>
      <c r="CE162" s="29"/>
      <c r="CF162" s="29">
        <f>COUNTIF(List!I160:CB160,'Selection Pane Data'!CF$3)</f>
        <v>0</v>
      </c>
      <c r="CG162" s="29">
        <f>COUNTIF(List!J160:CC160,'Selection Pane Data'!CG$3)</f>
        <v>0</v>
      </c>
      <c r="CH162" s="29"/>
      <c r="CI162" s="29" t="str">
        <f t="shared" si="10"/>
        <v>Good</v>
      </c>
      <c r="CJ162" s="29" t="str">
        <f t="shared" si="11"/>
        <v>Good</v>
      </c>
    </row>
    <row r="163" spans="2:88" x14ac:dyDescent="0.45">
      <c r="B163" s="21" t="s">
        <v>438</v>
      </c>
      <c r="C163" s="120" t="s">
        <v>1011</v>
      </c>
      <c r="D163" s="31" t="str">
        <f>List!G161</f>
        <v>Not Applicable</v>
      </c>
      <c r="E163" s="31" t="str">
        <f>List!H161</f>
        <v>Not Applicable</v>
      </c>
      <c r="F163" t="e">
        <f>INDEX('CMMC Levels'!$A$1:$F$188,MATCH('Selection Pane Data'!$C163,'CMMC Levels'!$A$1:$A$188,0),MATCH(Placemat!$F$4,'CMMC Levels'!$A$1:$F$1,0))</f>
        <v>#N/A</v>
      </c>
      <c r="G163" s="75" t="e">
        <f>IF(F163="X",IF(COUNTIF(List!I161:CB161,"P")+COUNTIF(List!I161:CB161,"S")=0,"U",IF(COUNTIF('Selection Pane Data'!H163:CA163,"P")&gt;0,"P",IF(COUNTIF('Selection Pane Data'!H163:CA163,"S")&gt;0,"S","N"))),"NA")</f>
        <v>#N/A</v>
      </c>
      <c r="H163" s="13" t="str">
        <f>IFERROR(IF(H$4="Yes",INDEX(List!$F$2:$CB$208,MATCH('Selection Pane Data'!$C163,List!$F$2:$F$208,0),MATCH('Selection Pane Data'!H$3,List!$F$2:$CB$2,0)),""),"")</f>
        <v/>
      </c>
      <c r="I163" s="13" t="str">
        <f>IFERROR(IF(I$4="Yes",INDEX(List!$F$2:$CB$208,MATCH('Selection Pane Data'!$C163,List!$F$2:$F$208,0),MATCH('Selection Pane Data'!I$3,List!$F$2:$CB$2,0)),""),"")</f>
        <v/>
      </c>
      <c r="J163" s="13">
        <f>IFERROR(IF(J$4="Yes",INDEX(List!$F$2:$CB$208,MATCH('Selection Pane Data'!$C163,List!$F$2:$F$208,0),MATCH('Selection Pane Data'!J$3,List!$F$2:$CB$2,0)),""),"")</f>
        <v>0</v>
      </c>
      <c r="K163" s="13" t="str">
        <f>IFERROR(IF(K$4="Yes",INDEX(List!$F$2:$CB$208,MATCH('Selection Pane Data'!$C163,List!$F$2:$F$208,0),MATCH('Selection Pane Data'!K$3,List!$F$2:$CB$2,0)),""),"")</f>
        <v/>
      </c>
      <c r="L163" s="13" t="str">
        <f>IFERROR(IF(L$4="Yes",INDEX(List!$F$2:$CB$208,MATCH('Selection Pane Data'!$C163,List!$F$2:$F$208,0),MATCH('Selection Pane Data'!L$3,List!$F$2:$CB$2,0)),""),"")</f>
        <v/>
      </c>
      <c r="M163" s="13" t="str">
        <f>IFERROR(IF(M$4="Yes",INDEX(List!$F$2:$CB$208,MATCH('Selection Pane Data'!$C163,List!$F$2:$F$208,0),MATCH('Selection Pane Data'!M$3,List!$F$2:$CB$2,0)),""),"")</f>
        <v/>
      </c>
      <c r="N163" s="13" t="str">
        <f>IFERROR(IF(N$4="Yes",INDEX(List!$F$2:$CB$208,MATCH('Selection Pane Data'!$C163,List!$F$2:$F$208,0),MATCH('Selection Pane Data'!N$3,List!$F$2:$CB$2,0)),""),"")</f>
        <v/>
      </c>
      <c r="O163" s="13" t="str">
        <f>IFERROR(IF(O$4="Yes",INDEX(List!$F$2:$CB$208,MATCH('Selection Pane Data'!$C163,List!$F$2:$F$208,0),MATCH('Selection Pane Data'!O$3,List!$F$2:$CB$2,0)),""),"")</f>
        <v/>
      </c>
      <c r="P163" s="13" t="str">
        <f>IFERROR(IF(P$4="Yes",INDEX(List!$F$2:$CB$208,MATCH('Selection Pane Data'!$C163,List!$F$2:$F$208,0),MATCH('Selection Pane Data'!P$3,List!$F$2:$CB$2,0)),""),"")</f>
        <v/>
      </c>
      <c r="Q163" s="13" t="str">
        <f>IFERROR(IF(Q$4="Yes",INDEX(List!$F$2:$CB$208,MATCH('Selection Pane Data'!$C163,List!$F$2:$F$208,0),MATCH('Selection Pane Data'!Q$3,List!$F$2:$CB$2,0)),""),"")</f>
        <v/>
      </c>
      <c r="R163" s="13" t="str">
        <f>IFERROR(IF(R$4="Yes",INDEX(List!$F$2:$CB$208,MATCH('Selection Pane Data'!$C163,List!$F$2:$F$208,0),MATCH('Selection Pane Data'!R$3,List!$F$2:$CB$2,0)),""),"")</f>
        <v/>
      </c>
      <c r="S163" s="13" t="str">
        <f>IFERROR(IF(S$4="Yes",INDEX(List!$F$2:$CB$208,MATCH('Selection Pane Data'!$C163,List!$F$2:$F$208,0),MATCH('Selection Pane Data'!S$3,List!$F$2:$CB$2,0)),""),"")</f>
        <v/>
      </c>
      <c r="T163" s="13" t="str">
        <f>IFERROR(IF(T$4="Yes",INDEX(List!$F$2:$CB$208,MATCH('Selection Pane Data'!$C163,List!$F$2:$F$208,0),MATCH('Selection Pane Data'!T$3,List!$F$2:$CB$2,0)),""),"")</f>
        <v/>
      </c>
      <c r="U163" s="13" t="str">
        <f>IFERROR(IF(U$4="Yes",INDEX(List!$F$2:$CB$208,MATCH('Selection Pane Data'!$C163,List!$F$2:$F$208,0),MATCH('Selection Pane Data'!U$3,List!$F$2:$CB$2,0)),""),"")</f>
        <v/>
      </c>
      <c r="V163" s="13" t="str">
        <f>IFERROR(IF(V$4="Yes",INDEX(List!$F$2:$CB$208,MATCH('Selection Pane Data'!$C163,List!$F$2:$F$208,0),MATCH('Selection Pane Data'!V$3,List!$F$2:$CB$2,0)),""),"")</f>
        <v/>
      </c>
      <c r="W163" s="13" t="str">
        <f>IFERROR(IF(W$4="Yes",INDEX(List!$F$2:$CB$208,MATCH('Selection Pane Data'!$C163,List!$F$2:$F$208,0),MATCH('Selection Pane Data'!W$3,List!$F$2:$CB$2,0)),""),"")</f>
        <v/>
      </c>
      <c r="X163" s="13" t="str">
        <f>IFERROR(IF(X$4="Yes",INDEX(List!$F$2:$CB$208,MATCH('Selection Pane Data'!$C163,List!$F$2:$F$208,0),MATCH('Selection Pane Data'!X$3,List!$F$2:$CB$2,0)),""),"")</f>
        <v/>
      </c>
      <c r="Y163" s="13" t="str">
        <f>IFERROR(IF(Y$4="Yes",INDEX(List!$F$2:$CB$208,MATCH('Selection Pane Data'!$C163,List!$F$2:$F$208,0),MATCH('Selection Pane Data'!Y$3,List!$F$2:$CB$2,0)),""),"")</f>
        <v/>
      </c>
      <c r="Z163" s="13" t="str">
        <f>IFERROR(IF(Z$4="Yes",INDEX(List!$F$2:$CB$208,MATCH('Selection Pane Data'!$C163,List!$F$2:$F$208,0),MATCH('Selection Pane Data'!Z$3,List!$F$2:$CB$2,0)),""),"")</f>
        <v/>
      </c>
      <c r="AA163" s="13" t="str">
        <f>IFERROR(IF(AA$4="Yes",INDEX(List!$F$2:$CB$208,MATCH('Selection Pane Data'!$C163,List!$F$2:$F$208,0),MATCH('Selection Pane Data'!AA$3,List!$F$2:$CB$2,0)),""),"")</f>
        <v/>
      </c>
      <c r="AB163" s="13">
        <f>IFERROR(IF(AB$4="Yes",INDEX(List!$F$2:$CB$208,MATCH('Selection Pane Data'!$C163,List!$F$2:$F$208,0),MATCH('Selection Pane Data'!AB$3,List!$F$2:$CB$2,0)),""),"")</f>
        <v>0</v>
      </c>
      <c r="AC163" s="13" t="str">
        <f>IFERROR(IF(AC$4="Yes",INDEX(List!$F$2:$CB$208,MATCH('Selection Pane Data'!$C163,List!$F$2:$F$208,0),MATCH('Selection Pane Data'!AC$3,List!$F$2:$CB$2,0)),""),"")</f>
        <v/>
      </c>
      <c r="AD163" s="13" t="str">
        <f>IFERROR(IF(AD$4="Yes",INDEX(List!$F$2:$CB$208,MATCH('Selection Pane Data'!$C163,List!$F$2:$F$208,0),MATCH('Selection Pane Data'!AD$3,List!$F$2:$CB$2,0)),""),"")</f>
        <v/>
      </c>
      <c r="AE163" s="13" t="str">
        <f>IFERROR(IF(AE$4="Yes",INDEX(List!$F$2:$CB$208,MATCH('Selection Pane Data'!$C163,List!$F$2:$F$208,0),MATCH('Selection Pane Data'!AE$3,List!$F$2:$CB$2,0)),""),"")</f>
        <v/>
      </c>
      <c r="AF163" s="13" t="str">
        <f>IFERROR(IF(AF$4="Yes",INDEX(List!$F$2:$CB$208,MATCH('Selection Pane Data'!$C163,List!$F$2:$F$208,0),MATCH('Selection Pane Data'!AF$3,List!$F$2:$CB$2,0)),""),"")</f>
        <v/>
      </c>
      <c r="AG163" s="13" t="str">
        <f>IFERROR(IF(AG$4="Yes",INDEX(List!$F$2:$CB$208,MATCH('Selection Pane Data'!$C163,List!$F$2:$F$208,0),MATCH('Selection Pane Data'!AG$3,List!$F$2:$CB$2,0)),""),"")</f>
        <v/>
      </c>
      <c r="AH163" s="13" t="str">
        <f>IFERROR(IF(AH$4="Yes",INDEX(List!$F$2:$CB$208,MATCH('Selection Pane Data'!$C163,List!$F$2:$F$208,0),MATCH('Selection Pane Data'!AH$3,List!$F$2:$CB$2,0)),""),"")</f>
        <v/>
      </c>
      <c r="AI163" s="13" t="str">
        <f>IFERROR(IF(AI$4="Yes",INDEX(List!$F$2:$CB$208,MATCH('Selection Pane Data'!$C163,List!$F$2:$F$208,0),MATCH('Selection Pane Data'!AI$3,List!$F$2:$CB$2,0)),""),"")</f>
        <v/>
      </c>
      <c r="AJ163" s="13" t="str">
        <f>IFERROR(IF(AJ$4="Yes",INDEX(List!$F$2:$CB$208,MATCH('Selection Pane Data'!$C163,List!$F$2:$F$208,0),MATCH('Selection Pane Data'!AJ$3,List!$F$2:$CB$2,0)),""),"")</f>
        <v/>
      </c>
      <c r="AK163" s="13" t="str">
        <f>IFERROR(IF(AK$4="Yes",INDEX(List!$F$2:$CB$208,MATCH('Selection Pane Data'!$C163,List!$F$2:$F$208,0),MATCH('Selection Pane Data'!AK$3,List!$F$2:$CB$2,0)),""),"")</f>
        <v/>
      </c>
      <c r="AL163" s="13" t="str">
        <f>IFERROR(IF(AL$4="Yes",INDEX(List!$F$2:$CB$208,MATCH('Selection Pane Data'!$C163,List!$F$2:$F$208,0),MATCH('Selection Pane Data'!AL$3,List!$F$2:$CB$2,0)),""),"")</f>
        <v/>
      </c>
      <c r="AM163" s="13" t="str">
        <f>IFERROR(IF(AM$4="Yes",INDEX(List!$F$2:$CB$208,MATCH('Selection Pane Data'!$C163,List!$F$2:$F$208,0),MATCH('Selection Pane Data'!AM$3,List!$F$2:$CB$2,0)),""),"")</f>
        <v/>
      </c>
      <c r="AN163" s="13" t="str">
        <f>IFERROR(IF(AN$4="Yes",INDEX(List!$F$2:$CB$208,MATCH('Selection Pane Data'!$C163,List!$F$2:$F$208,0),MATCH('Selection Pane Data'!AN$3,List!$F$2:$CB$2,0)),""),"")</f>
        <v/>
      </c>
      <c r="AO163" s="13" t="str">
        <f>IFERROR(IF(AO$4="Yes",INDEX(List!$F$2:$CB$208,MATCH('Selection Pane Data'!$C163,List!$F$2:$F$208,0),MATCH('Selection Pane Data'!AO$3,List!$F$2:$CB$2,0)),""),"")</f>
        <v/>
      </c>
      <c r="AP163" s="13" t="str">
        <f>IFERROR(IF(AP$4="Yes",INDEX(List!$F$2:$CB$208,MATCH('Selection Pane Data'!$C163,List!$F$2:$F$208,0),MATCH('Selection Pane Data'!AP$3,List!$F$2:$CB$2,0)),""),"")</f>
        <v/>
      </c>
      <c r="AQ163" s="13" t="str">
        <f>IFERROR(IF(AQ$4="Yes",INDEX(List!$F$2:$CB$208,MATCH('Selection Pane Data'!$C163,List!$F$2:$F$208,0),MATCH('Selection Pane Data'!AQ$3,List!$F$2:$CB$2,0)),""),"")</f>
        <v/>
      </c>
      <c r="AR163" s="13" t="str">
        <f>IFERROR(IF(AR$4="Yes",INDEX(List!$F$2:$CB$208,MATCH('Selection Pane Data'!$C163,List!$F$2:$F$208,0),MATCH('Selection Pane Data'!AR$3,List!$F$2:$CB$2,0)),""),"")</f>
        <v/>
      </c>
      <c r="AS163" s="13" t="str">
        <f>IFERROR(IF(AS$4="Yes",INDEX(List!$F$2:$CB$208,MATCH('Selection Pane Data'!$C163,List!$F$2:$F$208,0),MATCH('Selection Pane Data'!AS$3,List!$F$2:$CB$2,0)),""),"")</f>
        <v/>
      </c>
      <c r="AT163" s="13" t="str">
        <f>IFERROR(IF(AT$4="Yes",INDEX(List!$F$2:$CB$208,MATCH('Selection Pane Data'!$C163,List!$F$2:$F$208,0),MATCH('Selection Pane Data'!AT$3,List!$F$2:$CB$2,0)),""),"")</f>
        <v/>
      </c>
      <c r="AU163" s="13" t="str">
        <f>IFERROR(IF(AU$4="Yes",INDEX(List!$F$2:$CB$208,MATCH('Selection Pane Data'!$C163,List!$F$2:$F$208,0),MATCH('Selection Pane Data'!AU$3,List!$F$2:$CB$2,0)),""),"")</f>
        <v/>
      </c>
      <c r="AV163" s="13" t="str">
        <f>IFERROR(IF(AV$4="Yes",INDEX(List!$F$2:$CB$208,MATCH('Selection Pane Data'!$C163,List!$F$2:$F$208,0),MATCH('Selection Pane Data'!AV$3,List!$F$2:$CB$2,0)),""),"")</f>
        <v/>
      </c>
      <c r="AW163" s="13" t="str">
        <f>IFERROR(IF(AW$4="Yes",INDEX(List!$F$2:$CB$208,MATCH('Selection Pane Data'!$C163,List!$F$2:$F$208,0),MATCH('Selection Pane Data'!AW$3,List!$F$2:$CB$2,0)),""),"")</f>
        <v/>
      </c>
      <c r="AX163" s="13" t="str">
        <f>IFERROR(IF(AX$4="Yes",INDEX(List!$F$2:$CB$208,MATCH('Selection Pane Data'!$C163,List!$F$2:$F$208,0),MATCH('Selection Pane Data'!AX$3,List!$F$2:$CB$2,0)),""),"")</f>
        <v/>
      </c>
      <c r="AY163" s="13" t="str">
        <f>IFERROR(IF(AY$4="Yes",INDEX(List!$F$2:$CB$208,MATCH('Selection Pane Data'!$C163,List!$F$2:$F$208,0),MATCH('Selection Pane Data'!AY$3,List!$F$2:$CB$2,0)),""),"")</f>
        <v/>
      </c>
      <c r="AZ163" s="13" t="str">
        <f>IFERROR(IF(AZ$4="Yes",INDEX(List!$F$2:$CB$208,MATCH('Selection Pane Data'!$C163,List!$F$2:$F$208,0),MATCH('Selection Pane Data'!AZ$3,List!$F$2:$CB$2,0)),""),"")</f>
        <v/>
      </c>
      <c r="BA163" s="13" t="str">
        <f>IFERROR(IF(BA$4="Yes",INDEX(List!$F$2:$CB$208,MATCH('Selection Pane Data'!$C163,List!$F$2:$F$208,0),MATCH('Selection Pane Data'!BA$3,List!$F$2:$CB$2,0)),""),"")</f>
        <v/>
      </c>
      <c r="BB163" s="13" t="str">
        <f>IFERROR(IF(BB$4="Yes",INDEX(List!$F$2:$CB$208,MATCH('Selection Pane Data'!$C163,List!$F$2:$F$208,0),MATCH('Selection Pane Data'!BB$3,List!$F$2:$CB$2,0)),""),"")</f>
        <v/>
      </c>
      <c r="BC163" s="13" t="str">
        <f>IFERROR(IF(BC$4="Yes",INDEX(List!$F$2:$CB$208,MATCH('Selection Pane Data'!$C163,List!$F$2:$F$208,0),MATCH('Selection Pane Data'!BC$3,List!$F$2:$CB$2,0)),""),"")</f>
        <v/>
      </c>
      <c r="BD163" s="13" t="str">
        <f>IFERROR(IF(BD$4="Yes",INDEX(List!$F$2:$CB$208,MATCH('Selection Pane Data'!$C163,List!$F$2:$F$208,0),MATCH('Selection Pane Data'!BD$3,List!$F$2:$CB$2,0)),""),"")</f>
        <v/>
      </c>
      <c r="BE163" s="13" t="str">
        <f>IFERROR(IF(BE$4="Yes",INDEX(List!$F$2:$CB$208,MATCH('Selection Pane Data'!$C163,List!$F$2:$F$208,0),MATCH('Selection Pane Data'!BE$3,List!$F$2:$CB$2,0)),""),"")</f>
        <v/>
      </c>
      <c r="BF163" s="13" t="str">
        <f>IFERROR(IF(BF$4="Yes",INDEX(List!$F$2:$CB$208,MATCH('Selection Pane Data'!$C163,List!$F$2:$F$208,0),MATCH('Selection Pane Data'!BF$3,List!$F$2:$CB$2,0)),""),"")</f>
        <v/>
      </c>
      <c r="BG163" s="13" t="str">
        <f>IFERROR(IF(BG$4="Yes",INDEX(List!$F$2:$CB$208,MATCH('Selection Pane Data'!$C163,List!$F$2:$F$208,0),MATCH('Selection Pane Data'!BG$3,List!$F$2:$CB$2,0)),""),"")</f>
        <v/>
      </c>
      <c r="BH163" s="13" t="str">
        <f>IFERROR(IF(BH$4="Yes",INDEX(List!$F$2:$CB$208,MATCH('Selection Pane Data'!$C163,List!$F$2:$F$208,0),MATCH('Selection Pane Data'!BH$3,List!$F$2:$CB$2,0)),""),"")</f>
        <v/>
      </c>
      <c r="BI163" s="13" t="str">
        <f>IFERROR(IF(BI$4="Yes",INDEX(List!$F$2:$CB$208,MATCH('Selection Pane Data'!$C163,List!$F$2:$F$208,0),MATCH('Selection Pane Data'!BI$3,List!$F$2:$CB$2,0)),""),"")</f>
        <v/>
      </c>
      <c r="BJ163" s="13" t="str">
        <f>IFERROR(IF(BJ$4="Yes",INDEX(List!$F$2:$CB$208,MATCH('Selection Pane Data'!$C163,List!$F$2:$F$208,0),MATCH('Selection Pane Data'!BJ$3,List!$F$2:$CB$2,0)),""),"")</f>
        <v/>
      </c>
      <c r="BK163" s="13" t="str">
        <f>IFERROR(IF(BK$4="Yes",INDEX(List!$F$2:$CB$208,MATCH('Selection Pane Data'!$C163,List!$F$2:$F$208,0),MATCH('Selection Pane Data'!BK$3,List!$F$2:$CB$2,0)),""),"")</f>
        <v/>
      </c>
      <c r="BL163" s="13" t="str">
        <f>IFERROR(IF(BL$4="Yes",INDEX(List!$F$2:$CB$208,MATCH('Selection Pane Data'!$C163,List!$F$2:$F$208,0),MATCH('Selection Pane Data'!BL$3,List!$F$2:$CB$2,0)),""),"")</f>
        <v/>
      </c>
      <c r="BM163" s="13" t="str">
        <f>IFERROR(IF(BM$4="Yes",INDEX(List!$F$2:$CB$208,MATCH('Selection Pane Data'!$C163,List!$F$2:$F$208,0),MATCH('Selection Pane Data'!BM$3,List!$F$2:$CB$2,0)),""),"")</f>
        <v/>
      </c>
      <c r="BN163" s="13" t="str">
        <f>IFERROR(IF(BN$4="Yes",INDEX(List!$F$2:$CB$208,MATCH('Selection Pane Data'!$C163,List!$F$2:$F$208,0),MATCH('Selection Pane Data'!BN$3,List!$F$2:$CB$2,0)),""),"")</f>
        <v/>
      </c>
      <c r="BO163" s="13" t="str">
        <f>IFERROR(IF(BO$4="Yes",INDEX(List!$F$2:$CB$208,MATCH('Selection Pane Data'!$C163,List!$F$2:$F$208,0),MATCH('Selection Pane Data'!BO$3,List!$F$2:$CB$2,0)),""),"")</f>
        <v/>
      </c>
      <c r="BP163" s="13" t="str">
        <f>IFERROR(IF(BP$4="Yes",INDEX(List!$F$2:$CB$208,MATCH('Selection Pane Data'!$C163,List!$F$2:$F$208,0),MATCH('Selection Pane Data'!BP$3,List!$F$2:$CB$2,0)),""),"")</f>
        <v/>
      </c>
      <c r="BQ163" s="13" t="str">
        <f>IFERROR(IF(BQ$4="Yes",INDEX(List!$F$2:$CB$208,MATCH('Selection Pane Data'!$C163,List!$F$2:$F$208,0),MATCH('Selection Pane Data'!BQ$3,List!$F$2:$CB$2,0)),""),"")</f>
        <v/>
      </c>
      <c r="BR163" s="13" t="str">
        <f>IFERROR(IF(BR$4="Yes",INDEX(List!$F$2:$CB$208,MATCH('Selection Pane Data'!$C163,List!$F$2:$F$208,0),MATCH('Selection Pane Data'!BR$3,List!$F$2:$CB$2,0)),""),"")</f>
        <v/>
      </c>
      <c r="BS163" s="13" t="str">
        <f>IFERROR(IF(BS$4="Yes",INDEX(List!$F$2:$CB$208,MATCH('Selection Pane Data'!$C163,List!$F$2:$F$208,0),MATCH('Selection Pane Data'!BS$3,List!$F$2:$CB$2,0)),""),"")</f>
        <v/>
      </c>
      <c r="BT163" s="13" t="str">
        <f>IFERROR(IF(BT$4="Yes",INDEX(List!$F$2:$CB$208,MATCH('Selection Pane Data'!$C163,List!$F$2:$F$208,0),MATCH('Selection Pane Data'!BT$3,List!$F$2:$CB$2,0)),""),"")</f>
        <v/>
      </c>
      <c r="BU163" s="13" t="str">
        <f>IFERROR(IF(BU$4="Yes",INDEX(List!$F$2:$CB$208,MATCH('Selection Pane Data'!$C163,List!$F$2:$F$208,0),MATCH('Selection Pane Data'!BU$3,List!$F$2:$CB$2,0)),""),"")</f>
        <v/>
      </c>
      <c r="BV163" s="13" t="str">
        <f>IFERROR(IF(BV$4="Yes",INDEX(List!$F$2:$CB$208,MATCH('Selection Pane Data'!$C163,List!$F$2:$F$208,0),MATCH('Selection Pane Data'!BV$3,List!$F$2:$CB$2,0)),""),"")</f>
        <v/>
      </c>
      <c r="BW163" s="13" t="str">
        <f>IFERROR(IF(BW$4="Yes",INDEX(List!$F$2:$CB$208,MATCH('Selection Pane Data'!$C163,List!$F$2:$F$208,0),MATCH('Selection Pane Data'!BW$3,List!$F$2:$CB$2,0)),""),"")</f>
        <v/>
      </c>
      <c r="BX163" s="13" t="str">
        <f>IFERROR(IF(BX$4="Yes",INDEX(List!$F$2:$CB$208,MATCH('Selection Pane Data'!$C163,List!$F$2:$F$208,0),MATCH('Selection Pane Data'!BX$3,List!$F$2:$CB$2,0)),""),"")</f>
        <v/>
      </c>
      <c r="BY163" s="13" t="str">
        <f>IFERROR(IF(BY$4="Yes",INDEX(List!$F$2:$CB$208,MATCH('Selection Pane Data'!$C163,List!$F$2:$F$208,0),MATCH('Selection Pane Data'!BY$3,List!$F$2:$CB$2,0)),""),"")</f>
        <v/>
      </c>
      <c r="BZ163" s="13" t="str">
        <f>IFERROR(IF(BZ$4="Yes",INDEX(List!$F$2:$CB$208,MATCH('Selection Pane Data'!$C163,List!$F$2:$F$208,0),MATCH('Selection Pane Data'!BZ$3,List!$F$2:$CB$2,0)),""),"")</f>
        <v/>
      </c>
      <c r="CA163" s="13" t="str">
        <f>IFERROR(IF(CA$4="Yes",INDEX(List!$F$2:$CB$208,MATCH('Selection Pane Data'!$C163,List!$F$2:$F$208,0),MATCH('Selection Pane Data'!CA$3,List!$F$2:$CB$2,0)),""),"")</f>
        <v/>
      </c>
      <c r="CC163" s="29">
        <f t="shared" si="8"/>
        <v>0</v>
      </c>
      <c r="CD163" s="29">
        <f t="shared" si="9"/>
        <v>0</v>
      </c>
      <c r="CE163" s="29"/>
      <c r="CF163" s="29">
        <f>COUNTIF(List!I161:CB161,'Selection Pane Data'!CF$3)</f>
        <v>0</v>
      </c>
      <c r="CG163" s="29">
        <f>COUNTIF(List!J161:CC161,'Selection Pane Data'!CG$3)</f>
        <v>0</v>
      </c>
      <c r="CH163" s="29"/>
      <c r="CI163" s="29" t="str">
        <f t="shared" si="10"/>
        <v>Good</v>
      </c>
      <c r="CJ163" s="29" t="str">
        <f t="shared" si="11"/>
        <v>Good</v>
      </c>
    </row>
    <row r="164" spans="2:88" x14ac:dyDescent="0.45">
      <c r="B164" s="21"/>
      <c r="C164" s="120" t="s">
        <v>105</v>
      </c>
      <c r="D164" s="31">
        <f>List!G162</f>
        <v>0</v>
      </c>
      <c r="E164" s="31">
        <f>List!H162</f>
        <v>0</v>
      </c>
      <c r="F164" t="str">
        <f>INDEX('CMMC Levels'!$A$1:$F$188,MATCH('Selection Pane Data'!$C164,'CMMC Levels'!$A$1:$A$188,0),MATCH(Placemat!$F$4,'CMMC Levels'!$A$1:$F$1,0))</f>
        <v>N/A</v>
      </c>
      <c r="G164" s="75" t="str">
        <f>IF(F164="X",IF(COUNTIF(List!I162:CB162,"P")+COUNTIF(List!I162:CB162,"S")=0,"U",IF(COUNTIF('Selection Pane Data'!H164:CA164,"P")&gt;0,"P",IF(COUNTIF('Selection Pane Data'!H164:CA164,"S")&gt;0,"S","N"))),"NA")</f>
        <v>NA</v>
      </c>
      <c r="H164" s="13" t="str">
        <f>IFERROR(IF(H$4="Yes",INDEX(List!$F$2:$CB$208,MATCH('Selection Pane Data'!$C164,List!$F$2:$F$208,0),MATCH('Selection Pane Data'!H$3,List!$F$2:$CB$2,0)),""),"")</f>
        <v/>
      </c>
      <c r="I164" s="13" t="str">
        <f>IFERROR(IF(I$4="Yes",INDEX(List!$F$2:$CB$208,MATCH('Selection Pane Data'!$C164,List!$F$2:$F$208,0),MATCH('Selection Pane Data'!I$3,List!$F$2:$CB$2,0)),""),"")</f>
        <v/>
      </c>
      <c r="J164" s="13" t="str">
        <f>IFERROR(IF(J$4="Yes",INDEX(List!$F$2:$CB$208,MATCH('Selection Pane Data'!$C164,List!$F$2:$F$208,0),MATCH('Selection Pane Data'!J$3,List!$F$2:$CB$2,0)),""),"")</f>
        <v/>
      </c>
      <c r="K164" s="13" t="str">
        <f>IFERROR(IF(K$4="Yes",INDEX(List!$F$2:$CB$208,MATCH('Selection Pane Data'!$C164,List!$F$2:$F$208,0),MATCH('Selection Pane Data'!K$3,List!$F$2:$CB$2,0)),""),"")</f>
        <v/>
      </c>
      <c r="L164" s="13" t="str">
        <f>IFERROR(IF(L$4="Yes",INDEX(List!$F$2:$CB$208,MATCH('Selection Pane Data'!$C164,List!$F$2:$F$208,0),MATCH('Selection Pane Data'!L$3,List!$F$2:$CB$2,0)),""),"")</f>
        <v/>
      </c>
      <c r="M164" s="13" t="str">
        <f>IFERROR(IF(M$4="Yes",INDEX(List!$F$2:$CB$208,MATCH('Selection Pane Data'!$C164,List!$F$2:$F$208,0),MATCH('Selection Pane Data'!M$3,List!$F$2:$CB$2,0)),""),"")</f>
        <v/>
      </c>
      <c r="N164" s="13" t="str">
        <f>IFERROR(IF(N$4="Yes",INDEX(List!$F$2:$CB$208,MATCH('Selection Pane Data'!$C164,List!$F$2:$F$208,0),MATCH('Selection Pane Data'!N$3,List!$F$2:$CB$2,0)),""),"")</f>
        <v/>
      </c>
      <c r="O164" s="13" t="str">
        <f>IFERROR(IF(O$4="Yes",INDEX(List!$F$2:$CB$208,MATCH('Selection Pane Data'!$C164,List!$F$2:$F$208,0),MATCH('Selection Pane Data'!O$3,List!$F$2:$CB$2,0)),""),"")</f>
        <v/>
      </c>
      <c r="P164" s="13" t="str">
        <f>IFERROR(IF(P$4="Yes",INDEX(List!$F$2:$CB$208,MATCH('Selection Pane Data'!$C164,List!$F$2:$F$208,0),MATCH('Selection Pane Data'!P$3,List!$F$2:$CB$2,0)),""),"")</f>
        <v/>
      </c>
      <c r="Q164" s="13" t="str">
        <f>IFERROR(IF(Q$4="Yes",INDEX(List!$F$2:$CB$208,MATCH('Selection Pane Data'!$C164,List!$F$2:$F$208,0),MATCH('Selection Pane Data'!Q$3,List!$F$2:$CB$2,0)),""),"")</f>
        <v/>
      </c>
      <c r="R164" s="13" t="str">
        <f>IFERROR(IF(R$4="Yes",INDEX(List!$F$2:$CB$208,MATCH('Selection Pane Data'!$C164,List!$F$2:$F$208,0),MATCH('Selection Pane Data'!R$3,List!$F$2:$CB$2,0)),""),"")</f>
        <v/>
      </c>
      <c r="S164" s="13" t="str">
        <f>IFERROR(IF(S$4="Yes",INDEX(List!$F$2:$CB$208,MATCH('Selection Pane Data'!$C164,List!$F$2:$F$208,0),MATCH('Selection Pane Data'!S$3,List!$F$2:$CB$2,0)),""),"")</f>
        <v/>
      </c>
      <c r="T164" s="13" t="str">
        <f>IFERROR(IF(T$4="Yes",INDEX(List!$F$2:$CB$208,MATCH('Selection Pane Data'!$C164,List!$F$2:$F$208,0),MATCH('Selection Pane Data'!T$3,List!$F$2:$CB$2,0)),""),"")</f>
        <v/>
      </c>
      <c r="U164" s="13" t="str">
        <f>IFERROR(IF(U$4="Yes",INDEX(List!$F$2:$CB$208,MATCH('Selection Pane Data'!$C164,List!$F$2:$F$208,0),MATCH('Selection Pane Data'!U$3,List!$F$2:$CB$2,0)),""),"")</f>
        <v/>
      </c>
      <c r="V164" s="13" t="str">
        <f>IFERROR(IF(V$4="Yes",INDEX(List!$F$2:$CB$208,MATCH('Selection Pane Data'!$C164,List!$F$2:$F$208,0),MATCH('Selection Pane Data'!V$3,List!$F$2:$CB$2,0)),""),"")</f>
        <v/>
      </c>
      <c r="W164" s="13" t="str">
        <f>IFERROR(IF(W$4="Yes",INDEX(List!$F$2:$CB$208,MATCH('Selection Pane Data'!$C164,List!$F$2:$F$208,0),MATCH('Selection Pane Data'!W$3,List!$F$2:$CB$2,0)),""),"")</f>
        <v/>
      </c>
      <c r="X164" s="13" t="str">
        <f>IFERROR(IF(X$4="Yes",INDEX(List!$F$2:$CB$208,MATCH('Selection Pane Data'!$C164,List!$F$2:$F$208,0),MATCH('Selection Pane Data'!X$3,List!$F$2:$CB$2,0)),""),"")</f>
        <v/>
      </c>
      <c r="Y164" s="13" t="str">
        <f>IFERROR(IF(Y$4="Yes",INDEX(List!$F$2:$CB$208,MATCH('Selection Pane Data'!$C164,List!$F$2:$F$208,0),MATCH('Selection Pane Data'!Y$3,List!$F$2:$CB$2,0)),""),"")</f>
        <v/>
      </c>
      <c r="Z164" s="13" t="str">
        <f>IFERROR(IF(Z$4="Yes",INDEX(List!$F$2:$CB$208,MATCH('Selection Pane Data'!$C164,List!$F$2:$F$208,0),MATCH('Selection Pane Data'!Z$3,List!$F$2:$CB$2,0)),""),"")</f>
        <v/>
      </c>
      <c r="AA164" s="13" t="str">
        <f>IFERROR(IF(AA$4="Yes",INDEX(List!$F$2:$CB$208,MATCH('Selection Pane Data'!$C164,List!$F$2:$F$208,0),MATCH('Selection Pane Data'!AA$3,List!$F$2:$CB$2,0)),""),"")</f>
        <v/>
      </c>
      <c r="AB164" s="13" t="str">
        <f>IFERROR(IF(AB$4="Yes",INDEX(List!$F$2:$CB$208,MATCH('Selection Pane Data'!$C164,List!$F$2:$F$208,0),MATCH('Selection Pane Data'!AB$3,List!$F$2:$CB$2,0)),""),"")</f>
        <v/>
      </c>
      <c r="AC164" s="13" t="str">
        <f>IFERROR(IF(AC$4="Yes",INDEX(List!$F$2:$CB$208,MATCH('Selection Pane Data'!$C164,List!$F$2:$F$208,0),MATCH('Selection Pane Data'!AC$3,List!$F$2:$CB$2,0)),""),"")</f>
        <v/>
      </c>
      <c r="AD164" s="13" t="str">
        <f>IFERROR(IF(AD$4="Yes",INDEX(List!$F$2:$CB$208,MATCH('Selection Pane Data'!$C164,List!$F$2:$F$208,0),MATCH('Selection Pane Data'!AD$3,List!$F$2:$CB$2,0)),""),"")</f>
        <v/>
      </c>
      <c r="AE164" s="13" t="str">
        <f>IFERROR(IF(AE$4="Yes",INDEX(List!$F$2:$CB$208,MATCH('Selection Pane Data'!$C164,List!$F$2:$F$208,0),MATCH('Selection Pane Data'!AE$3,List!$F$2:$CB$2,0)),""),"")</f>
        <v/>
      </c>
      <c r="AF164" s="13" t="str">
        <f>IFERROR(IF(AF$4="Yes",INDEX(List!$F$2:$CB$208,MATCH('Selection Pane Data'!$C164,List!$F$2:$F$208,0),MATCH('Selection Pane Data'!AF$3,List!$F$2:$CB$2,0)),""),"")</f>
        <v/>
      </c>
      <c r="AG164" s="13" t="str">
        <f>IFERROR(IF(AG$4="Yes",INDEX(List!$F$2:$CB$208,MATCH('Selection Pane Data'!$C164,List!$F$2:$F$208,0),MATCH('Selection Pane Data'!AG$3,List!$F$2:$CB$2,0)),""),"")</f>
        <v/>
      </c>
      <c r="AH164" s="13" t="str">
        <f>IFERROR(IF(AH$4="Yes",INDEX(List!$F$2:$CB$208,MATCH('Selection Pane Data'!$C164,List!$F$2:$F$208,0),MATCH('Selection Pane Data'!AH$3,List!$F$2:$CB$2,0)),""),"")</f>
        <v/>
      </c>
      <c r="AI164" s="13" t="str">
        <f>IFERROR(IF(AI$4="Yes",INDEX(List!$F$2:$CB$208,MATCH('Selection Pane Data'!$C164,List!$F$2:$F$208,0),MATCH('Selection Pane Data'!AI$3,List!$F$2:$CB$2,0)),""),"")</f>
        <v/>
      </c>
      <c r="AJ164" s="13" t="str">
        <f>IFERROR(IF(AJ$4="Yes",INDEX(List!$F$2:$CB$208,MATCH('Selection Pane Data'!$C164,List!$F$2:$F$208,0),MATCH('Selection Pane Data'!AJ$3,List!$F$2:$CB$2,0)),""),"")</f>
        <v/>
      </c>
      <c r="AK164" s="13" t="str">
        <f>IFERROR(IF(AK$4="Yes",INDEX(List!$F$2:$CB$208,MATCH('Selection Pane Data'!$C164,List!$F$2:$F$208,0),MATCH('Selection Pane Data'!AK$3,List!$F$2:$CB$2,0)),""),"")</f>
        <v/>
      </c>
      <c r="AL164" s="13" t="str">
        <f>IFERROR(IF(AL$4="Yes",INDEX(List!$F$2:$CB$208,MATCH('Selection Pane Data'!$C164,List!$F$2:$F$208,0),MATCH('Selection Pane Data'!AL$3,List!$F$2:$CB$2,0)),""),"")</f>
        <v/>
      </c>
      <c r="AM164" s="13" t="str">
        <f>IFERROR(IF(AM$4="Yes",INDEX(List!$F$2:$CB$208,MATCH('Selection Pane Data'!$C164,List!$F$2:$F$208,0),MATCH('Selection Pane Data'!AM$3,List!$F$2:$CB$2,0)),""),"")</f>
        <v/>
      </c>
      <c r="AN164" s="13" t="str">
        <f>IFERROR(IF(AN$4="Yes",INDEX(List!$F$2:$CB$208,MATCH('Selection Pane Data'!$C164,List!$F$2:$F$208,0),MATCH('Selection Pane Data'!AN$3,List!$F$2:$CB$2,0)),""),"")</f>
        <v/>
      </c>
      <c r="AO164" s="13" t="str">
        <f>IFERROR(IF(AO$4="Yes",INDEX(List!$F$2:$CB$208,MATCH('Selection Pane Data'!$C164,List!$F$2:$F$208,0),MATCH('Selection Pane Data'!AO$3,List!$F$2:$CB$2,0)),""),"")</f>
        <v/>
      </c>
      <c r="AP164" s="13" t="str">
        <f>IFERROR(IF(AP$4="Yes",INDEX(List!$F$2:$CB$208,MATCH('Selection Pane Data'!$C164,List!$F$2:$F$208,0),MATCH('Selection Pane Data'!AP$3,List!$F$2:$CB$2,0)),""),"")</f>
        <v/>
      </c>
      <c r="AQ164" s="13" t="str">
        <f>IFERROR(IF(AQ$4="Yes",INDEX(List!$F$2:$CB$208,MATCH('Selection Pane Data'!$C164,List!$F$2:$F$208,0),MATCH('Selection Pane Data'!AQ$3,List!$F$2:$CB$2,0)),""),"")</f>
        <v/>
      </c>
      <c r="AR164" s="13" t="str">
        <f>IFERROR(IF(AR$4="Yes",INDEX(List!$F$2:$CB$208,MATCH('Selection Pane Data'!$C164,List!$F$2:$F$208,0),MATCH('Selection Pane Data'!AR$3,List!$F$2:$CB$2,0)),""),"")</f>
        <v/>
      </c>
      <c r="AS164" s="13" t="str">
        <f>IFERROR(IF(AS$4="Yes",INDEX(List!$F$2:$CB$208,MATCH('Selection Pane Data'!$C164,List!$F$2:$F$208,0),MATCH('Selection Pane Data'!AS$3,List!$F$2:$CB$2,0)),""),"")</f>
        <v/>
      </c>
      <c r="AT164" s="13" t="str">
        <f>IFERROR(IF(AT$4="Yes",INDEX(List!$F$2:$CB$208,MATCH('Selection Pane Data'!$C164,List!$F$2:$F$208,0),MATCH('Selection Pane Data'!AT$3,List!$F$2:$CB$2,0)),""),"")</f>
        <v/>
      </c>
      <c r="AU164" s="13" t="str">
        <f>IFERROR(IF(AU$4="Yes",INDEX(List!$F$2:$CB$208,MATCH('Selection Pane Data'!$C164,List!$F$2:$F$208,0),MATCH('Selection Pane Data'!AU$3,List!$F$2:$CB$2,0)),""),"")</f>
        <v/>
      </c>
      <c r="AV164" s="13" t="str">
        <f>IFERROR(IF(AV$4="Yes",INDEX(List!$F$2:$CB$208,MATCH('Selection Pane Data'!$C164,List!$F$2:$F$208,0),MATCH('Selection Pane Data'!AV$3,List!$F$2:$CB$2,0)),""),"")</f>
        <v/>
      </c>
      <c r="AW164" s="13" t="str">
        <f>IFERROR(IF(AW$4="Yes",INDEX(List!$F$2:$CB$208,MATCH('Selection Pane Data'!$C164,List!$F$2:$F$208,0),MATCH('Selection Pane Data'!AW$3,List!$F$2:$CB$2,0)),""),"")</f>
        <v/>
      </c>
      <c r="AX164" s="13" t="str">
        <f>IFERROR(IF(AX$4="Yes",INDEX(List!$F$2:$CB$208,MATCH('Selection Pane Data'!$C164,List!$F$2:$F$208,0),MATCH('Selection Pane Data'!AX$3,List!$F$2:$CB$2,0)),""),"")</f>
        <v/>
      </c>
      <c r="AY164" s="13" t="str">
        <f>IFERROR(IF(AY$4="Yes",INDEX(List!$F$2:$CB$208,MATCH('Selection Pane Data'!$C164,List!$F$2:$F$208,0),MATCH('Selection Pane Data'!AY$3,List!$F$2:$CB$2,0)),""),"")</f>
        <v/>
      </c>
      <c r="AZ164" s="13" t="str">
        <f>IFERROR(IF(AZ$4="Yes",INDEX(List!$F$2:$CB$208,MATCH('Selection Pane Data'!$C164,List!$F$2:$F$208,0),MATCH('Selection Pane Data'!AZ$3,List!$F$2:$CB$2,0)),""),"")</f>
        <v/>
      </c>
      <c r="BA164" s="13" t="str">
        <f>IFERROR(IF(BA$4="Yes",INDEX(List!$F$2:$CB$208,MATCH('Selection Pane Data'!$C164,List!$F$2:$F$208,0),MATCH('Selection Pane Data'!BA$3,List!$F$2:$CB$2,0)),""),"")</f>
        <v/>
      </c>
      <c r="BB164" s="13" t="str">
        <f>IFERROR(IF(BB$4="Yes",INDEX(List!$F$2:$CB$208,MATCH('Selection Pane Data'!$C164,List!$F$2:$F$208,0),MATCH('Selection Pane Data'!BB$3,List!$F$2:$CB$2,0)),""),"")</f>
        <v/>
      </c>
      <c r="BC164" s="13" t="str">
        <f>IFERROR(IF(BC$4="Yes",INDEX(List!$F$2:$CB$208,MATCH('Selection Pane Data'!$C164,List!$F$2:$F$208,0),MATCH('Selection Pane Data'!BC$3,List!$F$2:$CB$2,0)),""),"")</f>
        <v/>
      </c>
      <c r="BD164" s="13" t="str">
        <f>IFERROR(IF(BD$4="Yes",INDEX(List!$F$2:$CB$208,MATCH('Selection Pane Data'!$C164,List!$F$2:$F$208,0),MATCH('Selection Pane Data'!BD$3,List!$F$2:$CB$2,0)),""),"")</f>
        <v/>
      </c>
      <c r="BE164" s="13" t="str">
        <f>IFERROR(IF(BE$4="Yes",INDEX(List!$F$2:$CB$208,MATCH('Selection Pane Data'!$C164,List!$F$2:$F$208,0),MATCH('Selection Pane Data'!BE$3,List!$F$2:$CB$2,0)),""),"")</f>
        <v/>
      </c>
      <c r="BF164" s="13" t="str">
        <f>IFERROR(IF(BF$4="Yes",INDEX(List!$F$2:$CB$208,MATCH('Selection Pane Data'!$C164,List!$F$2:$F$208,0),MATCH('Selection Pane Data'!BF$3,List!$F$2:$CB$2,0)),""),"")</f>
        <v/>
      </c>
      <c r="BG164" s="13" t="str">
        <f>IFERROR(IF(BG$4="Yes",INDEX(List!$F$2:$CB$208,MATCH('Selection Pane Data'!$C164,List!$F$2:$F$208,0),MATCH('Selection Pane Data'!BG$3,List!$F$2:$CB$2,0)),""),"")</f>
        <v/>
      </c>
      <c r="BH164" s="13" t="str">
        <f>IFERROR(IF(BH$4="Yes",INDEX(List!$F$2:$CB$208,MATCH('Selection Pane Data'!$C164,List!$F$2:$F$208,0),MATCH('Selection Pane Data'!BH$3,List!$F$2:$CB$2,0)),""),"")</f>
        <v/>
      </c>
      <c r="BI164" s="13" t="str">
        <f>IFERROR(IF(BI$4="Yes",INDEX(List!$F$2:$CB$208,MATCH('Selection Pane Data'!$C164,List!$F$2:$F$208,0),MATCH('Selection Pane Data'!BI$3,List!$F$2:$CB$2,0)),""),"")</f>
        <v/>
      </c>
      <c r="BJ164" s="13" t="str">
        <f>IFERROR(IF(BJ$4="Yes",INDEX(List!$F$2:$CB$208,MATCH('Selection Pane Data'!$C164,List!$F$2:$F$208,0),MATCH('Selection Pane Data'!BJ$3,List!$F$2:$CB$2,0)),""),"")</f>
        <v/>
      </c>
      <c r="BK164" s="13" t="str">
        <f>IFERROR(IF(BK$4="Yes",INDEX(List!$F$2:$CB$208,MATCH('Selection Pane Data'!$C164,List!$F$2:$F$208,0),MATCH('Selection Pane Data'!BK$3,List!$F$2:$CB$2,0)),""),"")</f>
        <v/>
      </c>
      <c r="BL164" s="13" t="str">
        <f>IFERROR(IF(BL$4="Yes",INDEX(List!$F$2:$CB$208,MATCH('Selection Pane Data'!$C164,List!$F$2:$F$208,0),MATCH('Selection Pane Data'!BL$3,List!$F$2:$CB$2,0)),""),"")</f>
        <v/>
      </c>
      <c r="BM164" s="13" t="str">
        <f>IFERROR(IF(BM$4="Yes",INDEX(List!$F$2:$CB$208,MATCH('Selection Pane Data'!$C164,List!$F$2:$F$208,0),MATCH('Selection Pane Data'!BM$3,List!$F$2:$CB$2,0)),""),"")</f>
        <v/>
      </c>
      <c r="BN164" s="13" t="str">
        <f>IFERROR(IF(BN$4="Yes",INDEX(List!$F$2:$CB$208,MATCH('Selection Pane Data'!$C164,List!$F$2:$F$208,0),MATCH('Selection Pane Data'!BN$3,List!$F$2:$CB$2,0)),""),"")</f>
        <v/>
      </c>
      <c r="BO164" s="13" t="str">
        <f>IFERROR(IF(BO$4="Yes",INDEX(List!$F$2:$CB$208,MATCH('Selection Pane Data'!$C164,List!$F$2:$F$208,0),MATCH('Selection Pane Data'!BO$3,List!$F$2:$CB$2,0)),""),"")</f>
        <v/>
      </c>
      <c r="BP164" s="13" t="str">
        <f>IFERROR(IF(BP$4="Yes",INDEX(List!$F$2:$CB$208,MATCH('Selection Pane Data'!$C164,List!$F$2:$F$208,0),MATCH('Selection Pane Data'!BP$3,List!$F$2:$CB$2,0)),""),"")</f>
        <v/>
      </c>
      <c r="BQ164" s="13" t="str">
        <f>IFERROR(IF(BQ$4="Yes",INDEX(List!$F$2:$CB$208,MATCH('Selection Pane Data'!$C164,List!$F$2:$F$208,0),MATCH('Selection Pane Data'!BQ$3,List!$F$2:$CB$2,0)),""),"")</f>
        <v/>
      </c>
      <c r="BR164" s="13" t="str">
        <f>IFERROR(IF(BR$4="Yes",INDEX(List!$F$2:$CB$208,MATCH('Selection Pane Data'!$C164,List!$F$2:$F$208,0),MATCH('Selection Pane Data'!BR$3,List!$F$2:$CB$2,0)),""),"")</f>
        <v/>
      </c>
      <c r="BS164" s="13" t="str">
        <f>IFERROR(IF(BS$4="Yes",INDEX(List!$F$2:$CB$208,MATCH('Selection Pane Data'!$C164,List!$F$2:$F$208,0),MATCH('Selection Pane Data'!BS$3,List!$F$2:$CB$2,0)),""),"")</f>
        <v/>
      </c>
      <c r="BT164" s="13" t="str">
        <f>IFERROR(IF(BT$4="Yes",INDEX(List!$F$2:$CB$208,MATCH('Selection Pane Data'!$C164,List!$F$2:$F$208,0),MATCH('Selection Pane Data'!BT$3,List!$F$2:$CB$2,0)),""),"")</f>
        <v/>
      </c>
      <c r="BU164" s="13" t="str">
        <f>IFERROR(IF(BU$4="Yes",INDEX(List!$F$2:$CB$208,MATCH('Selection Pane Data'!$C164,List!$F$2:$F$208,0),MATCH('Selection Pane Data'!BU$3,List!$F$2:$CB$2,0)),""),"")</f>
        <v/>
      </c>
      <c r="BV164" s="13" t="str">
        <f>IFERROR(IF(BV$4="Yes",INDEX(List!$F$2:$CB$208,MATCH('Selection Pane Data'!$C164,List!$F$2:$F$208,0),MATCH('Selection Pane Data'!BV$3,List!$F$2:$CB$2,0)),""),"")</f>
        <v/>
      </c>
      <c r="BW164" s="13" t="str">
        <f>IFERROR(IF(BW$4="Yes",INDEX(List!$F$2:$CB$208,MATCH('Selection Pane Data'!$C164,List!$F$2:$F$208,0),MATCH('Selection Pane Data'!BW$3,List!$F$2:$CB$2,0)),""),"")</f>
        <v/>
      </c>
      <c r="BX164" s="13" t="str">
        <f>IFERROR(IF(BX$4="Yes",INDEX(List!$F$2:$CB$208,MATCH('Selection Pane Data'!$C164,List!$F$2:$F$208,0),MATCH('Selection Pane Data'!BX$3,List!$F$2:$CB$2,0)),""),"")</f>
        <v/>
      </c>
      <c r="BY164" s="13" t="str">
        <f>IFERROR(IF(BY$4="Yes",INDEX(List!$F$2:$CB$208,MATCH('Selection Pane Data'!$C164,List!$F$2:$F$208,0),MATCH('Selection Pane Data'!BY$3,List!$F$2:$CB$2,0)),""),"")</f>
        <v/>
      </c>
      <c r="BZ164" s="13" t="str">
        <f>IFERROR(IF(BZ$4="Yes",INDEX(List!$F$2:$CB$208,MATCH('Selection Pane Data'!$C164,List!$F$2:$F$208,0),MATCH('Selection Pane Data'!BZ$3,List!$F$2:$CB$2,0)),""),"")</f>
        <v/>
      </c>
      <c r="CA164" s="13" t="str">
        <f>IFERROR(IF(CA$4="Yes",INDEX(List!$F$2:$CB$208,MATCH('Selection Pane Data'!$C164,List!$F$2:$F$208,0),MATCH('Selection Pane Data'!CA$3,List!$F$2:$CB$2,0)),""),"")</f>
        <v/>
      </c>
      <c r="CC164" s="29">
        <f t="shared" si="8"/>
        <v>0</v>
      </c>
      <c r="CD164" s="29">
        <f t="shared" si="9"/>
        <v>0</v>
      </c>
      <c r="CE164" s="29"/>
      <c r="CF164" s="29">
        <f>COUNTIF(List!I162:CB162,'Selection Pane Data'!CF$3)</f>
        <v>3</v>
      </c>
      <c r="CG164" s="29">
        <f>COUNTIF(List!J162:CC162,'Selection Pane Data'!CG$3)</f>
        <v>2</v>
      </c>
      <c r="CH164" s="29"/>
      <c r="CI164" s="29" t="str">
        <f t="shared" si="10"/>
        <v>Error</v>
      </c>
      <c r="CJ164" s="29" t="str">
        <f t="shared" si="11"/>
        <v>Error</v>
      </c>
    </row>
    <row r="165" spans="2:88" x14ac:dyDescent="0.45">
      <c r="B165" s="21"/>
      <c r="C165" s="120" t="s">
        <v>119</v>
      </c>
      <c r="D165" s="31">
        <f>List!G163</f>
        <v>0</v>
      </c>
      <c r="E165" s="31">
        <f>List!H163</f>
        <v>0</v>
      </c>
      <c r="F165" t="str">
        <f>INDEX('CMMC Levels'!$A$1:$F$188,MATCH('Selection Pane Data'!$C165,'CMMC Levels'!$A$1:$A$188,0),MATCH(Placemat!$F$4,'CMMC Levels'!$A$1:$F$1,0))</f>
        <v>N/A</v>
      </c>
      <c r="G165" s="75" t="str">
        <f>IF(F165="X",IF(COUNTIF(List!I163:CB163,"P")+COUNTIF(List!I163:CB163,"S")=0,"U",IF(COUNTIF('Selection Pane Data'!H165:CA165,"P")&gt;0,"P",IF(COUNTIF('Selection Pane Data'!H165:CA165,"S")&gt;0,"S","N"))),"NA")</f>
        <v>NA</v>
      </c>
      <c r="H165" s="13" t="str">
        <f>IFERROR(IF(H$4="Yes",INDEX(List!$F$2:$CB$208,MATCH('Selection Pane Data'!$C165,List!$F$2:$F$208,0),MATCH('Selection Pane Data'!H$3,List!$F$2:$CB$2,0)),""),"")</f>
        <v/>
      </c>
      <c r="I165" s="13" t="str">
        <f>IFERROR(IF(I$4="Yes",INDEX(List!$F$2:$CB$208,MATCH('Selection Pane Data'!$C165,List!$F$2:$F$208,0),MATCH('Selection Pane Data'!I$3,List!$F$2:$CB$2,0)),""),"")</f>
        <v/>
      </c>
      <c r="J165" s="13" t="str">
        <f>IFERROR(IF(J$4="Yes",INDEX(List!$F$2:$CB$208,MATCH('Selection Pane Data'!$C165,List!$F$2:$F$208,0),MATCH('Selection Pane Data'!J$3,List!$F$2:$CB$2,0)),""),"")</f>
        <v/>
      </c>
      <c r="K165" s="13" t="str">
        <f>IFERROR(IF(K$4="Yes",INDEX(List!$F$2:$CB$208,MATCH('Selection Pane Data'!$C165,List!$F$2:$F$208,0),MATCH('Selection Pane Data'!K$3,List!$F$2:$CB$2,0)),""),"")</f>
        <v/>
      </c>
      <c r="L165" s="13" t="str">
        <f>IFERROR(IF(L$4="Yes",INDEX(List!$F$2:$CB$208,MATCH('Selection Pane Data'!$C165,List!$F$2:$F$208,0),MATCH('Selection Pane Data'!L$3,List!$F$2:$CB$2,0)),""),"")</f>
        <v/>
      </c>
      <c r="M165" s="13" t="str">
        <f>IFERROR(IF(M$4="Yes",INDEX(List!$F$2:$CB$208,MATCH('Selection Pane Data'!$C165,List!$F$2:$F$208,0),MATCH('Selection Pane Data'!M$3,List!$F$2:$CB$2,0)),""),"")</f>
        <v/>
      </c>
      <c r="N165" s="13" t="str">
        <f>IFERROR(IF(N$4="Yes",INDEX(List!$F$2:$CB$208,MATCH('Selection Pane Data'!$C165,List!$F$2:$F$208,0),MATCH('Selection Pane Data'!N$3,List!$F$2:$CB$2,0)),""),"")</f>
        <v/>
      </c>
      <c r="O165" s="13" t="str">
        <f>IFERROR(IF(O$4="Yes",INDEX(List!$F$2:$CB$208,MATCH('Selection Pane Data'!$C165,List!$F$2:$F$208,0),MATCH('Selection Pane Data'!O$3,List!$F$2:$CB$2,0)),""),"")</f>
        <v/>
      </c>
      <c r="P165" s="13" t="str">
        <f>IFERROR(IF(P$4="Yes",INDEX(List!$F$2:$CB$208,MATCH('Selection Pane Data'!$C165,List!$F$2:$F$208,0),MATCH('Selection Pane Data'!P$3,List!$F$2:$CB$2,0)),""),"")</f>
        <v/>
      </c>
      <c r="Q165" s="13" t="str">
        <f>IFERROR(IF(Q$4="Yes",INDEX(List!$F$2:$CB$208,MATCH('Selection Pane Data'!$C165,List!$F$2:$F$208,0),MATCH('Selection Pane Data'!Q$3,List!$F$2:$CB$2,0)),""),"")</f>
        <v/>
      </c>
      <c r="R165" s="13" t="str">
        <f>IFERROR(IF(R$4="Yes",INDEX(List!$F$2:$CB$208,MATCH('Selection Pane Data'!$C165,List!$F$2:$F$208,0),MATCH('Selection Pane Data'!R$3,List!$F$2:$CB$2,0)),""),"")</f>
        <v/>
      </c>
      <c r="S165" s="13" t="str">
        <f>IFERROR(IF(S$4="Yes",INDEX(List!$F$2:$CB$208,MATCH('Selection Pane Data'!$C165,List!$F$2:$F$208,0),MATCH('Selection Pane Data'!S$3,List!$F$2:$CB$2,0)),""),"")</f>
        <v/>
      </c>
      <c r="T165" s="13" t="str">
        <f>IFERROR(IF(T$4="Yes",INDEX(List!$F$2:$CB$208,MATCH('Selection Pane Data'!$C165,List!$F$2:$F$208,0),MATCH('Selection Pane Data'!T$3,List!$F$2:$CB$2,0)),""),"")</f>
        <v/>
      </c>
      <c r="U165" s="13" t="str">
        <f>IFERROR(IF(U$4="Yes",INDEX(List!$F$2:$CB$208,MATCH('Selection Pane Data'!$C165,List!$F$2:$F$208,0),MATCH('Selection Pane Data'!U$3,List!$F$2:$CB$2,0)),""),"")</f>
        <v/>
      </c>
      <c r="V165" s="13" t="str">
        <f>IFERROR(IF(V$4="Yes",INDEX(List!$F$2:$CB$208,MATCH('Selection Pane Data'!$C165,List!$F$2:$F$208,0),MATCH('Selection Pane Data'!V$3,List!$F$2:$CB$2,0)),""),"")</f>
        <v/>
      </c>
      <c r="W165" s="13" t="str">
        <f>IFERROR(IF(W$4="Yes",INDEX(List!$F$2:$CB$208,MATCH('Selection Pane Data'!$C165,List!$F$2:$F$208,0),MATCH('Selection Pane Data'!W$3,List!$F$2:$CB$2,0)),""),"")</f>
        <v/>
      </c>
      <c r="X165" s="13" t="str">
        <f>IFERROR(IF(X$4="Yes",INDEX(List!$F$2:$CB$208,MATCH('Selection Pane Data'!$C165,List!$F$2:$F$208,0),MATCH('Selection Pane Data'!X$3,List!$F$2:$CB$2,0)),""),"")</f>
        <v/>
      </c>
      <c r="Y165" s="13" t="str">
        <f>IFERROR(IF(Y$4="Yes",INDEX(List!$F$2:$CB$208,MATCH('Selection Pane Data'!$C165,List!$F$2:$F$208,0),MATCH('Selection Pane Data'!Y$3,List!$F$2:$CB$2,0)),""),"")</f>
        <v/>
      </c>
      <c r="Z165" s="13" t="str">
        <f>IFERROR(IF(Z$4="Yes",INDEX(List!$F$2:$CB$208,MATCH('Selection Pane Data'!$C165,List!$F$2:$F$208,0),MATCH('Selection Pane Data'!Z$3,List!$F$2:$CB$2,0)),""),"")</f>
        <v/>
      </c>
      <c r="AA165" s="13" t="str">
        <f>IFERROR(IF(AA$4="Yes",INDEX(List!$F$2:$CB$208,MATCH('Selection Pane Data'!$C165,List!$F$2:$F$208,0),MATCH('Selection Pane Data'!AA$3,List!$F$2:$CB$2,0)),""),"")</f>
        <v/>
      </c>
      <c r="AB165" s="13" t="str">
        <f>IFERROR(IF(AB$4="Yes",INDEX(List!$F$2:$CB$208,MATCH('Selection Pane Data'!$C165,List!$F$2:$F$208,0),MATCH('Selection Pane Data'!AB$3,List!$F$2:$CB$2,0)),""),"")</f>
        <v/>
      </c>
      <c r="AC165" s="13" t="str">
        <f>IFERROR(IF(AC$4="Yes",INDEX(List!$F$2:$CB$208,MATCH('Selection Pane Data'!$C165,List!$F$2:$F$208,0),MATCH('Selection Pane Data'!AC$3,List!$F$2:$CB$2,0)),""),"")</f>
        <v/>
      </c>
      <c r="AD165" s="13" t="str">
        <f>IFERROR(IF(AD$4="Yes",INDEX(List!$F$2:$CB$208,MATCH('Selection Pane Data'!$C165,List!$F$2:$F$208,0),MATCH('Selection Pane Data'!AD$3,List!$F$2:$CB$2,0)),""),"")</f>
        <v/>
      </c>
      <c r="AE165" s="13" t="str">
        <f>IFERROR(IF(AE$4="Yes",INDEX(List!$F$2:$CB$208,MATCH('Selection Pane Data'!$C165,List!$F$2:$F$208,0),MATCH('Selection Pane Data'!AE$3,List!$F$2:$CB$2,0)),""),"")</f>
        <v/>
      </c>
      <c r="AF165" s="13" t="str">
        <f>IFERROR(IF(AF$4="Yes",INDEX(List!$F$2:$CB$208,MATCH('Selection Pane Data'!$C165,List!$F$2:$F$208,0),MATCH('Selection Pane Data'!AF$3,List!$F$2:$CB$2,0)),""),"")</f>
        <v/>
      </c>
      <c r="AG165" s="13" t="str">
        <f>IFERROR(IF(AG$4="Yes",INDEX(List!$F$2:$CB$208,MATCH('Selection Pane Data'!$C165,List!$F$2:$F$208,0),MATCH('Selection Pane Data'!AG$3,List!$F$2:$CB$2,0)),""),"")</f>
        <v/>
      </c>
      <c r="AH165" s="13" t="str">
        <f>IFERROR(IF(AH$4="Yes",INDEX(List!$F$2:$CB$208,MATCH('Selection Pane Data'!$C165,List!$F$2:$F$208,0),MATCH('Selection Pane Data'!AH$3,List!$F$2:$CB$2,0)),""),"")</f>
        <v/>
      </c>
      <c r="AI165" s="13" t="str">
        <f>IFERROR(IF(AI$4="Yes",INDEX(List!$F$2:$CB$208,MATCH('Selection Pane Data'!$C165,List!$F$2:$F$208,0),MATCH('Selection Pane Data'!AI$3,List!$F$2:$CB$2,0)),""),"")</f>
        <v/>
      </c>
      <c r="AJ165" s="13" t="str">
        <f>IFERROR(IF(AJ$4="Yes",INDEX(List!$F$2:$CB$208,MATCH('Selection Pane Data'!$C165,List!$F$2:$F$208,0),MATCH('Selection Pane Data'!AJ$3,List!$F$2:$CB$2,0)),""),"")</f>
        <v/>
      </c>
      <c r="AK165" s="13" t="str">
        <f>IFERROR(IF(AK$4="Yes",INDEX(List!$F$2:$CB$208,MATCH('Selection Pane Data'!$C165,List!$F$2:$F$208,0),MATCH('Selection Pane Data'!AK$3,List!$F$2:$CB$2,0)),""),"")</f>
        <v/>
      </c>
      <c r="AL165" s="13" t="str">
        <f>IFERROR(IF(AL$4="Yes",INDEX(List!$F$2:$CB$208,MATCH('Selection Pane Data'!$C165,List!$F$2:$F$208,0),MATCH('Selection Pane Data'!AL$3,List!$F$2:$CB$2,0)),""),"")</f>
        <v/>
      </c>
      <c r="AM165" s="13" t="str">
        <f>IFERROR(IF(AM$4="Yes",INDEX(List!$F$2:$CB$208,MATCH('Selection Pane Data'!$C165,List!$F$2:$F$208,0),MATCH('Selection Pane Data'!AM$3,List!$F$2:$CB$2,0)),""),"")</f>
        <v/>
      </c>
      <c r="AN165" s="13" t="str">
        <f>IFERROR(IF(AN$4="Yes",INDEX(List!$F$2:$CB$208,MATCH('Selection Pane Data'!$C165,List!$F$2:$F$208,0),MATCH('Selection Pane Data'!AN$3,List!$F$2:$CB$2,0)),""),"")</f>
        <v/>
      </c>
      <c r="AO165" s="13" t="str">
        <f>IFERROR(IF(AO$4="Yes",INDEX(List!$F$2:$CB$208,MATCH('Selection Pane Data'!$C165,List!$F$2:$F$208,0),MATCH('Selection Pane Data'!AO$3,List!$F$2:$CB$2,0)),""),"")</f>
        <v/>
      </c>
      <c r="AP165" s="13" t="str">
        <f>IFERROR(IF(AP$4="Yes",INDEX(List!$F$2:$CB$208,MATCH('Selection Pane Data'!$C165,List!$F$2:$F$208,0),MATCH('Selection Pane Data'!AP$3,List!$F$2:$CB$2,0)),""),"")</f>
        <v/>
      </c>
      <c r="AQ165" s="13" t="str">
        <f>IFERROR(IF(AQ$4="Yes",INDEX(List!$F$2:$CB$208,MATCH('Selection Pane Data'!$C165,List!$F$2:$F$208,0),MATCH('Selection Pane Data'!AQ$3,List!$F$2:$CB$2,0)),""),"")</f>
        <v/>
      </c>
      <c r="AR165" s="13" t="str">
        <f>IFERROR(IF(AR$4="Yes",INDEX(List!$F$2:$CB$208,MATCH('Selection Pane Data'!$C165,List!$F$2:$F$208,0),MATCH('Selection Pane Data'!AR$3,List!$F$2:$CB$2,0)),""),"")</f>
        <v/>
      </c>
      <c r="AS165" s="13" t="str">
        <f>IFERROR(IF(AS$4="Yes",INDEX(List!$F$2:$CB$208,MATCH('Selection Pane Data'!$C165,List!$F$2:$F$208,0),MATCH('Selection Pane Data'!AS$3,List!$F$2:$CB$2,0)),""),"")</f>
        <v/>
      </c>
      <c r="AT165" s="13" t="str">
        <f>IFERROR(IF(AT$4="Yes",INDEX(List!$F$2:$CB$208,MATCH('Selection Pane Data'!$C165,List!$F$2:$F$208,0),MATCH('Selection Pane Data'!AT$3,List!$F$2:$CB$2,0)),""),"")</f>
        <v/>
      </c>
      <c r="AU165" s="13" t="str">
        <f>IFERROR(IF(AU$4="Yes",INDEX(List!$F$2:$CB$208,MATCH('Selection Pane Data'!$C165,List!$F$2:$F$208,0),MATCH('Selection Pane Data'!AU$3,List!$F$2:$CB$2,0)),""),"")</f>
        <v/>
      </c>
      <c r="AV165" s="13" t="str">
        <f>IFERROR(IF(AV$4="Yes",INDEX(List!$F$2:$CB$208,MATCH('Selection Pane Data'!$C165,List!$F$2:$F$208,0),MATCH('Selection Pane Data'!AV$3,List!$F$2:$CB$2,0)),""),"")</f>
        <v/>
      </c>
      <c r="AW165" s="13" t="str">
        <f>IFERROR(IF(AW$4="Yes",INDEX(List!$F$2:$CB$208,MATCH('Selection Pane Data'!$C165,List!$F$2:$F$208,0),MATCH('Selection Pane Data'!AW$3,List!$F$2:$CB$2,0)),""),"")</f>
        <v/>
      </c>
      <c r="AX165" s="13" t="str">
        <f>IFERROR(IF(AX$4="Yes",INDEX(List!$F$2:$CB$208,MATCH('Selection Pane Data'!$C165,List!$F$2:$F$208,0),MATCH('Selection Pane Data'!AX$3,List!$F$2:$CB$2,0)),""),"")</f>
        <v/>
      </c>
      <c r="AY165" s="13" t="str">
        <f>IFERROR(IF(AY$4="Yes",INDEX(List!$F$2:$CB$208,MATCH('Selection Pane Data'!$C165,List!$F$2:$F$208,0),MATCH('Selection Pane Data'!AY$3,List!$F$2:$CB$2,0)),""),"")</f>
        <v/>
      </c>
      <c r="AZ165" s="13" t="str">
        <f>IFERROR(IF(AZ$4="Yes",INDEX(List!$F$2:$CB$208,MATCH('Selection Pane Data'!$C165,List!$F$2:$F$208,0),MATCH('Selection Pane Data'!AZ$3,List!$F$2:$CB$2,0)),""),"")</f>
        <v/>
      </c>
      <c r="BA165" s="13" t="str">
        <f>IFERROR(IF(BA$4="Yes",INDEX(List!$F$2:$CB$208,MATCH('Selection Pane Data'!$C165,List!$F$2:$F$208,0),MATCH('Selection Pane Data'!BA$3,List!$F$2:$CB$2,0)),""),"")</f>
        <v/>
      </c>
      <c r="BB165" s="13" t="str">
        <f>IFERROR(IF(BB$4="Yes",INDEX(List!$F$2:$CB$208,MATCH('Selection Pane Data'!$C165,List!$F$2:$F$208,0),MATCH('Selection Pane Data'!BB$3,List!$F$2:$CB$2,0)),""),"")</f>
        <v/>
      </c>
      <c r="BC165" s="13" t="str">
        <f>IFERROR(IF(BC$4="Yes",INDEX(List!$F$2:$CB$208,MATCH('Selection Pane Data'!$C165,List!$F$2:$F$208,0),MATCH('Selection Pane Data'!BC$3,List!$F$2:$CB$2,0)),""),"")</f>
        <v/>
      </c>
      <c r="BD165" s="13" t="str">
        <f>IFERROR(IF(BD$4="Yes",INDEX(List!$F$2:$CB$208,MATCH('Selection Pane Data'!$C165,List!$F$2:$F$208,0),MATCH('Selection Pane Data'!BD$3,List!$F$2:$CB$2,0)),""),"")</f>
        <v/>
      </c>
      <c r="BE165" s="13" t="str">
        <f>IFERROR(IF(BE$4="Yes",INDEX(List!$F$2:$CB$208,MATCH('Selection Pane Data'!$C165,List!$F$2:$F$208,0),MATCH('Selection Pane Data'!BE$3,List!$F$2:$CB$2,0)),""),"")</f>
        <v/>
      </c>
      <c r="BF165" s="13" t="str">
        <f>IFERROR(IF(BF$4="Yes",INDEX(List!$F$2:$CB$208,MATCH('Selection Pane Data'!$C165,List!$F$2:$F$208,0),MATCH('Selection Pane Data'!BF$3,List!$F$2:$CB$2,0)),""),"")</f>
        <v/>
      </c>
      <c r="BG165" s="13" t="str">
        <f>IFERROR(IF(BG$4="Yes",INDEX(List!$F$2:$CB$208,MATCH('Selection Pane Data'!$C165,List!$F$2:$F$208,0),MATCH('Selection Pane Data'!BG$3,List!$F$2:$CB$2,0)),""),"")</f>
        <v/>
      </c>
      <c r="BH165" s="13" t="str">
        <f>IFERROR(IF(BH$4="Yes",INDEX(List!$F$2:$CB$208,MATCH('Selection Pane Data'!$C165,List!$F$2:$F$208,0),MATCH('Selection Pane Data'!BH$3,List!$F$2:$CB$2,0)),""),"")</f>
        <v/>
      </c>
      <c r="BI165" s="13" t="str">
        <f>IFERROR(IF(BI$4="Yes",INDEX(List!$F$2:$CB$208,MATCH('Selection Pane Data'!$C165,List!$F$2:$F$208,0),MATCH('Selection Pane Data'!BI$3,List!$F$2:$CB$2,0)),""),"")</f>
        <v/>
      </c>
      <c r="BJ165" s="13" t="str">
        <f>IFERROR(IF(BJ$4="Yes",INDEX(List!$F$2:$CB$208,MATCH('Selection Pane Data'!$C165,List!$F$2:$F$208,0),MATCH('Selection Pane Data'!BJ$3,List!$F$2:$CB$2,0)),""),"")</f>
        <v/>
      </c>
      <c r="BK165" s="13" t="str">
        <f>IFERROR(IF(BK$4="Yes",INDEX(List!$F$2:$CB$208,MATCH('Selection Pane Data'!$C165,List!$F$2:$F$208,0),MATCH('Selection Pane Data'!BK$3,List!$F$2:$CB$2,0)),""),"")</f>
        <v/>
      </c>
      <c r="BL165" s="13" t="str">
        <f>IFERROR(IF(BL$4="Yes",INDEX(List!$F$2:$CB$208,MATCH('Selection Pane Data'!$C165,List!$F$2:$F$208,0),MATCH('Selection Pane Data'!BL$3,List!$F$2:$CB$2,0)),""),"")</f>
        <v/>
      </c>
      <c r="BM165" s="13" t="str">
        <f>IFERROR(IF(BM$4="Yes",INDEX(List!$F$2:$CB$208,MATCH('Selection Pane Data'!$C165,List!$F$2:$F$208,0),MATCH('Selection Pane Data'!BM$3,List!$F$2:$CB$2,0)),""),"")</f>
        <v/>
      </c>
      <c r="BN165" s="13" t="str">
        <f>IFERROR(IF(BN$4="Yes",INDEX(List!$F$2:$CB$208,MATCH('Selection Pane Data'!$C165,List!$F$2:$F$208,0),MATCH('Selection Pane Data'!BN$3,List!$F$2:$CB$2,0)),""),"")</f>
        <v/>
      </c>
      <c r="BO165" s="13" t="str">
        <f>IFERROR(IF(BO$4="Yes",INDEX(List!$F$2:$CB$208,MATCH('Selection Pane Data'!$C165,List!$F$2:$F$208,0),MATCH('Selection Pane Data'!BO$3,List!$F$2:$CB$2,0)),""),"")</f>
        <v/>
      </c>
      <c r="BP165" s="13" t="str">
        <f>IFERROR(IF(BP$4="Yes",INDEX(List!$F$2:$CB$208,MATCH('Selection Pane Data'!$C165,List!$F$2:$F$208,0),MATCH('Selection Pane Data'!BP$3,List!$F$2:$CB$2,0)),""),"")</f>
        <v/>
      </c>
      <c r="BQ165" s="13" t="str">
        <f>IFERROR(IF(BQ$4="Yes",INDEX(List!$F$2:$CB$208,MATCH('Selection Pane Data'!$C165,List!$F$2:$F$208,0),MATCH('Selection Pane Data'!BQ$3,List!$F$2:$CB$2,0)),""),"")</f>
        <v/>
      </c>
      <c r="BR165" s="13" t="str">
        <f>IFERROR(IF(BR$4="Yes",INDEX(List!$F$2:$CB$208,MATCH('Selection Pane Data'!$C165,List!$F$2:$F$208,0),MATCH('Selection Pane Data'!BR$3,List!$F$2:$CB$2,0)),""),"")</f>
        <v/>
      </c>
      <c r="BS165" s="13" t="str">
        <f>IFERROR(IF(BS$4="Yes",INDEX(List!$F$2:$CB$208,MATCH('Selection Pane Data'!$C165,List!$F$2:$F$208,0),MATCH('Selection Pane Data'!BS$3,List!$F$2:$CB$2,0)),""),"")</f>
        <v/>
      </c>
      <c r="BT165" s="13" t="str">
        <f>IFERROR(IF(BT$4="Yes",INDEX(List!$F$2:$CB$208,MATCH('Selection Pane Data'!$C165,List!$F$2:$F$208,0),MATCH('Selection Pane Data'!BT$3,List!$F$2:$CB$2,0)),""),"")</f>
        <v/>
      </c>
      <c r="BU165" s="13" t="str">
        <f>IFERROR(IF(BU$4="Yes",INDEX(List!$F$2:$CB$208,MATCH('Selection Pane Data'!$C165,List!$F$2:$F$208,0),MATCH('Selection Pane Data'!BU$3,List!$F$2:$CB$2,0)),""),"")</f>
        <v/>
      </c>
      <c r="BV165" s="13" t="str">
        <f>IFERROR(IF(BV$4="Yes",INDEX(List!$F$2:$CB$208,MATCH('Selection Pane Data'!$C165,List!$F$2:$F$208,0),MATCH('Selection Pane Data'!BV$3,List!$F$2:$CB$2,0)),""),"")</f>
        <v/>
      </c>
      <c r="BW165" s="13" t="str">
        <f>IFERROR(IF(BW$4="Yes",INDEX(List!$F$2:$CB$208,MATCH('Selection Pane Data'!$C165,List!$F$2:$F$208,0),MATCH('Selection Pane Data'!BW$3,List!$F$2:$CB$2,0)),""),"")</f>
        <v/>
      </c>
      <c r="BX165" s="13" t="str">
        <f>IFERROR(IF(BX$4="Yes",INDEX(List!$F$2:$CB$208,MATCH('Selection Pane Data'!$C165,List!$F$2:$F$208,0),MATCH('Selection Pane Data'!BX$3,List!$F$2:$CB$2,0)),""),"")</f>
        <v/>
      </c>
      <c r="BY165" s="13" t="str">
        <f>IFERROR(IF(BY$4="Yes",INDEX(List!$F$2:$CB$208,MATCH('Selection Pane Data'!$C165,List!$F$2:$F$208,0),MATCH('Selection Pane Data'!BY$3,List!$F$2:$CB$2,0)),""),"")</f>
        <v/>
      </c>
      <c r="BZ165" s="13" t="str">
        <f>IFERROR(IF(BZ$4="Yes",INDEX(List!$F$2:$CB$208,MATCH('Selection Pane Data'!$C165,List!$F$2:$F$208,0),MATCH('Selection Pane Data'!BZ$3,List!$F$2:$CB$2,0)),""),"")</f>
        <v/>
      </c>
      <c r="CA165" s="13" t="str">
        <f>IFERROR(IF(CA$4="Yes",INDEX(List!$F$2:$CB$208,MATCH('Selection Pane Data'!$C165,List!$F$2:$F$208,0),MATCH('Selection Pane Data'!CA$3,List!$F$2:$CB$2,0)),""),"")</f>
        <v/>
      </c>
      <c r="CC165" s="29">
        <f t="shared" si="8"/>
        <v>0</v>
      </c>
      <c r="CD165" s="29">
        <f t="shared" si="9"/>
        <v>0</v>
      </c>
      <c r="CE165" s="29"/>
      <c r="CF165" s="29">
        <f>COUNTIF(List!I163:CB163,'Selection Pane Data'!CF$3)</f>
        <v>3</v>
      </c>
      <c r="CG165" s="29">
        <f>COUNTIF(List!J163:CC163,'Selection Pane Data'!CG$3)</f>
        <v>2</v>
      </c>
      <c r="CH165" s="29"/>
      <c r="CI165" s="29" t="str">
        <f t="shared" si="10"/>
        <v>Error</v>
      </c>
      <c r="CJ165" s="29" t="str">
        <f t="shared" si="11"/>
        <v>Error</v>
      </c>
    </row>
    <row r="166" spans="2:88" x14ac:dyDescent="0.45">
      <c r="B166" s="21"/>
      <c r="C166" s="120" t="s">
        <v>131</v>
      </c>
      <c r="D166" s="31">
        <f>List!G164</f>
        <v>0</v>
      </c>
      <c r="E166" s="31">
        <f>List!H164</f>
        <v>0</v>
      </c>
      <c r="F166" t="str">
        <f>INDEX('CMMC Levels'!$A$1:$F$188,MATCH('Selection Pane Data'!$C166,'CMMC Levels'!$A$1:$A$188,0),MATCH(Placemat!$F$4,'CMMC Levels'!$A$1:$F$1,0))</f>
        <v>N/A</v>
      </c>
      <c r="G166" s="75" t="str">
        <f>IF(F166="X",IF(COUNTIF(List!I164:CB164,"P")+COUNTIF(List!I164:CB164,"S")=0,"U",IF(COUNTIF('Selection Pane Data'!H166:CA166,"P")&gt;0,"P",IF(COUNTIF('Selection Pane Data'!H166:CA166,"S")&gt;0,"S","N"))),"NA")</f>
        <v>NA</v>
      </c>
      <c r="H166" s="13" t="str">
        <f>IFERROR(IF(H$4="Yes",INDEX(List!$F$2:$CB$208,MATCH('Selection Pane Data'!$C166,List!$F$2:$F$208,0),MATCH('Selection Pane Data'!H$3,List!$F$2:$CB$2,0)),""),"")</f>
        <v/>
      </c>
      <c r="I166" s="13" t="str">
        <f>IFERROR(IF(I$4="Yes",INDEX(List!$F$2:$CB$208,MATCH('Selection Pane Data'!$C166,List!$F$2:$F$208,0),MATCH('Selection Pane Data'!I$3,List!$F$2:$CB$2,0)),""),"")</f>
        <v/>
      </c>
      <c r="J166" s="13" t="str">
        <f>IFERROR(IF(J$4="Yes",INDEX(List!$F$2:$CB$208,MATCH('Selection Pane Data'!$C166,List!$F$2:$F$208,0),MATCH('Selection Pane Data'!J$3,List!$F$2:$CB$2,0)),""),"")</f>
        <v/>
      </c>
      <c r="K166" s="13" t="str">
        <f>IFERROR(IF(K$4="Yes",INDEX(List!$F$2:$CB$208,MATCH('Selection Pane Data'!$C166,List!$F$2:$F$208,0),MATCH('Selection Pane Data'!K$3,List!$F$2:$CB$2,0)),""),"")</f>
        <v/>
      </c>
      <c r="L166" s="13" t="str">
        <f>IFERROR(IF(L$4="Yes",INDEX(List!$F$2:$CB$208,MATCH('Selection Pane Data'!$C166,List!$F$2:$F$208,0),MATCH('Selection Pane Data'!L$3,List!$F$2:$CB$2,0)),""),"")</f>
        <v/>
      </c>
      <c r="M166" s="13" t="str">
        <f>IFERROR(IF(M$4="Yes",INDEX(List!$F$2:$CB$208,MATCH('Selection Pane Data'!$C166,List!$F$2:$F$208,0),MATCH('Selection Pane Data'!M$3,List!$F$2:$CB$2,0)),""),"")</f>
        <v/>
      </c>
      <c r="N166" s="13" t="str">
        <f>IFERROR(IF(N$4="Yes",INDEX(List!$F$2:$CB$208,MATCH('Selection Pane Data'!$C166,List!$F$2:$F$208,0),MATCH('Selection Pane Data'!N$3,List!$F$2:$CB$2,0)),""),"")</f>
        <v/>
      </c>
      <c r="O166" s="13" t="str">
        <f>IFERROR(IF(O$4="Yes",INDEX(List!$F$2:$CB$208,MATCH('Selection Pane Data'!$C166,List!$F$2:$F$208,0),MATCH('Selection Pane Data'!O$3,List!$F$2:$CB$2,0)),""),"")</f>
        <v/>
      </c>
      <c r="P166" s="13" t="str">
        <f>IFERROR(IF(P$4="Yes",INDEX(List!$F$2:$CB$208,MATCH('Selection Pane Data'!$C166,List!$F$2:$F$208,0),MATCH('Selection Pane Data'!P$3,List!$F$2:$CB$2,0)),""),"")</f>
        <v/>
      </c>
      <c r="Q166" s="13" t="str">
        <f>IFERROR(IF(Q$4="Yes",INDEX(List!$F$2:$CB$208,MATCH('Selection Pane Data'!$C166,List!$F$2:$F$208,0),MATCH('Selection Pane Data'!Q$3,List!$F$2:$CB$2,0)),""),"")</f>
        <v/>
      </c>
      <c r="R166" s="13" t="str">
        <f>IFERROR(IF(R$4="Yes",INDEX(List!$F$2:$CB$208,MATCH('Selection Pane Data'!$C166,List!$F$2:$F$208,0),MATCH('Selection Pane Data'!R$3,List!$F$2:$CB$2,0)),""),"")</f>
        <v/>
      </c>
      <c r="S166" s="13" t="str">
        <f>IFERROR(IF(S$4="Yes",INDEX(List!$F$2:$CB$208,MATCH('Selection Pane Data'!$C166,List!$F$2:$F$208,0),MATCH('Selection Pane Data'!S$3,List!$F$2:$CB$2,0)),""),"")</f>
        <v/>
      </c>
      <c r="T166" s="13" t="str">
        <f>IFERROR(IF(T$4="Yes",INDEX(List!$F$2:$CB$208,MATCH('Selection Pane Data'!$C166,List!$F$2:$F$208,0),MATCH('Selection Pane Data'!T$3,List!$F$2:$CB$2,0)),""),"")</f>
        <v/>
      </c>
      <c r="U166" s="13" t="str">
        <f>IFERROR(IF(U$4="Yes",INDEX(List!$F$2:$CB$208,MATCH('Selection Pane Data'!$C166,List!$F$2:$F$208,0),MATCH('Selection Pane Data'!U$3,List!$F$2:$CB$2,0)),""),"")</f>
        <v/>
      </c>
      <c r="V166" s="13" t="str">
        <f>IFERROR(IF(V$4="Yes",INDEX(List!$F$2:$CB$208,MATCH('Selection Pane Data'!$C166,List!$F$2:$F$208,0),MATCH('Selection Pane Data'!V$3,List!$F$2:$CB$2,0)),""),"")</f>
        <v/>
      </c>
      <c r="W166" s="13" t="str">
        <f>IFERROR(IF(W$4="Yes",INDEX(List!$F$2:$CB$208,MATCH('Selection Pane Data'!$C166,List!$F$2:$F$208,0),MATCH('Selection Pane Data'!W$3,List!$F$2:$CB$2,0)),""),"")</f>
        <v/>
      </c>
      <c r="X166" s="13" t="str">
        <f>IFERROR(IF(X$4="Yes",INDEX(List!$F$2:$CB$208,MATCH('Selection Pane Data'!$C166,List!$F$2:$F$208,0),MATCH('Selection Pane Data'!X$3,List!$F$2:$CB$2,0)),""),"")</f>
        <v/>
      </c>
      <c r="Y166" s="13" t="str">
        <f>IFERROR(IF(Y$4="Yes",INDEX(List!$F$2:$CB$208,MATCH('Selection Pane Data'!$C166,List!$F$2:$F$208,0),MATCH('Selection Pane Data'!Y$3,List!$F$2:$CB$2,0)),""),"")</f>
        <v/>
      </c>
      <c r="Z166" s="13" t="str">
        <f>IFERROR(IF(Z$4="Yes",INDEX(List!$F$2:$CB$208,MATCH('Selection Pane Data'!$C166,List!$F$2:$F$208,0),MATCH('Selection Pane Data'!Z$3,List!$F$2:$CB$2,0)),""),"")</f>
        <v/>
      </c>
      <c r="AA166" s="13" t="str">
        <f>IFERROR(IF(AA$4="Yes",INDEX(List!$F$2:$CB$208,MATCH('Selection Pane Data'!$C166,List!$F$2:$F$208,0),MATCH('Selection Pane Data'!AA$3,List!$F$2:$CB$2,0)),""),"")</f>
        <v/>
      </c>
      <c r="AB166" s="13" t="str">
        <f>IFERROR(IF(AB$4="Yes",INDEX(List!$F$2:$CB$208,MATCH('Selection Pane Data'!$C166,List!$F$2:$F$208,0),MATCH('Selection Pane Data'!AB$3,List!$F$2:$CB$2,0)),""),"")</f>
        <v/>
      </c>
      <c r="AC166" s="13" t="str">
        <f>IFERROR(IF(AC$4="Yes",INDEX(List!$F$2:$CB$208,MATCH('Selection Pane Data'!$C166,List!$F$2:$F$208,0),MATCH('Selection Pane Data'!AC$3,List!$F$2:$CB$2,0)),""),"")</f>
        <v/>
      </c>
      <c r="AD166" s="13" t="str">
        <f>IFERROR(IF(AD$4="Yes",INDEX(List!$F$2:$CB$208,MATCH('Selection Pane Data'!$C166,List!$F$2:$F$208,0),MATCH('Selection Pane Data'!AD$3,List!$F$2:$CB$2,0)),""),"")</f>
        <v/>
      </c>
      <c r="AE166" s="13" t="str">
        <f>IFERROR(IF(AE$4="Yes",INDEX(List!$F$2:$CB$208,MATCH('Selection Pane Data'!$C166,List!$F$2:$F$208,0),MATCH('Selection Pane Data'!AE$3,List!$F$2:$CB$2,0)),""),"")</f>
        <v/>
      </c>
      <c r="AF166" s="13" t="str">
        <f>IFERROR(IF(AF$4="Yes",INDEX(List!$F$2:$CB$208,MATCH('Selection Pane Data'!$C166,List!$F$2:$F$208,0),MATCH('Selection Pane Data'!AF$3,List!$F$2:$CB$2,0)),""),"")</f>
        <v/>
      </c>
      <c r="AG166" s="13" t="str">
        <f>IFERROR(IF(AG$4="Yes",INDEX(List!$F$2:$CB$208,MATCH('Selection Pane Data'!$C166,List!$F$2:$F$208,0),MATCH('Selection Pane Data'!AG$3,List!$F$2:$CB$2,0)),""),"")</f>
        <v/>
      </c>
      <c r="AH166" s="13" t="str">
        <f>IFERROR(IF(AH$4="Yes",INDEX(List!$F$2:$CB$208,MATCH('Selection Pane Data'!$C166,List!$F$2:$F$208,0),MATCH('Selection Pane Data'!AH$3,List!$F$2:$CB$2,0)),""),"")</f>
        <v/>
      </c>
      <c r="AI166" s="13" t="str">
        <f>IFERROR(IF(AI$4="Yes",INDEX(List!$F$2:$CB$208,MATCH('Selection Pane Data'!$C166,List!$F$2:$F$208,0),MATCH('Selection Pane Data'!AI$3,List!$F$2:$CB$2,0)),""),"")</f>
        <v/>
      </c>
      <c r="AJ166" s="13" t="str">
        <f>IFERROR(IF(AJ$4="Yes",INDEX(List!$F$2:$CB$208,MATCH('Selection Pane Data'!$C166,List!$F$2:$F$208,0),MATCH('Selection Pane Data'!AJ$3,List!$F$2:$CB$2,0)),""),"")</f>
        <v/>
      </c>
      <c r="AK166" s="13" t="str">
        <f>IFERROR(IF(AK$4="Yes",INDEX(List!$F$2:$CB$208,MATCH('Selection Pane Data'!$C166,List!$F$2:$F$208,0),MATCH('Selection Pane Data'!AK$3,List!$F$2:$CB$2,0)),""),"")</f>
        <v/>
      </c>
      <c r="AL166" s="13" t="str">
        <f>IFERROR(IF(AL$4="Yes",INDEX(List!$F$2:$CB$208,MATCH('Selection Pane Data'!$C166,List!$F$2:$F$208,0),MATCH('Selection Pane Data'!AL$3,List!$F$2:$CB$2,0)),""),"")</f>
        <v/>
      </c>
      <c r="AM166" s="13" t="str">
        <f>IFERROR(IF(AM$4="Yes",INDEX(List!$F$2:$CB$208,MATCH('Selection Pane Data'!$C166,List!$F$2:$F$208,0),MATCH('Selection Pane Data'!AM$3,List!$F$2:$CB$2,0)),""),"")</f>
        <v/>
      </c>
      <c r="AN166" s="13" t="str">
        <f>IFERROR(IF(AN$4="Yes",INDEX(List!$F$2:$CB$208,MATCH('Selection Pane Data'!$C166,List!$F$2:$F$208,0),MATCH('Selection Pane Data'!AN$3,List!$F$2:$CB$2,0)),""),"")</f>
        <v/>
      </c>
      <c r="AO166" s="13" t="str">
        <f>IFERROR(IF(AO$4="Yes",INDEX(List!$F$2:$CB$208,MATCH('Selection Pane Data'!$C166,List!$F$2:$F$208,0),MATCH('Selection Pane Data'!AO$3,List!$F$2:$CB$2,0)),""),"")</f>
        <v/>
      </c>
      <c r="AP166" s="13" t="str">
        <f>IFERROR(IF(AP$4="Yes",INDEX(List!$F$2:$CB$208,MATCH('Selection Pane Data'!$C166,List!$F$2:$F$208,0),MATCH('Selection Pane Data'!AP$3,List!$F$2:$CB$2,0)),""),"")</f>
        <v/>
      </c>
      <c r="AQ166" s="13" t="str">
        <f>IFERROR(IF(AQ$4="Yes",INDEX(List!$F$2:$CB$208,MATCH('Selection Pane Data'!$C166,List!$F$2:$F$208,0),MATCH('Selection Pane Data'!AQ$3,List!$F$2:$CB$2,0)),""),"")</f>
        <v/>
      </c>
      <c r="AR166" s="13" t="str">
        <f>IFERROR(IF(AR$4="Yes",INDEX(List!$F$2:$CB$208,MATCH('Selection Pane Data'!$C166,List!$F$2:$F$208,0),MATCH('Selection Pane Data'!AR$3,List!$F$2:$CB$2,0)),""),"")</f>
        <v/>
      </c>
      <c r="AS166" s="13" t="str">
        <f>IFERROR(IF(AS$4="Yes",INDEX(List!$F$2:$CB$208,MATCH('Selection Pane Data'!$C166,List!$F$2:$F$208,0),MATCH('Selection Pane Data'!AS$3,List!$F$2:$CB$2,0)),""),"")</f>
        <v/>
      </c>
      <c r="AT166" s="13" t="str">
        <f>IFERROR(IF(AT$4="Yes",INDEX(List!$F$2:$CB$208,MATCH('Selection Pane Data'!$C166,List!$F$2:$F$208,0),MATCH('Selection Pane Data'!AT$3,List!$F$2:$CB$2,0)),""),"")</f>
        <v/>
      </c>
      <c r="AU166" s="13" t="str">
        <f>IFERROR(IF(AU$4="Yes",INDEX(List!$F$2:$CB$208,MATCH('Selection Pane Data'!$C166,List!$F$2:$F$208,0),MATCH('Selection Pane Data'!AU$3,List!$F$2:$CB$2,0)),""),"")</f>
        <v/>
      </c>
      <c r="AV166" s="13" t="str">
        <f>IFERROR(IF(AV$4="Yes",INDEX(List!$F$2:$CB$208,MATCH('Selection Pane Data'!$C166,List!$F$2:$F$208,0),MATCH('Selection Pane Data'!AV$3,List!$F$2:$CB$2,0)),""),"")</f>
        <v/>
      </c>
      <c r="AW166" s="13" t="str">
        <f>IFERROR(IF(AW$4="Yes",INDEX(List!$F$2:$CB$208,MATCH('Selection Pane Data'!$C166,List!$F$2:$F$208,0),MATCH('Selection Pane Data'!AW$3,List!$F$2:$CB$2,0)),""),"")</f>
        <v/>
      </c>
      <c r="AX166" s="13" t="str">
        <f>IFERROR(IF(AX$4="Yes",INDEX(List!$F$2:$CB$208,MATCH('Selection Pane Data'!$C166,List!$F$2:$F$208,0),MATCH('Selection Pane Data'!AX$3,List!$F$2:$CB$2,0)),""),"")</f>
        <v/>
      </c>
      <c r="AY166" s="13" t="str">
        <f>IFERROR(IF(AY$4="Yes",INDEX(List!$F$2:$CB$208,MATCH('Selection Pane Data'!$C166,List!$F$2:$F$208,0),MATCH('Selection Pane Data'!AY$3,List!$F$2:$CB$2,0)),""),"")</f>
        <v/>
      </c>
      <c r="AZ166" s="13" t="str">
        <f>IFERROR(IF(AZ$4="Yes",INDEX(List!$F$2:$CB$208,MATCH('Selection Pane Data'!$C166,List!$F$2:$F$208,0),MATCH('Selection Pane Data'!AZ$3,List!$F$2:$CB$2,0)),""),"")</f>
        <v/>
      </c>
      <c r="BA166" s="13" t="str">
        <f>IFERROR(IF(BA$4="Yes",INDEX(List!$F$2:$CB$208,MATCH('Selection Pane Data'!$C166,List!$F$2:$F$208,0),MATCH('Selection Pane Data'!BA$3,List!$F$2:$CB$2,0)),""),"")</f>
        <v/>
      </c>
      <c r="BB166" s="13" t="str">
        <f>IFERROR(IF(BB$4="Yes",INDEX(List!$F$2:$CB$208,MATCH('Selection Pane Data'!$C166,List!$F$2:$F$208,0),MATCH('Selection Pane Data'!BB$3,List!$F$2:$CB$2,0)),""),"")</f>
        <v/>
      </c>
      <c r="BC166" s="13" t="str">
        <f>IFERROR(IF(BC$4="Yes",INDEX(List!$F$2:$CB$208,MATCH('Selection Pane Data'!$C166,List!$F$2:$F$208,0),MATCH('Selection Pane Data'!BC$3,List!$F$2:$CB$2,0)),""),"")</f>
        <v/>
      </c>
      <c r="BD166" s="13" t="str">
        <f>IFERROR(IF(BD$4="Yes",INDEX(List!$F$2:$CB$208,MATCH('Selection Pane Data'!$C166,List!$F$2:$F$208,0),MATCH('Selection Pane Data'!BD$3,List!$F$2:$CB$2,0)),""),"")</f>
        <v/>
      </c>
      <c r="BE166" s="13" t="str">
        <f>IFERROR(IF(BE$4="Yes",INDEX(List!$F$2:$CB$208,MATCH('Selection Pane Data'!$C166,List!$F$2:$F$208,0),MATCH('Selection Pane Data'!BE$3,List!$F$2:$CB$2,0)),""),"")</f>
        <v/>
      </c>
      <c r="BF166" s="13" t="str">
        <f>IFERROR(IF(BF$4="Yes",INDEX(List!$F$2:$CB$208,MATCH('Selection Pane Data'!$C166,List!$F$2:$F$208,0),MATCH('Selection Pane Data'!BF$3,List!$F$2:$CB$2,0)),""),"")</f>
        <v/>
      </c>
      <c r="BG166" s="13" t="str">
        <f>IFERROR(IF(BG$4="Yes",INDEX(List!$F$2:$CB$208,MATCH('Selection Pane Data'!$C166,List!$F$2:$F$208,0),MATCH('Selection Pane Data'!BG$3,List!$F$2:$CB$2,0)),""),"")</f>
        <v/>
      </c>
      <c r="BH166" s="13" t="str">
        <f>IFERROR(IF(BH$4="Yes",INDEX(List!$F$2:$CB$208,MATCH('Selection Pane Data'!$C166,List!$F$2:$F$208,0),MATCH('Selection Pane Data'!BH$3,List!$F$2:$CB$2,0)),""),"")</f>
        <v/>
      </c>
      <c r="BI166" s="13" t="str">
        <f>IFERROR(IF(BI$4="Yes",INDEX(List!$F$2:$CB$208,MATCH('Selection Pane Data'!$C166,List!$F$2:$F$208,0),MATCH('Selection Pane Data'!BI$3,List!$F$2:$CB$2,0)),""),"")</f>
        <v/>
      </c>
      <c r="BJ166" s="13" t="str">
        <f>IFERROR(IF(BJ$4="Yes",INDEX(List!$F$2:$CB$208,MATCH('Selection Pane Data'!$C166,List!$F$2:$F$208,0),MATCH('Selection Pane Data'!BJ$3,List!$F$2:$CB$2,0)),""),"")</f>
        <v/>
      </c>
      <c r="BK166" s="13" t="str">
        <f>IFERROR(IF(BK$4="Yes",INDEX(List!$F$2:$CB$208,MATCH('Selection Pane Data'!$C166,List!$F$2:$F$208,0),MATCH('Selection Pane Data'!BK$3,List!$F$2:$CB$2,0)),""),"")</f>
        <v/>
      </c>
      <c r="BL166" s="13" t="str">
        <f>IFERROR(IF(BL$4="Yes",INDEX(List!$F$2:$CB$208,MATCH('Selection Pane Data'!$C166,List!$F$2:$F$208,0),MATCH('Selection Pane Data'!BL$3,List!$F$2:$CB$2,0)),""),"")</f>
        <v/>
      </c>
      <c r="BM166" s="13" t="str">
        <f>IFERROR(IF(BM$4="Yes",INDEX(List!$F$2:$CB$208,MATCH('Selection Pane Data'!$C166,List!$F$2:$F$208,0),MATCH('Selection Pane Data'!BM$3,List!$F$2:$CB$2,0)),""),"")</f>
        <v/>
      </c>
      <c r="BN166" s="13" t="str">
        <f>IFERROR(IF(BN$4="Yes",INDEX(List!$F$2:$CB$208,MATCH('Selection Pane Data'!$C166,List!$F$2:$F$208,0),MATCH('Selection Pane Data'!BN$3,List!$F$2:$CB$2,0)),""),"")</f>
        <v/>
      </c>
      <c r="BO166" s="13" t="str">
        <f>IFERROR(IF(BO$4="Yes",INDEX(List!$F$2:$CB$208,MATCH('Selection Pane Data'!$C166,List!$F$2:$F$208,0),MATCH('Selection Pane Data'!BO$3,List!$F$2:$CB$2,0)),""),"")</f>
        <v/>
      </c>
      <c r="BP166" s="13" t="str">
        <f>IFERROR(IF(BP$4="Yes",INDEX(List!$F$2:$CB$208,MATCH('Selection Pane Data'!$C166,List!$F$2:$F$208,0),MATCH('Selection Pane Data'!BP$3,List!$F$2:$CB$2,0)),""),"")</f>
        <v/>
      </c>
      <c r="BQ166" s="13" t="str">
        <f>IFERROR(IF(BQ$4="Yes",INDEX(List!$F$2:$CB$208,MATCH('Selection Pane Data'!$C166,List!$F$2:$F$208,0),MATCH('Selection Pane Data'!BQ$3,List!$F$2:$CB$2,0)),""),"")</f>
        <v/>
      </c>
      <c r="BR166" s="13" t="str">
        <f>IFERROR(IF(BR$4="Yes",INDEX(List!$F$2:$CB$208,MATCH('Selection Pane Data'!$C166,List!$F$2:$F$208,0),MATCH('Selection Pane Data'!BR$3,List!$F$2:$CB$2,0)),""),"")</f>
        <v/>
      </c>
      <c r="BS166" s="13" t="str">
        <f>IFERROR(IF(BS$4="Yes",INDEX(List!$F$2:$CB$208,MATCH('Selection Pane Data'!$C166,List!$F$2:$F$208,0),MATCH('Selection Pane Data'!BS$3,List!$F$2:$CB$2,0)),""),"")</f>
        <v/>
      </c>
      <c r="BT166" s="13" t="str">
        <f>IFERROR(IF(BT$4="Yes",INDEX(List!$F$2:$CB$208,MATCH('Selection Pane Data'!$C166,List!$F$2:$F$208,0),MATCH('Selection Pane Data'!BT$3,List!$F$2:$CB$2,0)),""),"")</f>
        <v/>
      </c>
      <c r="BU166" s="13" t="str">
        <f>IFERROR(IF(BU$4="Yes",INDEX(List!$F$2:$CB$208,MATCH('Selection Pane Data'!$C166,List!$F$2:$F$208,0),MATCH('Selection Pane Data'!BU$3,List!$F$2:$CB$2,0)),""),"")</f>
        <v/>
      </c>
      <c r="BV166" s="13" t="str">
        <f>IFERROR(IF(BV$4="Yes",INDEX(List!$F$2:$CB$208,MATCH('Selection Pane Data'!$C166,List!$F$2:$F$208,0),MATCH('Selection Pane Data'!BV$3,List!$F$2:$CB$2,0)),""),"")</f>
        <v/>
      </c>
      <c r="BW166" s="13" t="str">
        <f>IFERROR(IF(BW$4="Yes",INDEX(List!$F$2:$CB$208,MATCH('Selection Pane Data'!$C166,List!$F$2:$F$208,0),MATCH('Selection Pane Data'!BW$3,List!$F$2:$CB$2,0)),""),"")</f>
        <v/>
      </c>
      <c r="BX166" s="13" t="str">
        <f>IFERROR(IF(BX$4="Yes",INDEX(List!$F$2:$CB$208,MATCH('Selection Pane Data'!$C166,List!$F$2:$F$208,0),MATCH('Selection Pane Data'!BX$3,List!$F$2:$CB$2,0)),""),"")</f>
        <v/>
      </c>
      <c r="BY166" s="13" t="str">
        <f>IFERROR(IF(BY$4="Yes",INDEX(List!$F$2:$CB$208,MATCH('Selection Pane Data'!$C166,List!$F$2:$F$208,0),MATCH('Selection Pane Data'!BY$3,List!$F$2:$CB$2,0)),""),"")</f>
        <v/>
      </c>
      <c r="BZ166" s="13" t="str">
        <f>IFERROR(IF(BZ$4="Yes",INDEX(List!$F$2:$CB$208,MATCH('Selection Pane Data'!$C166,List!$F$2:$F$208,0),MATCH('Selection Pane Data'!BZ$3,List!$F$2:$CB$2,0)),""),"")</f>
        <v/>
      </c>
      <c r="CA166" s="13" t="str">
        <f>IFERROR(IF(CA$4="Yes",INDEX(List!$F$2:$CB$208,MATCH('Selection Pane Data'!$C166,List!$F$2:$F$208,0),MATCH('Selection Pane Data'!CA$3,List!$F$2:$CB$2,0)),""),"")</f>
        <v/>
      </c>
      <c r="CC166" s="29">
        <f t="shared" si="8"/>
        <v>0</v>
      </c>
      <c r="CD166" s="29">
        <f t="shared" si="9"/>
        <v>0</v>
      </c>
      <c r="CE166" s="29"/>
      <c r="CF166" s="29">
        <f>COUNTIF(List!I164:CB164,'Selection Pane Data'!CF$3)</f>
        <v>1</v>
      </c>
      <c r="CG166" s="29">
        <f>COUNTIF(List!J164:CC164,'Selection Pane Data'!CG$3)</f>
        <v>3</v>
      </c>
      <c r="CH166" s="29"/>
      <c r="CI166" s="29" t="str">
        <f t="shared" si="10"/>
        <v>Error</v>
      </c>
      <c r="CJ166" s="29" t="str">
        <f t="shared" si="11"/>
        <v>Error</v>
      </c>
    </row>
    <row r="167" spans="2:88" x14ac:dyDescent="0.45">
      <c r="B167" s="21"/>
      <c r="C167" s="120" t="s">
        <v>140</v>
      </c>
      <c r="D167" s="31">
        <f>List!G165</f>
        <v>0</v>
      </c>
      <c r="E167" s="31">
        <f>List!H165</f>
        <v>0</v>
      </c>
      <c r="F167" t="str">
        <f>INDEX('CMMC Levels'!$A$1:$F$188,MATCH('Selection Pane Data'!$C167,'CMMC Levels'!$A$1:$A$188,0),MATCH(Placemat!$F$4,'CMMC Levels'!$A$1:$F$1,0))</f>
        <v>N/A</v>
      </c>
      <c r="G167" s="75" t="str">
        <f>IF(F167="X",IF(COUNTIF(List!I165:CB165,"P")+COUNTIF(List!I165:CB165,"S")=0,"U",IF(COUNTIF('Selection Pane Data'!H167:CA167,"P")&gt;0,"P",IF(COUNTIF('Selection Pane Data'!H167:CA167,"S")&gt;0,"S","N"))),"NA")</f>
        <v>NA</v>
      </c>
      <c r="H167" s="13" t="str">
        <f>IFERROR(IF(H$4="Yes",INDEX(List!$F$2:$CB$208,MATCH('Selection Pane Data'!$C167,List!$F$2:$F$208,0),MATCH('Selection Pane Data'!H$3,List!$F$2:$CB$2,0)),""),"")</f>
        <v/>
      </c>
      <c r="I167" s="13" t="str">
        <f>IFERROR(IF(I$4="Yes",INDEX(List!$F$2:$CB$208,MATCH('Selection Pane Data'!$C167,List!$F$2:$F$208,0),MATCH('Selection Pane Data'!I$3,List!$F$2:$CB$2,0)),""),"")</f>
        <v/>
      </c>
      <c r="J167" s="13" t="str">
        <f>IFERROR(IF(J$4="Yes",INDEX(List!$F$2:$CB$208,MATCH('Selection Pane Data'!$C167,List!$F$2:$F$208,0),MATCH('Selection Pane Data'!J$3,List!$F$2:$CB$2,0)),""),"")</f>
        <v/>
      </c>
      <c r="K167" s="13" t="str">
        <f>IFERROR(IF(K$4="Yes",INDEX(List!$F$2:$CB$208,MATCH('Selection Pane Data'!$C167,List!$F$2:$F$208,0),MATCH('Selection Pane Data'!K$3,List!$F$2:$CB$2,0)),""),"")</f>
        <v/>
      </c>
      <c r="L167" s="13" t="str">
        <f>IFERROR(IF(L$4="Yes",INDEX(List!$F$2:$CB$208,MATCH('Selection Pane Data'!$C167,List!$F$2:$F$208,0),MATCH('Selection Pane Data'!L$3,List!$F$2:$CB$2,0)),""),"")</f>
        <v/>
      </c>
      <c r="M167" s="13" t="str">
        <f>IFERROR(IF(M$4="Yes",INDEX(List!$F$2:$CB$208,MATCH('Selection Pane Data'!$C167,List!$F$2:$F$208,0),MATCH('Selection Pane Data'!M$3,List!$F$2:$CB$2,0)),""),"")</f>
        <v/>
      </c>
      <c r="N167" s="13" t="str">
        <f>IFERROR(IF(N$4="Yes",INDEX(List!$F$2:$CB$208,MATCH('Selection Pane Data'!$C167,List!$F$2:$F$208,0),MATCH('Selection Pane Data'!N$3,List!$F$2:$CB$2,0)),""),"")</f>
        <v/>
      </c>
      <c r="O167" s="13" t="str">
        <f>IFERROR(IF(O$4="Yes",INDEX(List!$F$2:$CB$208,MATCH('Selection Pane Data'!$C167,List!$F$2:$F$208,0),MATCH('Selection Pane Data'!O$3,List!$F$2:$CB$2,0)),""),"")</f>
        <v/>
      </c>
      <c r="P167" s="13" t="str">
        <f>IFERROR(IF(P$4="Yes",INDEX(List!$F$2:$CB$208,MATCH('Selection Pane Data'!$C167,List!$F$2:$F$208,0),MATCH('Selection Pane Data'!P$3,List!$F$2:$CB$2,0)),""),"")</f>
        <v/>
      </c>
      <c r="Q167" s="13" t="str">
        <f>IFERROR(IF(Q$4="Yes",INDEX(List!$F$2:$CB$208,MATCH('Selection Pane Data'!$C167,List!$F$2:$F$208,0),MATCH('Selection Pane Data'!Q$3,List!$F$2:$CB$2,0)),""),"")</f>
        <v/>
      </c>
      <c r="R167" s="13" t="str">
        <f>IFERROR(IF(R$4="Yes",INDEX(List!$F$2:$CB$208,MATCH('Selection Pane Data'!$C167,List!$F$2:$F$208,0),MATCH('Selection Pane Data'!R$3,List!$F$2:$CB$2,0)),""),"")</f>
        <v/>
      </c>
      <c r="S167" s="13" t="str">
        <f>IFERROR(IF(S$4="Yes",INDEX(List!$F$2:$CB$208,MATCH('Selection Pane Data'!$C167,List!$F$2:$F$208,0),MATCH('Selection Pane Data'!S$3,List!$F$2:$CB$2,0)),""),"")</f>
        <v/>
      </c>
      <c r="T167" s="13" t="str">
        <f>IFERROR(IF(T$4="Yes",INDEX(List!$F$2:$CB$208,MATCH('Selection Pane Data'!$C167,List!$F$2:$F$208,0),MATCH('Selection Pane Data'!T$3,List!$F$2:$CB$2,0)),""),"")</f>
        <v/>
      </c>
      <c r="U167" s="13" t="str">
        <f>IFERROR(IF(U$4="Yes",INDEX(List!$F$2:$CB$208,MATCH('Selection Pane Data'!$C167,List!$F$2:$F$208,0),MATCH('Selection Pane Data'!U$3,List!$F$2:$CB$2,0)),""),"")</f>
        <v/>
      </c>
      <c r="V167" s="13" t="str">
        <f>IFERROR(IF(V$4="Yes",INDEX(List!$F$2:$CB$208,MATCH('Selection Pane Data'!$C167,List!$F$2:$F$208,0),MATCH('Selection Pane Data'!V$3,List!$F$2:$CB$2,0)),""),"")</f>
        <v/>
      </c>
      <c r="W167" s="13" t="str">
        <f>IFERROR(IF(W$4="Yes",INDEX(List!$F$2:$CB$208,MATCH('Selection Pane Data'!$C167,List!$F$2:$F$208,0),MATCH('Selection Pane Data'!W$3,List!$F$2:$CB$2,0)),""),"")</f>
        <v/>
      </c>
      <c r="X167" s="13" t="str">
        <f>IFERROR(IF(X$4="Yes",INDEX(List!$F$2:$CB$208,MATCH('Selection Pane Data'!$C167,List!$F$2:$F$208,0),MATCH('Selection Pane Data'!X$3,List!$F$2:$CB$2,0)),""),"")</f>
        <v/>
      </c>
      <c r="Y167" s="13" t="str">
        <f>IFERROR(IF(Y$4="Yes",INDEX(List!$F$2:$CB$208,MATCH('Selection Pane Data'!$C167,List!$F$2:$F$208,0),MATCH('Selection Pane Data'!Y$3,List!$F$2:$CB$2,0)),""),"")</f>
        <v/>
      </c>
      <c r="Z167" s="13" t="str">
        <f>IFERROR(IF(Z$4="Yes",INDEX(List!$F$2:$CB$208,MATCH('Selection Pane Data'!$C167,List!$F$2:$F$208,0),MATCH('Selection Pane Data'!Z$3,List!$F$2:$CB$2,0)),""),"")</f>
        <v/>
      </c>
      <c r="AA167" s="13" t="str">
        <f>IFERROR(IF(AA$4="Yes",INDEX(List!$F$2:$CB$208,MATCH('Selection Pane Data'!$C167,List!$F$2:$F$208,0),MATCH('Selection Pane Data'!AA$3,List!$F$2:$CB$2,0)),""),"")</f>
        <v/>
      </c>
      <c r="AB167" s="13" t="str">
        <f>IFERROR(IF(AB$4="Yes",INDEX(List!$F$2:$CB$208,MATCH('Selection Pane Data'!$C167,List!$F$2:$F$208,0),MATCH('Selection Pane Data'!AB$3,List!$F$2:$CB$2,0)),""),"")</f>
        <v/>
      </c>
      <c r="AC167" s="13" t="str">
        <f>IFERROR(IF(AC$4="Yes",INDEX(List!$F$2:$CB$208,MATCH('Selection Pane Data'!$C167,List!$F$2:$F$208,0),MATCH('Selection Pane Data'!AC$3,List!$F$2:$CB$2,0)),""),"")</f>
        <v/>
      </c>
      <c r="AD167" s="13" t="str">
        <f>IFERROR(IF(AD$4="Yes",INDEX(List!$F$2:$CB$208,MATCH('Selection Pane Data'!$C167,List!$F$2:$F$208,0),MATCH('Selection Pane Data'!AD$3,List!$F$2:$CB$2,0)),""),"")</f>
        <v/>
      </c>
      <c r="AE167" s="13" t="str">
        <f>IFERROR(IF(AE$4="Yes",INDEX(List!$F$2:$CB$208,MATCH('Selection Pane Data'!$C167,List!$F$2:$F$208,0),MATCH('Selection Pane Data'!AE$3,List!$F$2:$CB$2,0)),""),"")</f>
        <v/>
      </c>
      <c r="AF167" s="13" t="str">
        <f>IFERROR(IF(AF$4="Yes",INDEX(List!$F$2:$CB$208,MATCH('Selection Pane Data'!$C167,List!$F$2:$F$208,0),MATCH('Selection Pane Data'!AF$3,List!$F$2:$CB$2,0)),""),"")</f>
        <v/>
      </c>
      <c r="AG167" s="13" t="str">
        <f>IFERROR(IF(AG$4="Yes",INDEX(List!$F$2:$CB$208,MATCH('Selection Pane Data'!$C167,List!$F$2:$F$208,0),MATCH('Selection Pane Data'!AG$3,List!$F$2:$CB$2,0)),""),"")</f>
        <v/>
      </c>
      <c r="AH167" s="13" t="str">
        <f>IFERROR(IF(AH$4="Yes",INDEX(List!$F$2:$CB$208,MATCH('Selection Pane Data'!$C167,List!$F$2:$F$208,0),MATCH('Selection Pane Data'!AH$3,List!$F$2:$CB$2,0)),""),"")</f>
        <v/>
      </c>
      <c r="AI167" s="13" t="str">
        <f>IFERROR(IF(AI$4="Yes",INDEX(List!$F$2:$CB$208,MATCH('Selection Pane Data'!$C167,List!$F$2:$F$208,0),MATCH('Selection Pane Data'!AI$3,List!$F$2:$CB$2,0)),""),"")</f>
        <v/>
      </c>
      <c r="AJ167" s="13" t="str">
        <f>IFERROR(IF(AJ$4="Yes",INDEX(List!$F$2:$CB$208,MATCH('Selection Pane Data'!$C167,List!$F$2:$F$208,0),MATCH('Selection Pane Data'!AJ$3,List!$F$2:$CB$2,0)),""),"")</f>
        <v/>
      </c>
      <c r="AK167" s="13" t="str">
        <f>IFERROR(IF(AK$4="Yes",INDEX(List!$F$2:$CB$208,MATCH('Selection Pane Data'!$C167,List!$F$2:$F$208,0),MATCH('Selection Pane Data'!AK$3,List!$F$2:$CB$2,0)),""),"")</f>
        <v/>
      </c>
      <c r="AL167" s="13" t="str">
        <f>IFERROR(IF(AL$4="Yes",INDEX(List!$F$2:$CB$208,MATCH('Selection Pane Data'!$C167,List!$F$2:$F$208,0),MATCH('Selection Pane Data'!AL$3,List!$F$2:$CB$2,0)),""),"")</f>
        <v/>
      </c>
      <c r="AM167" s="13" t="str">
        <f>IFERROR(IF(AM$4="Yes",INDEX(List!$F$2:$CB$208,MATCH('Selection Pane Data'!$C167,List!$F$2:$F$208,0),MATCH('Selection Pane Data'!AM$3,List!$F$2:$CB$2,0)),""),"")</f>
        <v/>
      </c>
      <c r="AN167" s="13" t="str">
        <f>IFERROR(IF(AN$4="Yes",INDEX(List!$F$2:$CB$208,MATCH('Selection Pane Data'!$C167,List!$F$2:$F$208,0),MATCH('Selection Pane Data'!AN$3,List!$F$2:$CB$2,0)),""),"")</f>
        <v/>
      </c>
      <c r="AO167" s="13" t="str">
        <f>IFERROR(IF(AO$4="Yes",INDEX(List!$F$2:$CB$208,MATCH('Selection Pane Data'!$C167,List!$F$2:$F$208,0),MATCH('Selection Pane Data'!AO$3,List!$F$2:$CB$2,0)),""),"")</f>
        <v/>
      </c>
      <c r="AP167" s="13" t="str">
        <f>IFERROR(IF(AP$4="Yes",INDEX(List!$F$2:$CB$208,MATCH('Selection Pane Data'!$C167,List!$F$2:$F$208,0),MATCH('Selection Pane Data'!AP$3,List!$F$2:$CB$2,0)),""),"")</f>
        <v/>
      </c>
      <c r="AQ167" s="13" t="str">
        <f>IFERROR(IF(AQ$4="Yes",INDEX(List!$F$2:$CB$208,MATCH('Selection Pane Data'!$C167,List!$F$2:$F$208,0),MATCH('Selection Pane Data'!AQ$3,List!$F$2:$CB$2,0)),""),"")</f>
        <v/>
      </c>
      <c r="AR167" s="13" t="str">
        <f>IFERROR(IF(AR$4="Yes",INDEX(List!$F$2:$CB$208,MATCH('Selection Pane Data'!$C167,List!$F$2:$F$208,0),MATCH('Selection Pane Data'!AR$3,List!$F$2:$CB$2,0)),""),"")</f>
        <v/>
      </c>
      <c r="AS167" s="13" t="str">
        <f>IFERROR(IF(AS$4="Yes",INDEX(List!$F$2:$CB$208,MATCH('Selection Pane Data'!$C167,List!$F$2:$F$208,0),MATCH('Selection Pane Data'!AS$3,List!$F$2:$CB$2,0)),""),"")</f>
        <v/>
      </c>
      <c r="AT167" s="13" t="str">
        <f>IFERROR(IF(AT$4="Yes",INDEX(List!$F$2:$CB$208,MATCH('Selection Pane Data'!$C167,List!$F$2:$F$208,0),MATCH('Selection Pane Data'!AT$3,List!$F$2:$CB$2,0)),""),"")</f>
        <v/>
      </c>
      <c r="AU167" s="13" t="str">
        <f>IFERROR(IF(AU$4="Yes",INDEX(List!$F$2:$CB$208,MATCH('Selection Pane Data'!$C167,List!$F$2:$F$208,0),MATCH('Selection Pane Data'!AU$3,List!$F$2:$CB$2,0)),""),"")</f>
        <v/>
      </c>
      <c r="AV167" s="13" t="str">
        <f>IFERROR(IF(AV$4="Yes",INDEX(List!$F$2:$CB$208,MATCH('Selection Pane Data'!$C167,List!$F$2:$F$208,0),MATCH('Selection Pane Data'!AV$3,List!$F$2:$CB$2,0)),""),"")</f>
        <v/>
      </c>
      <c r="AW167" s="13" t="str">
        <f>IFERROR(IF(AW$4="Yes",INDEX(List!$F$2:$CB$208,MATCH('Selection Pane Data'!$C167,List!$F$2:$F$208,0),MATCH('Selection Pane Data'!AW$3,List!$F$2:$CB$2,0)),""),"")</f>
        <v/>
      </c>
      <c r="AX167" s="13" t="str">
        <f>IFERROR(IF(AX$4="Yes",INDEX(List!$F$2:$CB$208,MATCH('Selection Pane Data'!$C167,List!$F$2:$F$208,0),MATCH('Selection Pane Data'!AX$3,List!$F$2:$CB$2,0)),""),"")</f>
        <v/>
      </c>
      <c r="AY167" s="13" t="str">
        <f>IFERROR(IF(AY$4="Yes",INDEX(List!$F$2:$CB$208,MATCH('Selection Pane Data'!$C167,List!$F$2:$F$208,0),MATCH('Selection Pane Data'!AY$3,List!$F$2:$CB$2,0)),""),"")</f>
        <v/>
      </c>
      <c r="AZ167" s="13" t="str">
        <f>IFERROR(IF(AZ$4="Yes",INDEX(List!$F$2:$CB$208,MATCH('Selection Pane Data'!$C167,List!$F$2:$F$208,0),MATCH('Selection Pane Data'!AZ$3,List!$F$2:$CB$2,0)),""),"")</f>
        <v/>
      </c>
      <c r="BA167" s="13" t="str">
        <f>IFERROR(IF(BA$4="Yes",INDEX(List!$F$2:$CB$208,MATCH('Selection Pane Data'!$C167,List!$F$2:$F$208,0),MATCH('Selection Pane Data'!BA$3,List!$F$2:$CB$2,0)),""),"")</f>
        <v/>
      </c>
      <c r="BB167" s="13" t="str">
        <f>IFERROR(IF(BB$4="Yes",INDEX(List!$F$2:$CB$208,MATCH('Selection Pane Data'!$C167,List!$F$2:$F$208,0),MATCH('Selection Pane Data'!BB$3,List!$F$2:$CB$2,0)),""),"")</f>
        <v/>
      </c>
      <c r="BC167" s="13" t="str">
        <f>IFERROR(IF(BC$4="Yes",INDEX(List!$F$2:$CB$208,MATCH('Selection Pane Data'!$C167,List!$F$2:$F$208,0),MATCH('Selection Pane Data'!BC$3,List!$F$2:$CB$2,0)),""),"")</f>
        <v/>
      </c>
      <c r="BD167" s="13" t="str">
        <f>IFERROR(IF(BD$4="Yes",INDEX(List!$F$2:$CB$208,MATCH('Selection Pane Data'!$C167,List!$F$2:$F$208,0),MATCH('Selection Pane Data'!BD$3,List!$F$2:$CB$2,0)),""),"")</f>
        <v/>
      </c>
      <c r="BE167" s="13" t="str">
        <f>IFERROR(IF(BE$4="Yes",INDEX(List!$F$2:$CB$208,MATCH('Selection Pane Data'!$C167,List!$F$2:$F$208,0),MATCH('Selection Pane Data'!BE$3,List!$F$2:$CB$2,0)),""),"")</f>
        <v/>
      </c>
      <c r="BF167" s="13" t="str">
        <f>IFERROR(IF(BF$4="Yes",INDEX(List!$F$2:$CB$208,MATCH('Selection Pane Data'!$C167,List!$F$2:$F$208,0),MATCH('Selection Pane Data'!BF$3,List!$F$2:$CB$2,0)),""),"")</f>
        <v/>
      </c>
      <c r="BG167" s="13" t="str">
        <f>IFERROR(IF(BG$4="Yes",INDEX(List!$F$2:$CB$208,MATCH('Selection Pane Data'!$C167,List!$F$2:$F$208,0),MATCH('Selection Pane Data'!BG$3,List!$F$2:$CB$2,0)),""),"")</f>
        <v/>
      </c>
      <c r="BH167" s="13" t="str">
        <f>IFERROR(IF(BH$4="Yes",INDEX(List!$F$2:$CB$208,MATCH('Selection Pane Data'!$C167,List!$F$2:$F$208,0),MATCH('Selection Pane Data'!BH$3,List!$F$2:$CB$2,0)),""),"")</f>
        <v/>
      </c>
      <c r="BI167" s="13" t="str">
        <f>IFERROR(IF(BI$4="Yes",INDEX(List!$F$2:$CB$208,MATCH('Selection Pane Data'!$C167,List!$F$2:$F$208,0),MATCH('Selection Pane Data'!BI$3,List!$F$2:$CB$2,0)),""),"")</f>
        <v/>
      </c>
      <c r="BJ167" s="13" t="str">
        <f>IFERROR(IF(BJ$4="Yes",INDEX(List!$F$2:$CB$208,MATCH('Selection Pane Data'!$C167,List!$F$2:$F$208,0),MATCH('Selection Pane Data'!BJ$3,List!$F$2:$CB$2,0)),""),"")</f>
        <v/>
      </c>
      <c r="BK167" s="13" t="str">
        <f>IFERROR(IF(BK$4="Yes",INDEX(List!$F$2:$CB$208,MATCH('Selection Pane Data'!$C167,List!$F$2:$F$208,0),MATCH('Selection Pane Data'!BK$3,List!$F$2:$CB$2,0)),""),"")</f>
        <v/>
      </c>
      <c r="BL167" s="13" t="str">
        <f>IFERROR(IF(BL$4="Yes",INDEX(List!$F$2:$CB$208,MATCH('Selection Pane Data'!$C167,List!$F$2:$F$208,0),MATCH('Selection Pane Data'!BL$3,List!$F$2:$CB$2,0)),""),"")</f>
        <v/>
      </c>
      <c r="BM167" s="13" t="str">
        <f>IFERROR(IF(BM$4="Yes",INDEX(List!$F$2:$CB$208,MATCH('Selection Pane Data'!$C167,List!$F$2:$F$208,0),MATCH('Selection Pane Data'!BM$3,List!$F$2:$CB$2,0)),""),"")</f>
        <v/>
      </c>
      <c r="BN167" s="13" t="str">
        <f>IFERROR(IF(BN$4="Yes",INDEX(List!$F$2:$CB$208,MATCH('Selection Pane Data'!$C167,List!$F$2:$F$208,0),MATCH('Selection Pane Data'!BN$3,List!$F$2:$CB$2,0)),""),"")</f>
        <v/>
      </c>
      <c r="BO167" s="13" t="str">
        <f>IFERROR(IF(BO$4="Yes",INDEX(List!$F$2:$CB$208,MATCH('Selection Pane Data'!$C167,List!$F$2:$F$208,0),MATCH('Selection Pane Data'!BO$3,List!$F$2:$CB$2,0)),""),"")</f>
        <v/>
      </c>
      <c r="BP167" s="13" t="str">
        <f>IFERROR(IF(BP$4="Yes",INDEX(List!$F$2:$CB$208,MATCH('Selection Pane Data'!$C167,List!$F$2:$F$208,0),MATCH('Selection Pane Data'!BP$3,List!$F$2:$CB$2,0)),""),"")</f>
        <v/>
      </c>
      <c r="BQ167" s="13" t="str">
        <f>IFERROR(IF(BQ$4="Yes",INDEX(List!$F$2:$CB$208,MATCH('Selection Pane Data'!$C167,List!$F$2:$F$208,0),MATCH('Selection Pane Data'!BQ$3,List!$F$2:$CB$2,0)),""),"")</f>
        <v/>
      </c>
      <c r="BR167" s="13" t="str">
        <f>IFERROR(IF(BR$4="Yes",INDEX(List!$F$2:$CB$208,MATCH('Selection Pane Data'!$C167,List!$F$2:$F$208,0),MATCH('Selection Pane Data'!BR$3,List!$F$2:$CB$2,0)),""),"")</f>
        <v/>
      </c>
      <c r="BS167" s="13" t="str">
        <f>IFERROR(IF(BS$4="Yes",INDEX(List!$F$2:$CB$208,MATCH('Selection Pane Data'!$C167,List!$F$2:$F$208,0),MATCH('Selection Pane Data'!BS$3,List!$F$2:$CB$2,0)),""),"")</f>
        <v/>
      </c>
      <c r="BT167" s="13" t="str">
        <f>IFERROR(IF(BT$4="Yes",INDEX(List!$F$2:$CB$208,MATCH('Selection Pane Data'!$C167,List!$F$2:$F$208,0),MATCH('Selection Pane Data'!BT$3,List!$F$2:$CB$2,0)),""),"")</f>
        <v/>
      </c>
      <c r="BU167" s="13" t="str">
        <f>IFERROR(IF(BU$4="Yes",INDEX(List!$F$2:$CB$208,MATCH('Selection Pane Data'!$C167,List!$F$2:$F$208,0),MATCH('Selection Pane Data'!BU$3,List!$F$2:$CB$2,0)),""),"")</f>
        <v/>
      </c>
      <c r="BV167" s="13" t="str">
        <f>IFERROR(IF(BV$4="Yes",INDEX(List!$F$2:$CB$208,MATCH('Selection Pane Data'!$C167,List!$F$2:$F$208,0),MATCH('Selection Pane Data'!BV$3,List!$F$2:$CB$2,0)),""),"")</f>
        <v/>
      </c>
      <c r="BW167" s="13" t="str">
        <f>IFERROR(IF(BW$4="Yes",INDEX(List!$F$2:$CB$208,MATCH('Selection Pane Data'!$C167,List!$F$2:$F$208,0),MATCH('Selection Pane Data'!BW$3,List!$F$2:$CB$2,0)),""),"")</f>
        <v/>
      </c>
      <c r="BX167" s="13" t="str">
        <f>IFERROR(IF(BX$4="Yes",INDEX(List!$F$2:$CB$208,MATCH('Selection Pane Data'!$C167,List!$F$2:$F$208,0),MATCH('Selection Pane Data'!BX$3,List!$F$2:$CB$2,0)),""),"")</f>
        <v/>
      </c>
      <c r="BY167" s="13" t="str">
        <f>IFERROR(IF(BY$4="Yes",INDEX(List!$F$2:$CB$208,MATCH('Selection Pane Data'!$C167,List!$F$2:$F$208,0),MATCH('Selection Pane Data'!BY$3,List!$F$2:$CB$2,0)),""),"")</f>
        <v/>
      </c>
      <c r="BZ167" s="13" t="str">
        <f>IFERROR(IF(BZ$4="Yes",INDEX(List!$F$2:$CB$208,MATCH('Selection Pane Data'!$C167,List!$F$2:$F$208,0),MATCH('Selection Pane Data'!BZ$3,List!$F$2:$CB$2,0)),""),"")</f>
        <v/>
      </c>
      <c r="CA167" s="13" t="str">
        <f>IFERROR(IF(CA$4="Yes",INDEX(List!$F$2:$CB$208,MATCH('Selection Pane Data'!$C167,List!$F$2:$F$208,0),MATCH('Selection Pane Data'!CA$3,List!$F$2:$CB$2,0)),""),"")</f>
        <v/>
      </c>
      <c r="CC167" s="29">
        <f t="shared" si="8"/>
        <v>0</v>
      </c>
      <c r="CD167" s="29">
        <f t="shared" si="9"/>
        <v>0</v>
      </c>
      <c r="CE167" s="29"/>
      <c r="CF167" s="29">
        <f>COUNTIF(List!I165:CB165,'Selection Pane Data'!CF$3)</f>
        <v>0</v>
      </c>
      <c r="CG167" s="29">
        <f>COUNTIF(List!J165:CC165,'Selection Pane Data'!CG$3)</f>
        <v>0</v>
      </c>
      <c r="CH167" s="29"/>
      <c r="CI167" s="29" t="str">
        <f t="shared" si="10"/>
        <v>Good</v>
      </c>
      <c r="CJ167" s="29" t="str">
        <f t="shared" si="11"/>
        <v>Good</v>
      </c>
    </row>
    <row r="168" spans="2:88" x14ac:dyDescent="0.45">
      <c r="B168" s="21"/>
      <c r="C168" s="120" t="s">
        <v>149</v>
      </c>
      <c r="D168" s="31">
        <f>List!G166</f>
        <v>0</v>
      </c>
      <c r="E168" s="31">
        <f>List!H166</f>
        <v>0</v>
      </c>
      <c r="F168" t="str">
        <f>INDEX('CMMC Levels'!$A$1:$F$188,MATCH('Selection Pane Data'!$C168,'CMMC Levels'!$A$1:$A$188,0),MATCH(Placemat!$F$4,'CMMC Levels'!$A$1:$F$1,0))</f>
        <v>N/A</v>
      </c>
      <c r="G168" s="75" t="str">
        <f>IF(F168="X",IF(COUNTIF(List!I166:CB166,"P")+COUNTIF(List!I166:CB166,"S")=0,"U",IF(COUNTIF('Selection Pane Data'!H168:CA168,"P")&gt;0,"P",IF(COUNTIF('Selection Pane Data'!H168:CA168,"S")&gt;0,"S","N"))),"NA")</f>
        <v>NA</v>
      </c>
      <c r="H168" s="13" t="str">
        <f>IFERROR(IF(H$4="Yes",INDEX(List!$F$2:$CB$208,MATCH('Selection Pane Data'!$C168,List!$F$2:$F$208,0),MATCH('Selection Pane Data'!H$3,List!$F$2:$CB$2,0)),""),"")</f>
        <v/>
      </c>
      <c r="I168" s="13" t="str">
        <f>IFERROR(IF(I$4="Yes",INDEX(List!$F$2:$CB$208,MATCH('Selection Pane Data'!$C168,List!$F$2:$F$208,0),MATCH('Selection Pane Data'!I$3,List!$F$2:$CB$2,0)),""),"")</f>
        <v/>
      </c>
      <c r="J168" s="13" t="str">
        <f>IFERROR(IF(J$4="Yes",INDEX(List!$F$2:$CB$208,MATCH('Selection Pane Data'!$C168,List!$F$2:$F$208,0),MATCH('Selection Pane Data'!J$3,List!$F$2:$CB$2,0)),""),"")</f>
        <v/>
      </c>
      <c r="K168" s="13" t="str">
        <f>IFERROR(IF(K$4="Yes",INDEX(List!$F$2:$CB$208,MATCH('Selection Pane Data'!$C168,List!$F$2:$F$208,0),MATCH('Selection Pane Data'!K$3,List!$F$2:$CB$2,0)),""),"")</f>
        <v/>
      </c>
      <c r="L168" s="13" t="str">
        <f>IFERROR(IF(L$4="Yes",INDEX(List!$F$2:$CB$208,MATCH('Selection Pane Data'!$C168,List!$F$2:$F$208,0),MATCH('Selection Pane Data'!L$3,List!$F$2:$CB$2,0)),""),"")</f>
        <v/>
      </c>
      <c r="M168" s="13" t="str">
        <f>IFERROR(IF(M$4="Yes",INDEX(List!$F$2:$CB$208,MATCH('Selection Pane Data'!$C168,List!$F$2:$F$208,0),MATCH('Selection Pane Data'!M$3,List!$F$2:$CB$2,0)),""),"")</f>
        <v/>
      </c>
      <c r="N168" s="13" t="str">
        <f>IFERROR(IF(N$4="Yes",INDEX(List!$F$2:$CB$208,MATCH('Selection Pane Data'!$C168,List!$F$2:$F$208,0),MATCH('Selection Pane Data'!N$3,List!$F$2:$CB$2,0)),""),"")</f>
        <v/>
      </c>
      <c r="O168" s="13" t="str">
        <f>IFERROR(IF(O$4="Yes",INDEX(List!$F$2:$CB$208,MATCH('Selection Pane Data'!$C168,List!$F$2:$F$208,0),MATCH('Selection Pane Data'!O$3,List!$F$2:$CB$2,0)),""),"")</f>
        <v/>
      </c>
      <c r="P168" s="13" t="str">
        <f>IFERROR(IF(P$4="Yes",INDEX(List!$F$2:$CB$208,MATCH('Selection Pane Data'!$C168,List!$F$2:$F$208,0),MATCH('Selection Pane Data'!P$3,List!$F$2:$CB$2,0)),""),"")</f>
        <v/>
      </c>
      <c r="Q168" s="13" t="str">
        <f>IFERROR(IF(Q$4="Yes",INDEX(List!$F$2:$CB$208,MATCH('Selection Pane Data'!$C168,List!$F$2:$F$208,0),MATCH('Selection Pane Data'!Q$3,List!$F$2:$CB$2,0)),""),"")</f>
        <v/>
      </c>
      <c r="R168" s="13" t="str">
        <f>IFERROR(IF(R$4="Yes",INDEX(List!$F$2:$CB$208,MATCH('Selection Pane Data'!$C168,List!$F$2:$F$208,0),MATCH('Selection Pane Data'!R$3,List!$F$2:$CB$2,0)),""),"")</f>
        <v/>
      </c>
      <c r="S168" s="13" t="str">
        <f>IFERROR(IF(S$4="Yes",INDEX(List!$F$2:$CB$208,MATCH('Selection Pane Data'!$C168,List!$F$2:$F$208,0),MATCH('Selection Pane Data'!S$3,List!$F$2:$CB$2,0)),""),"")</f>
        <v/>
      </c>
      <c r="T168" s="13" t="str">
        <f>IFERROR(IF(T$4="Yes",INDEX(List!$F$2:$CB$208,MATCH('Selection Pane Data'!$C168,List!$F$2:$F$208,0),MATCH('Selection Pane Data'!T$3,List!$F$2:$CB$2,0)),""),"")</f>
        <v/>
      </c>
      <c r="U168" s="13" t="str">
        <f>IFERROR(IF(U$4="Yes",INDEX(List!$F$2:$CB$208,MATCH('Selection Pane Data'!$C168,List!$F$2:$F$208,0),MATCH('Selection Pane Data'!U$3,List!$F$2:$CB$2,0)),""),"")</f>
        <v/>
      </c>
      <c r="V168" s="13" t="str">
        <f>IFERROR(IF(V$4="Yes",INDEX(List!$F$2:$CB$208,MATCH('Selection Pane Data'!$C168,List!$F$2:$F$208,0),MATCH('Selection Pane Data'!V$3,List!$F$2:$CB$2,0)),""),"")</f>
        <v/>
      </c>
      <c r="W168" s="13" t="str">
        <f>IFERROR(IF(W$4="Yes",INDEX(List!$F$2:$CB$208,MATCH('Selection Pane Data'!$C168,List!$F$2:$F$208,0),MATCH('Selection Pane Data'!W$3,List!$F$2:$CB$2,0)),""),"")</f>
        <v/>
      </c>
      <c r="X168" s="13" t="str">
        <f>IFERROR(IF(X$4="Yes",INDEX(List!$F$2:$CB$208,MATCH('Selection Pane Data'!$C168,List!$F$2:$F$208,0),MATCH('Selection Pane Data'!X$3,List!$F$2:$CB$2,0)),""),"")</f>
        <v/>
      </c>
      <c r="Y168" s="13" t="str">
        <f>IFERROR(IF(Y$4="Yes",INDEX(List!$F$2:$CB$208,MATCH('Selection Pane Data'!$C168,List!$F$2:$F$208,0),MATCH('Selection Pane Data'!Y$3,List!$F$2:$CB$2,0)),""),"")</f>
        <v/>
      </c>
      <c r="Z168" s="13" t="str">
        <f>IFERROR(IF(Z$4="Yes",INDEX(List!$F$2:$CB$208,MATCH('Selection Pane Data'!$C168,List!$F$2:$F$208,0),MATCH('Selection Pane Data'!Z$3,List!$F$2:$CB$2,0)),""),"")</f>
        <v/>
      </c>
      <c r="AA168" s="13" t="str">
        <f>IFERROR(IF(AA$4="Yes",INDEX(List!$F$2:$CB$208,MATCH('Selection Pane Data'!$C168,List!$F$2:$F$208,0),MATCH('Selection Pane Data'!AA$3,List!$F$2:$CB$2,0)),""),"")</f>
        <v/>
      </c>
      <c r="AB168" s="13" t="str">
        <f>IFERROR(IF(AB$4="Yes",INDEX(List!$F$2:$CB$208,MATCH('Selection Pane Data'!$C168,List!$F$2:$F$208,0),MATCH('Selection Pane Data'!AB$3,List!$F$2:$CB$2,0)),""),"")</f>
        <v/>
      </c>
      <c r="AC168" s="13" t="str">
        <f>IFERROR(IF(AC$4="Yes",INDEX(List!$F$2:$CB$208,MATCH('Selection Pane Data'!$C168,List!$F$2:$F$208,0),MATCH('Selection Pane Data'!AC$3,List!$F$2:$CB$2,0)),""),"")</f>
        <v/>
      </c>
      <c r="AD168" s="13" t="str">
        <f>IFERROR(IF(AD$4="Yes",INDEX(List!$F$2:$CB$208,MATCH('Selection Pane Data'!$C168,List!$F$2:$F$208,0),MATCH('Selection Pane Data'!AD$3,List!$F$2:$CB$2,0)),""),"")</f>
        <v/>
      </c>
      <c r="AE168" s="13" t="str">
        <f>IFERROR(IF(AE$4="Yes",INDEX(List!$F$2:$CB$208,MATCH('Selection Pane Data'!$C168,List!$F$2:$F$208,0),MATCH('Selection Pane Data'!AE$3,List!$F$2:$CB$2,0)),""),"")</f>
        <v/>
      </c>
      <c r="AF168" s="13" t="str">
        <f>IFERROR(IF(AF$4="Yes",INDEX(List!$F$2:$CB$208,MATCH('Selection Pane Data'!$C168,List!$F$2:$F$208,0),MATCH('Selection Pane Data'!AF$3,List!$F$2:$CB$2,0)),""),"")</f>
        <v/>
      </c>
      <c r="AG168" s="13" t="str">
        <f>IFERROR(IF(AG$4="Yes",INDEX(List!$F$2:$CB$208,MATCH('Selection Pane Data'!$C168,List!$F$2:$F$208,0),MATCH('Selection Pane Data'!AG$3,List!$F$2:$CB$2,0)),""),"")</f>
        <v/>
      </c>
      <c r="AH168" s="13" t="str">
        <f>IFERROR(IF(AH$4="Yes",INDEX(List!$F$2:$CB$208,MATCH('Selection Pane Data'!$C168,List!$F$2:$F$208,0),MATCH('Selection Pane Data'!AH$3,List!$F$2:$CB$2,0)),""),"")</f>
        <v/>
      </c>
      <c r="AI168" s="13" t="str">
        <f>IFERROR(IF(AI$4="Yes",INDEX(List!$F$2:$CB$208,MATCH('Selection Pane Data'!$C168,List!$F$2:$F$208,0),MATCH('Selection Pane Data'!AI$3,List!$F$2:$CB$2,0)),""),"")</f>
        <v/>
      </c>
      <c r="AJ168" s="13" t="str">
        <f>IFERROR(IF(AJ$4="Yes",INDEX(List!$F$2:$CB$208,MATCH('Selection Pane Data'!$C168,List!$F$2:$F$208,0),MATCH('Selection Pane Data'!AJ$3,List!$F$2:$CB$2,0)),""),"")</f>
        <v/>
      </c>
      <c r="AK168" s="13" t="str">
        <f>IFERROR(IF(AK$4="Yes",INDEX(List!$F$2:$CB$208,MATCH('Selection Pane Data'!$C168,List!$F$2:$F$208,0),MATCH('Selection Pane Data'!AK$3,List!$F$2:$CB$2,0)),""),"")</f>
        <v/>
      </c>
      <c r="AL168" s="13" t="str">
        <f>IFERROR(IF(AL$4="Yes",INDEX(List!$F$2:$CB$208,MATCH('Selection Pane Data'!$C168,List!$F$2:$F$208,0),MATCH('Selection Pane Data'!AL$3,List!$F$2:$CB$2,0)),""),"")</f>
        <v/>
      </c>
      <c r="AM168" s="13" t="str">
        <f>IFERROR(IF(AM$4="Yes",INDEX(List!$F$2:$CB$208,MATCH('Selection Pane Data'!$C168,List!$F$2:$F$208,0),MATCH('Selection Pane Data'!AM$3,List!$F$2:$CB$2,0)),""),"")</f>
        <v/>
      </c>
      <c r="AN168" s="13" t="str">
        <f>IFERROR(IF(AN$4="Yes",INDEX(List!$F$2:$CB$208,MATCH('Selection Pane Data'!$C168,List!$F$2:$F$208,0),MATCH('Selection Pane Data'!AN$3,List!$F$2:$CB$2,0)),""),"")</f>
        <v/>
      </c>
      <c r="AO168" s="13" t="str">
        <f>IFERROR(IF(AO$4="Yes",INDEX(List!$F$2:$CB$208,MATCH('Selection Pane Data'!$C168,List!$F$2:$F$208,0),MATCH('Selection Pane Data'!AO$3,List!$F$2:$CB$2,0)),""),"")</f>
        <v/>
      </c>
      <c r="AP168" s="13" t="str">
        <f>IFERROR(IF(AP$4="Yes",INDEX(List!$F$2:$CB$208,MATCH('Selection Pane Data'!$C168,List!$F$2:$F$208,0),MATCH('Selection Pane Data'!AP$3,List!$F$2:$CB$2,0)),""),"")</f>
        <v/>
      </c>
      <c r="AQ168" s="13" t="str">
        <f>IFERROR(IF(AQ$4="Yes",INDEX(List!$F$2:$CB$208,MATCH('Selection Pane Data'!$C168,List!$F$2:$F$208,0),MATCH('Selection Pane Data'!AQ$3,List!$F$2:$CB$2,0)),""),"")</f>
        <v/>
      </c>
      <c r="AR168" s="13" t="str">
        <f>IFERROR(IF(AR$4="Yes",INDEX(List!$F$2:$CB$208,MATCH('Selection Pane Data'!$C168,List!$F$2:$F$208,0),MATCH('Selection Pane Data'!AR$3,List!$F$2:$CB$2,0)),""),"")</f>
        <v/>
      </c>
      <c r="AS168" s="13" t="str">
        <f>IFERROR(IF(AS$4="Yes",INDEX(List!$F$2:$CB$208,MATCH('Selection Pane Data'!$C168,List!$F$2:$F$208,0),MATCH('Selection Pane Data'!AS$3,List!$F$2:$CB$2,0)),""),"")</f>
        <v/>
      </c>
      <c r="AT168" s="13" t="str">
        <f>IFERROR(IF(AT$4="Yes",INDEX(List!$F$2:$CB$208,MATCH('Selection Pane Data'!$C168,List!$F$2:$F$208,0),MATCH('Selection Pane Data'!AT$3,List!$F$2:$CB$2,0)),""),"")</f>
        <v/>
      </c>
      <c r="AU168" s="13" t="str">
        <f>IFERROR(IF(AU$4="Yes",INDEX(List!$F$2:$CB$208,MATCH('Selection Pane Data'!$C168,List!$F$2:$F$208,0),MATCH('Selection Pane Data'!AU$3,List!$F$2:$CB$2,0)),""),"")</f>
        <v/>
      </c>
      <c r="AV168" s="13" t="str">
        <f>IFERROR(IF(AV$4="Yes",INDEX(List!$F$2:$CB$208,MATCH('Selection Pane Data'!$C168,List!$F$2:$F$208,0),MATCH('Selection Pane Data'!AV$3,List!$F$2:$CB$2,0)),""),"")</f>
        <v/>
      </c>
      <c r="AW168" s="13" t="str">
        <f>IFERROR(IF(AW$4="Yes",INDEX(List!$F$2:$CB$208,MATCH('Selection Pane Data'!$C168,List!$F$2:$F$208,0),MATCH('Selection Pane Data'!AW$3,List!$F$2:$CB$2,0)),""),"")</f>
        <v/>
      </c>
      <c r="AX168" s="13" t="str">
        <f>IFERROR(IF(AX$4="Yes",INDEX(List!$F$2:$CB$208,MATCH('Selection Pane Data'!$C168,List!$F$2:$F$208,0),MATCH('Selection Pane Data'!AX$3,List!$F$2:$CB$2,0)),""),"")</f>
        <v/>
      </c>
      <c r="AY168" s="13" t="str">
        <f>IFERROR(IF(AY$4="Yes",INDEX(List!$F$2:$CB$208,MATCH('Selection Pane Data'!$C168,List!$F$2:$F$208,0),MATCH('Selection Pane Data'!AY$3,List!$F$2:$CB$2,0)),""),"")</f>
        <v/>
      </c>
      <c r="AZ168" s="13" t="str">
        <f>IFERROR(IF(AZ$4="Yes",INDEX(List!$F$2:$CB$208,MATCH('Selection Pane Data'!$C168,List!$F$2:$F$208,0),MATCH('Selection Pane Data'!AZ$3,List!$F$2:$CB$2,0)),""),"")</f>
        <v/>
      </c>
      <c r="BA168" s="13" t="str">
        <f>IFERROR(IF(BA$4="Yes",INDEX(List!$F$2:$CB$208,MATCH('Selection Pane Data'!$C168,List!$F$2:$F$208,0),MATCH('Selection Pane Data'!BA$3,List!$F$2:$CB$2,0)),""),"")</f>
        <v/>
      </c>
      <c r="BB168" s="13" t="str">
        <f>IFERROR(IF(BB$4="Yes",INDEX(List!$F$2:$CB$208,MATCH('Selection Pane Data'!$C168,List!$F$2:$F$208,0),MATCH('Selection Pane Data'!BB$3,List!$F$2:$CB$2,0)),""),"")</f>
        <v/>
      </c>
      <c r="BC168" s="13" t="str">
        <f>IFERROR(IF(BC$4="Yes",INDEX(List!$F$2:$CB$208,MATCH('Selection Pane Data'!$C168,List!$F$2:$F$208,0),MATCH('Selection Pane Data'!BC$3,List!$F$2:$CB$2,0)),""),"")</f>
        <v/>
      </c>
      <c r="BD168" s="13" t="str">
        <f>IFERROR(IF(BD$4="Yes",INDEX(List!$F$2:$CB$208,MATCH('Selection Pane Data'!$C168,List!$F$2:$F$208,0),MATCH('Selection Pane Data'!BD$3,List!$F$2:$CB$2,0)),""),"")</f>
        <v/>
      </c>
      <c r="BE168" s="13" t="str">
        <f>IFERROR(IF(BE$4="Yes",INDEX(List!$F$2:$CB$208,MATCH('Selection Pane Data'!$C168,List!$F$2:$F$208,0),MATCH('Selection Pane Data'!BE$3,List!$F$2:$CB$2,0)),""),"")</f>
        <v/>
      </c>
      <c r="BF168" s="13" t="str">
        <f>IFERROR(IF(BF$4="Yes",INDEX(List!$F$2:$CB$208,MATCH('Selection Pane Data'!$C168,List!$F$2:$F$208,0),MATCH('Selection Pane Data'!BF$3,List!$F$2:$CB$2,0)),""),"")</f>
        <v/>
      </c>
      <c r="BG168" s="13" t="str">
        <f>IFERROR(IF(BG$4="Yes",INDEX(List!$F$2:$CB$208,MATCH('Selection Pane Data'!$C168,List!$F$2:$F$208,0),MATCH('Selection Pane Data'!BG$3,List!$F$2:$CB$2,0)),""),"")</f>
        <v/>
      </c>
      <c r="BH168" s="13" t="str">
        <f>IFERROR(IF(BH$4="Yes",INDEX(List!$F$2:$CB$208,MATCH('Selection Pane Data'!$C168,List!$F$2:$F$208,0),MATCH('Selection Pane Data'!BH$3,List!$F$2:$CB$2,0)),""),"")</f>
        <v/>
      </c>
      <c r="BI168" s="13" t="str">
        <f>IFERROR(IF(BI$4="Yes",INDEX(List!$F$2:$CB$208,MATCH('Selection Pane Data'!$C168,List!$F$2:$F$208,0),MATCH('Selection Pane Data'!BI$3,List!$F$2:$CB$2,0)),""),"")</f>
        <v/>
      </c>
      <c r="BJ168" s="13" t="str">
        <f>IFERROR(IF(BJ$4="Yes",INDEX(List!$F$2:$CB$208,MATCH('Selection Pane Data'!$C168,List!$F$2:$F$208,0),MATCH('Selection Pane Data'!BJ$3,List!$F$2:$CB$2,0)),""),"")</f>
        <v/>
      </c>
      <c r="BK168" s="13" t="str">
        <f>IFERROR(IF(BK$4="Yes",INDEX(List!$F$2:$CB$208,MATCH('Selection Pane Data'!$C168,List!$F$2:$F$208,0),MATCH('Selection Pane Data'!BK$3,List!$F$2:$CB$2,0)),""),"")</f>
        <v/>
      </c>
      <c r="BL168" s="13" t="str">
        <f>IFERROR(IF(BL$4="Yes",INDEX(List!$F$2:$CB$208,MATCH('Selection Pane Data'!$C168,List!$F$2:$F$208,0),MATCH('Selection Pane Data'!BL$3,List!$F$2:$CB$2,0)),""),"")</f>
        <v/>
      </c>
      <c r="BM168" s="13" t="str">
        <f>IFERROR(IF(BM$4="Yes",INDEX(List!$F$2:$CB$208,MATCH('Selection Pane Data'!$C168,List!$F$2:$F$208,0),MATCH('Selection Pane Data'!BM$3,List!$F$2:$CB$2,0)),""),"")</f>
        <v/>
      </c>
      <c r="BN168" s="13" t="str">
        <f>IFERROR(IF(BN$4="Yes",INDEX(List!$F$2:$CB$208,MATCH('Selection Pane Data'!$C168,List!$F$2:$F$208,0),MATCH('Selection Pane Data'!BN$3,List!$F$2:$CB$2,0)),""),"")</f>
        <v/>
      </c>
      <c r="BO168" s="13" t="str">
        <f>IFERROR(IF(BO$4="Yes",INDEX(List!$F$2:$CB$208,MATCH('Selection Pane Data'!$C168,List!$F$2:$F$208,0),MATCH('Selection Pane Data'!BO$3,List!$F$2:$CB$2,0)),""),"")</f>
        <v/>
      </c>
      <c r="BP168" s="13" t="str">
        <f>IFERROR(IF(BP$4="Yes",INDEX(List!$F$2:$CB$208,MATCH('Selection Pane Data'!$C168,List!$F$2:$F$208,0),MATCH('Selection Pane Data'!BP$3,List!$F$2:$CB$2,0)),""),"")</f>
        <v/>
      </c>
      <c r="BQ168" s="13" t="str">
        <f>IFERROR(IF(BQ$4="Yes",INDEX(List!$F$2:$CB$208,MATCH('Selection Pane Data'!$C168,List!$F$2:$F$208,0),MATCH('Selection Pane Data'!BQ$3,List!$F$2:$CB$2,0)),""),"")</f>
        <v/>
      </c>
      <c r="BR168" s="13" t="str">
        <f>IFERROR(IF(BR$4="Yes",INDEX(List!$F$2:$CB$208,MATCH('Selection Pane Data'!$C168,List!$F$2:$F$208,0),MATCH('Selection Pane Data'!BR$3,List!$F$2:$CB$2,0)),""),"")</f>
        <v/>
      </c>
      <c r="BS168" s="13" t="str">
        <f>IFERROR(IF(BS$4="Yes",INDEX(List!$F$2:$CB$208,MATCH('Selection Pane Data'!$C168,List!$F$2:$F$208,0),MATCH('Selection Pane Data'!BS$3,List!$F$2:$CB$2,0)),""),"")</f>
        <v/>
      </c>
      <c r="BT168" s="13" t="str">
        <f>IFERROR(IF(BT$4="Yes",INDEX(List!$F$2:$CB$208,MATCH('Selection Pane Data'!$C168,List!$F$2:$F$208,0),MATCH('Selection Pane Data'!BT$3,List!$F$2:$CB$2,0)),""),"")</f>
        <v/>
      </c>
      <c r="BU168" s="13" t="str">
        <f>IFERROR(IF(BU$4="Yes",INDEX(List!$F$2:$CB$208,MATCH('Selection Pane Data'!$C168,List!$F$2:$F$208,0),MATCH('Selection Pane Data'!BU$3,List!$F$2:$CB$2,0)),""),"")</f>
        <v/>
      </c>
      <c r="BV168" s="13" t="str">
        <f>IFERROR(IF(BV$4="Yes",INDEX(List!$F$2:$CB$208,MATCH('Selection Pane Data'!$C168,List!$F$2:$F$208,0),MATCH('Selection Pane Data'!BV$3,List!$F$2:$CB$2,0)),""),"")</f>
        <v/>
      </c>
      <c r="BW168" s="13" t="str">
        <f>IFERROR(IF(BW$4="Yes",INDEX(List!$F$2:$CB$208,MATCH('Selection Pane Data'!$C168,List!$F$2:$F$208,0),MATCH('Selection Pane Data'!BW$3,List!$F$2:$CB$2,0)),""),"")</f>
        <v/>
      </c>
      <c r="BX168" s="13" t="str">
        <f>IFERROR(IF(BX$4="Yes",INDEX(List!$F$2:$CB$208,MATCH('Selection Pane Data'!$C168,List!$F$2:$F$208,0),MATCH('Selection Pane Data'!BX$3,List!$F$2:$CB$2,0)),""),"")</f>
        <v/>
      </c>
      <c r="BY168" s="13" t="str">
        <f>IFERROR(IF(BY$4="Yes",INDEX(List!$F$2:$CB$208,MATCH('Selection Pane Data'!$C168,List!$F$2:$F$208,0),MATCH('Selection Pane Data'!BY$3,List!$F$2:$CB$2,0)),""),"")</f>
        <v/>
      </c>
      <c r="BZ168" s="13" t="str">
        <f>IFERROR(IF(BZ$4="Yes",INDEX(List!$F$2:$CB$208,MATCH('Selection Pane Data'!$C168,List!$F$2:$F$208,0),MATCH('Selection Pane Data'!BZ$3,List!$F$2:$CB$2,0)),""),"")</f>
        <v/>
      </c>
      <c r="CA168" s="13" t="str">
        <f>IFERROR(IF(CA$4="Yes",INDEX(List!$F$2:$CB$208,MATCH('Selection Pane Data'!$C168,List!$F$2:$F$208,0),MATCH('Selection Pane Data'!CA$3,List!$F$2:$CB$2,0)),""),"")</f>
        <v/>
      </c>
      <c r="CC168" s="29">
        <f t="shared" si="8"/>
        <v>0</v>
      </c>
      <c r="CD168" s="29">
        <f t="shared" si="9"/>
        <v>0</v>
      </c>
      <c r="CE168" s="29"/>
      <c r="CF168" s="29">
        <f>COUNTIF(List!I166:CB166,'Selection Pane Data'!CF$3)</f>
        <v>2</v>
      </c>
      <c r="CG168" s="29">
        <f>COUNTIF(List!J166:CC166,'Selection Pane Data'!CG$3)</f>
        <v>3</v>
      </c>
      <c r="CH168" s="29"/>
      <c r="CI168" s="29" t="str">
        <f t="shared" si="10"/>
        <v>Error</v>
      </c>
      <c r="CJ168" s="29" t="str">
        <f t="shared" si="11"/>
        <v>Error</v>
      </c>
    </row>
    <row r="169" spans="2:88" x14ac:dyDescent="0.45">
      <c r="B169" s="21"/>
      <c r="C169" s="120" t="s">
        <v>158</v>
      </c>
      <c r="D169" s="31">
        <f>List!G167</f>
        <v>0</v>
      </c>
      <c r="E169" s="31">
        <f>List!H167</f>
        <v>0</v>
      </c>
      <c r="F169" t="str">
        <f>INDEX('CMMC Levels'!$A$1:$F$188,MATCH('Selection Pane Data'!$C169,'CMMC Levels'!$A$1:$A$188,0),MATCH(Placemat!$F$4,'CMMC Levels'!$A$1:$F$1,0))</f>
        <v>N/A</v>
      </c>
      <c r="G169" s="75" t="str">
        <f>IF(F169="X",IF(COUNTIF(List!I167:CB167,"P")+COUNTIF(List!I167:CB167,"S")=0,"U",IF(COUNTIF('Selection Pane Data'!H169:CA169,"P")&gt;0,"P",IF(COUNTIF('Selection Pane Data'!H169:CA169,"S")&gt;0,"S","N"))),"NA")</f>
        <v>NA</v>
      </c>
      <c r="H169" s="13" t="str">
        <f>IFERROR(IF(H$4="Yes",INDEX(List!$F$2:$CB$208,MATCH('Selection Pane Data'!$C169,List!$F$2:$F$208,0),MATCH('Selection Pane Data'!H$3,List!$F$2:$CB$2,0)),""),"")</f>
        <v/>
      </c>
      <c r="I169" s="13" t="str">
        <f>IFERROR(IF(I$4="Yes",INDEX(List!$F$2:$CB$208,MATCH('Selection Pane Data'!$C169,List!$F$2:$F$208,0),MATCH('Selection Pane Data'!I$3,List!$F$2:$CB$2,0)),""),"")</f>
        <v/>
      </c>
      <c r="J169" s="13" t="str">
        <f>IFERROR(IF(J$4="Yes",INDEX(List!$F$2:$CB$208,MATCH('Selection Pane Data'!$C169,List!$F$2:$F$208,0),MATCH('Selection Pane Data'!J$3,List!$F$2:$CB$2,0)),""),"")</f>
        <v/>
      </c>
      <c r="K169" s="13" t="str">
        <f>IFERROR(IF(K$4="Yes",INDEX(List!$F$2:$CB$208,MATCH('Selection Pane Data'!$C169,List!$F$2:$F$208,0),MATCH('Selection Pane Data'!K$3,List!$F$2:$CB$2,0)),""),"")</f>
        <v/>
      </c>
      <c r="L169" s="13" t="str">
        <f>IFERROR(IF(L$4="Yes",INDEX(List!$F$2:$CB$208,MATCH('Selection Pane Data'!$C169,List!$F$2:$F$208,0),MATCH('Selection Pane Data'!L$3,List!$F$2:$CB$2,0)),""),"")</f>
        <v/>
      </c>
      <c r="M169" s="13" t="str">
        <f>IFERROR(IF(M$4="Yes",INDEX(List!$F$2:$CB$208,MATCH('Selection Pane Data'!$C169,List!$F$2:$F$208,0),MATCH('Selection Pane Data'!M$3,List!$F$2:$CB$2,0)),""),"")</f>
        <v/>
      </c>
      <c r="N169" s="13" t="str">
        <f>IFERROR(IF(N$4="Yes",INDEX(List!$F$2:$CB$208,MATCH('Selection Pane Data'!$C169,List!$F$2:$F$208,0),MATCH('Selection Pane Data'!N$3,List!$F$2:$CB$2,0)),""),"")</f>
        <v/>
      </c>
      <c r="O169" s="13" t="str">
        <f>IFERROR(IF(O$4="Yes",INDEX(List!$F$2:$CB$208,MATCH('Selection Pane Data'!$C169,List!$F$2:$F$208,0),MATCH('Selection Pane Data'!O$3,List!$F$2:$CB$2,0)),""),"")</f>
        <v/>
      </c>
      <c r="P169" s="13" t="str">
        <f>IFERROR(IF(P$4="Yes",INDEX(List!$F$2:$CB$208,MATCH('Selection Pane Data'!$C169,List!$F$2:$F$208,0),MATCH('Selection Pane Data'!P$3,List!$F$2:$CB$2,0)),""),"")</f>
        <v/>
      </c>
      <c r="Q169" s="13" t="str">
        <f>IFERROR(IF(Q$4="Yes",INDEX(List!$F$2:$CB$208,MATCH('Selection Pane Data'!$C169,List!$F$2:$F$208,0),MATCH('Selection Pane Data'!Q$3,List!$F$2:$CB$2,0)),""),"")</f>
        <v/>
      </c>
      <c r="R169" s="13" t="str">
        <f>IFERROR(IF(R$4="Yes",INDEX(List!$F$2:$CB$208,MATCH('Selection Pane Data'!$C169,List!$F$2:$F$208,0),MATCH('Selection Pane Data'!R$3,List!$F$2:$CB$2,0)),""),"")</f>
        <v/>
      </c>
      <c r="S169" s="13" t="str">
        <f>IFERROR(IF(S$4="Yes",INDEX(List!$F$2:$CB$208,MATCH('Selection Pane Data'!$C169,List!$F$2:$F$208,0),MATCH('Selection Pane Data'!S$3,List!$F$2:$CB$2,0)),""),"")</f>
        <v/>
      </c>
      <c r="T169" s="13" t="str">
        <f>IFERROR(IF(T$4="Yes",INDEX(List!$F$2:$CB$208,MATCH('Selection Pane Data'!$C169,List!$F$2:$F$208,0),MATCH('Selection Pane Data'!T$3,List!$F$2:$CB$2,0)),""),"")</f>
        <v/>
      </c>
      <c r="U169" s="13" t="str">
        <f>IFERROR(IF(U$4="Yes",INDEX(List!$F$2:$CB$208,MATCH('Selection Pane Data'!$C169,List!$F$2:$F$208,0),MATCH('Selection Pane Data'!U$3,List!$F$2:$CB$2,0)),""),"")</f>
        <v/>
      </c>
      <c r="V169" s="13" t="str">
        <f>IFERROR(IF(V$4="Yes",INDEX(List!$F$2:$CB$208,MATCH('Selection Pane Data'!$C169,List!$F$2:$F$208,0),MATCH('Selection Pane Data'!V$3,List!$F$2:$CB$2,0)),""),"")</f>
        <v/>
      </c>
      <c r="W169" s="13" t="str">
        <f>IFERROR(IF(W$4="Yes",INDEX(List!$F$2:$CB$208,MATCH('Selection Pane Data'!$C169,List!$F$2:$F$208,0),MATCH('Selection Pane Data'!W$3,List!$F$2:$CB$2,0)),""),"")</f>
        <v/>
      </c>
      <c r="X169" s="13" t="str">
        <f>IFERROR(IF(X$4="Yes",INDEX(List!$F$2:$CB$208,MATCH('Selection Pane Data'!$C169,List!$F$2:$F$208,0),MATCH('Selection Pane Data'!X$3,List!$F$2:$CB$2,0)),""),"")</f>
        <v/>
      </c>
      <c r="Y169" s="13" t="str">
        <f>IFERROR(IF(Y$4="Yes",INDEX(List!$F$2:$CB$208,MATCH('Selection Pane Data'!$C169,List!$F$2:$F$208,0),MATCH('Selection Pane Data'!Y$3,List!$F$2:$CB$2,0)),""),"")</f>
        <v/>
      </c>
      <c r="Z169" s="13" t="str">
        <f>IFERROR(IF(Z$4="Yes",INDEX(List!$F$2:$CB$208,MATCH('Selection Pane Data'!$C169,List!$F$2:$F$208,0),MATCH('Selection Pane Data'!Z$3,List!$F$2:$CB$2,0)),""),"")</f>
        <v/>
      </c>
      <c r="AA169" s="13" t="str">
        <f>IFERROR(IF(AA$4="Yes",INDEX(List!$F$2:$CB$208,MATCH('Selection Pane Data'!$C169,List!$F$2:$F$208,0),MATCH('Selection Pane Data'!AA$3,List!$F$2:$CB$2,0)),""),"")</f>
        <v/>
      </c>
      <c r="AB169" s="13" t="str">
        <f>IFERROR(IF(AB$4="Yes",INDEX(List!$F$2:$CB$208,MATCH('Selection Pane Data'!$C169,List!$F$2:$F$208,0),MATCH('Selection Pane Data'!AB$3,List!$F$2:$CB$2,0)),""),"")</f>
        <v/>
      </c>
      <c r="AC169" s="13" t="str">
        <f>IFERROR(IF(AC$4="Yes",INDEX(List!$F$2:$CB$208,MATCH('Selection Pane Data'!$C169,List!$F$2:$F$208,0),MATCH('Selection Pane Data'!AC$3,List!$F$2:$CB$2,0)),""),"")</f>
        <v/>
      </c>
      <c r="AD169" s="13" t="str">
        <f>IFERROR(IF(AD$4="Yes",INDEX(List!$F$2:$CB$208,MATCH('Selection Pane Data'!$C169,List!$F$2:$F$208,0),MATCH('Selection Pane Data'!AD$3,List!$F$2:$CB$2,0)),""),"")</f>
        <v/>
      </c>
      <c r="AE169" s="13" t="str">
        <f>IFERROR(IF(AE$4="Yes",INDEX(List!$F$2:$CB$208,MATCH('Selection Pane Data'!$C169,List!$F$2:$F$208,0),MATCH('Selection Pane Data'!AE$3,List!$F$2:$CB$2,0)),""),"")</f>
        <v/>
      </c>
      <c r="AF169" s="13" t="str">
        <f>IFERROR(IF(AF$4="Yes",INDEX(List!$F$2:$CB$208,MATCH('Selection Pane Data'!$C169,List!$F$2:$F$208,0),MATCH('Selection Pane Data'!AF$3,List!$F$2:$CB$2,0)),""),"")</f>
        <v/>
      </c>
      <c r="AG169" s="13" t="str">
        <f>IFERROR(IF(AG$4="Yes",INDEX(List!$F$2:$CB$208,MATCH('Selection Pane Data'!$C169,List!$F$2:$F$208,0),MATCH('Selection Pane Data'!AG$3,List!$F$2:$CB$2,0)),""),"")</f>
        <v/>
      </c>
      <c r="AH169" s="13" t="str">
        <f>IFERROR(IF(AH$4="Yes",INDEX(List!$F$2:$CB$208,MATCH('Selection Pane Data'!$C169,List!$F$2:$F$208,0),MATCH('Selection Pane Data'!AH$3,List!$F$2:$CB$2,0)),""),"")</f>
        <v/>
      </c>
      <c r="AI169" s="13" t="str">
        <f>IFERROR(IF(AI$4="Yes",INDEX(List!$F$2:$CB$208,MATCH('Selection Pane Data'!$C169,List!$F$2:$F$208,0),MATCH('Selection Pane Data'!AI$3,List!$F$2:$CB$2,0)),""),"")</f>
        <v/>
      </c>
      <c r="AJ169" s="13" t="str">
        <f>IFERROR(IF(AJ$4="Yes",INDEX(List!$F$2:$CB$208,MATCH('Selection Pane Data'!$C169,List!$F$2:$F$208,0),MATCH('Selection Pane Data'!AJ$3,List!$F$2:$CB$2,0)),""),"")</f>
        <v/>
      </c>
      <c r="AK169" s="13" t="str">
        <f>IFERROR(IF(AK$4="Yes",INDEX(List!$F$2:$CB$208,MATCH('Selection Pane Data'!$C169,List!$F$2:$F$208,0),MATCH('Selection Pane Data'!AK$3,List!$F$2:$CB$2,0)),""),"")</f>
        <v/>
      </c>
      <c r="AL169" s="13" t="str">
        <f>IFERROR(IF(AL$4="Yes",INDEX(List!$F$2:$CB$208,MATCH('Selection Pane Data'!$C169,List!$F$2:$F$208,0),MATCH('Selection Pane Data'!AL$3,List!$F$2:$CB$2,0)),""),"")</f>
        <v/>
      </c>
      <c r="AM169" s="13" t="str">
        <f>IFERROR(IF(AM$4="Yes",INDEX(List!$F$2:$CB$208,MATCH('Selection Pane Data'!$C169,List!$F$2:$F$208,0),MATCH('Selection Pane Data'!AM$3,List!$F$2:$CB$2,0)),""),"")</f>
        <v/>
      </c>
      <c r="AN169" s="13" t="str">
        <f>IFERROR(IF(AN$4="Yes",INDEX(List!$F$2:$CB$208,MATCH('Selection Pane Data'!$C169,List!$F$2:$F$208,0),MATCH('Selection Pane Data'!AN$3,List!$F$2:$CB$2,0)),""),"")</f>
        <v/>
      </c>
      <c r="AO169" s="13" t="str">
        <f>IFERROR(IF(AO$4="Yes",INDEX(List!$F$2:$CB$208,MATCH('Selection Pane Data'!$C169,List!$F$2:$F$208,0),MATCH('Selection Pane Data'!AO$3,List!$F$2:$CB$2,0)),""),"")</f>
        <v/>
      </c>
      <c r="AP169" s="13" t="str">
        <f>IFERROR(IF(AP$4="Yes",INDEX(List!$F$2:$CB$208,MATCH('Selection Pane Data'!$C169,List!$F$2:$F$208,0),MATCH('Selection Pane Data'!AP$3,List!$F$2:$CB$2,0)),""),"")</f>
        <v/>
      </c>
      <c r="AQ169" s="13" t="str">
        <f>IFERROR(IF(AQ$4="Yes",INDEX(List!$F$2:$CB$208,MATCH('Selection Pane Data'!$C169,List!$F$2:$F$208,0),MATCH('Selection Pane Data'!AQ$3,List!$F$2:$CB$2,0)),""),"")</f>
        <v/>
      </c>
      <c r="AR169" s="13" t="str">
        <f>IFERROR(IF(AR$4="Yes",INDEX(List!$F$2:$CB$208,MATCH('Selection Pane Data'!$C169,List!$F$2:$F$208,0),MATCH('Selection Pane Data'!AR$3,List!$F$2:$CB$2,0)),""),"")</f>
        <v/>
      </c>
      <c r="AS169" s="13" t="str">
        <f>IFERROR(IF(AS$4="Yes",INDEX(List!$F$2:$CB$208,MATCH('Selection Pane Data'!$C169,List!$F$2:$F$208,0),MATCH('Selection Pane Data'!AS$3,List!$F$2:$CB$2,0)),""),"")</f>
        <v/>
      </c>
      <c r="AT169" s="13" t="str">
        <f>IFERROR(IF(AT$4="Yes",INDEX(List!$F$2:$CB$208,MATCH('Selection Pane Data'!$C169,List!$F$2:$F$208,0),MATCH('Selection Pane Data'!AT$3,List!$F$2:$CB$2,0)),""),"")</f>
        <v/>
      </c>
      <c r="AU169" s="13" t="str">
        <f>IFERROR(IF(AU$4="Yes",INDEX(List!$F$2:$CB$208,MATCH('Selection Pane Data'!$C169,List!$F$2:$F$208,0),MATCH('Selection Pane Data'!AU$3,List!$F$2:$CB$2,0)),""),"")</f>
        <v/>
      </c>
      <c r="AV169" s="13" t="str">
        <f>IFERROR(IF(AV$4="Yes",INDEX(List!$F$2:$CB$208,MATCH('Selection Pane Data'!$C169,List!$F$2:$F$208,0),MATCH('Selection Pane Data'!AV$3,List!$F$2:$CB$2,0)),""),"")</f>
        <v/>
      </c>
      <c r="AW169" s="13" t="str">
        <f>IFERROR(IF(AW$4="Yes",INDEX(List!$F$2:$CB$208,MATCH('Selection Pane Data'!$C169,List!$F$2:$F$208,0),MATCH('Selection Pane Data'!AW$3,List!$F$2:$CB$2,0)),""),"")</f>
        <v/>
      </c>
      <c r="AX169" s="13" t="str">
        <f>IFERROR(IF(AX$4="Yes",INDEX(List!$F$2:$CB$208,MATCH('Selection Pane Data'!$C169,List!$F$2:$F$208,0),MATCH('Selection Pane Data'!AX$3,List!$F$2:$CB$2,0)),""),"")</f>
        <v/>
      </c>
      <c r="AY169" s="13" t="str">
        <f>IFERROR(IF(AY$4="Yes",INDEX(List!$F$2:$CB$208,MATCH('Selection Pane Data'!$C169,List!$F$2:$F$208,0),MATCH('Selection Pane Data'!AY$3,List!$F$2:$CB$2,0)),""),"")</f>
        <v/>
      </c>
      <c r="AZ169" s="13" t="str">
        <f>IFERROR(IF(AZ$4="Yes",INDEX(List!$F$2:$CB$208,MATCH('Selection Pane Data'!$C169,List!$F$2:$F$208,0),MATCH('Selection Pane Data'!AZ$3,List!$F$2:$CB$2,0)),""),"")</f>
        <v/>
      </c>
      <c r="BA169" s="13" t="str">
        <f>IFERROR(IF(BA$4="Yes",INDEX(List!$F$2:$CB$208,MATCH('Selection Pane Data'!$C169,List!$F$2:$F$208,0),MATCH('Selection Pane Data'!BA$3,List!$F$2:$CB$2,0)),""),"")</f>
        <v/>
      </c>
      <c r="BB169" s="13" t="str">
        <f>IFERROR(IF(BB$4="Yes",INDEX(List!$F$2:$CB$208,MATCH('Selection Pane Data'!$C169,List!$F$2:$F$208,0),MATCH('Selection Pane Data'!BB$3,List!$F$2:$CB$2,0)),""),"")</f>
        <v/>
      </c>
      <c r="BC169" s="13" t="str">
        <f>IFERROR(IF(BC$4="Yes",INDEX(List!$F$2:$CB$208,MATCH('Selection Pane Data'!$C169,List!$F$2:$F$208,0),MATCH('Selection Pane Data'!BC$3,List!$F$2:$CB$2,0)),""),"")</f>
        <v/>
      </c>
      <c r="BD169" s="13" t="str">
        <f>IFERROR(IF(BD$4="Yes",INDEX(List!$F$2:$CB$208,MATCH('Selection Pane Data'!$C169,List!$F$2:$F$208,0),MATCH('Selection Pane Data'!BD$3,List!$F$2:$CB$2,0)),""),"")</f>
        <v/>
      </c>
      <c r="BE169" s="13" t="str">
        <f>IFERROR(IF(BE$4="Yes",INDEX(List!$F$2:$CB$208,MATCH('Selection Pane Data'!$C169,List!$F$2:$F$208,0),MATCH('Selection Pane Data'!BE$3,List!$F$2:$CB$2,0)),""),"")</f>
        <v/>
      </c>
      <c r="BF169" s="13" t="str">
        <f>IFERROR(IF(BF$4="Yes",INDEX(List!$F$2:$CB$208,MATCH('Selection Pane Data'!$C169,List!$F$2:$F$208,0),MATCH('Selection Pane Data'!BF$3,List!$F$2:$CB$2,0)),""),"")</f>
        <v/>
      </c>
      <c r="BG169" s="13" t="str">
        <f>IFERROR(IF(BG$4="Yes",INDEX(List!$F$2:$CB$208,MATCH('Selection Pane Data'!$C169,List!$F$2:$F$208,0),MATCH('Selection Pane Data'!BG$3,List!$F$2:$CB$2,0)),""),"")</f>
        <v/>
      </c>
      <c r="BH169" s="13" t="str">
        <f>IFERROR(IF(BH$4="Yes",INDEX(List!$F$2:$CB$208,MATCH('Selection Pane Data'!$C169,List!$F$2:$F$208,0),MATCH('Selection Pane Data'!BH$3,List!$F$2:$CB$2,0)),""),"")</f>
        <v/>
      </c>
      <c r="BI169" s="13" t="str">
        <f>IFERROR(IF(BI$4="Yes",INDEX(List!$F$2:$CB$208,MATCH('Selection Pane Data'!$C169,List!$F$2:$F$208,0),MATCH('Selection Pane Data'!BI$3,List!$F$2:$CB$2,0)),""),"")</f>
        <v/>
      </c>
      <c r="BJ169" s="13" t="str">
        <f>IFERROR(IF(BJ$4="Yes",INDEX(List!$F$2:$CB$208,MATCH('Selection Pane Data'!$C169,List!$F$2:$F$208,0),MATCH('Selection Pane Data'!BJ$3,List!$F$2:$CB$2,0)),""),"")</f>
        <v/>
      </c>
      <c r="BK169" s="13" t="str">
        <f>IFERROR(IF(BK$4="Yes",INDEX(List!$F$2:$CB$208,MATCH('Selection Pane Data'!$C169,List!$F$2:$F$208,0),MATCH('Selection Pane Data'!BK$3,List!$F$2:$CB$2,0)),""),"")</f>
        <v/>
      </c>
      <c r="BL169" s="13" t="str">
        <f>IFERROR(IF(BL$4="Yes",INDEX(List!$F$2:$CB$208,MATCH('Selection Pane Data'!$C169,List!$F$2:$F$208,0),MATCH('Selection Pane Data'!BL$3,List!$F$2:$CB$2,0)),""),"")</f>
        <v/>
      </c>
      <c r="BM169" s="13" t="str">
        <f>IFERROR(IF(BM$4="Yes",INDEX(List!$F$2:$CB$208,MATCH('Selection Pane Data'!$C169,List!$F$2:$F$208,0),MATCH('Selection Pane Data'!BM$3,List!$F$2:$CB$2,0)),""),"")</f>
        <v/>
      </c>
      <c r="BN169" s="13" t="str">
        <f>IFERROR(IF(BN$4="Yes",INDEX(List!$F$2:$CB$208,MATCH('Selection Pane Data'!$C169,List!$F$2:$F$208,0),MATCH('Selection Pane Data'!BN$3,List!$F$2:$CB$2,0)),""),"")</f>
        <v/>
      </c>
      <c r="BO169" s="13" t="str">
        <f>IFERROR(IF(BO$4="Yes",INDEX(List!$F$2:$CB$208,MATCH('Selection Pane Data'!$C169,List!$F$2:$F$208,0),MATCH('Selection Pane Data'!BO$3,List!$F$2:$CB$2,0)),""),"")</f>
        <v/>
      </c>
      <c r="BP169" s="13" t="str">
        <f>IFERROR(IF(BP$4="Yes",INDEX(List!$F$2:$CB$208,MATCH('Selection Pane Data'!$C169,List!$F$2:$F$208,0),MATCH('Selection Pane Data'!BP$3,List!$F$2:$CB$2,0)),""),"")</f>
        <v/>
      </c>
      <c r="BQ169" s="13" t="str">
        <f>IFERROR(IF(BQ$4="Yes",INDEX(List!$F$2:$CB$208,MATCH('Selection Pane Data'!$C169,List!$F$2:$F$208,0),MATCH('Selection Pane Data'!BQ$3,List!$F$2:$CB$2,0)),""),"")</f>
        <v/>
      </c>
      <c r="BR169" s="13" t="str">
        <f>IFERROR(IF(BR$4="Yes",INDEX(List!$F$2:$CB$208,MATCH('Selection Pane Data'!$C169,List!$F$2:$F$208,0),MATCH('Selection Pane Data'!BR$3,List!$F$2:$CB$2,0)),""),"")</f>
        <v/>
      </c>
      <c r="BS169" s="13" t="str">
        <f>IFERROR(IF(BS$4="Yes",INDEX(List!$F$2:$CB$208,MATCH('Selection Pane Data'!$C169,List!$F$2:$F$208,0),MATCH('Selection Pane Data'!BS$3,List!$F$2:$CB$2,0)),""),"")</f>
        <v/>
      </c>
      <c r="BT169" s="13" t="str">
        <f>IFERROR(IF(BT$4="Yes",INDEX(List!$F$2:$CB$208,MATCH('Selection Pane Data'!$C169,List!$F$2:$F$208,0),MATCH('Selection Pane Data'!BT$3,List!$F$2:$CB$2,0)),""),"")</f>
        <v/>
      </c>
      <c r="BU169" s="13" t="str">
        <f>IFERROR(IF(BU$4="Yes",INDEX(List!$F$2:$CB$208,MATCH('Selection Pane Data'!$C169,List!$F$2:$F$208,0),MATCH('Selection Pane Data'!BU$3,List!$F$2:$CB$2,0)),""),"")</f>
        <v/>
      </c>
      <c r="BV169" s="13" t="str">
        <f>IFERROR(IF(BV$4="Yes",INDEX(List!$F$2:$CB$208,MATCH('Selection Pane Data'!$C169,List!$F$2:$F$208,0),MATCH('Selection Pane Data'!BV$3,List!$F$2:$CB$2,0)),""),"")</f>
        <v/>
      </c>
      <c r="BW169" s="13" t="str">
        <f>IFERROR(IF(BW$4="Yes",INDEX(List!$F$2:$CB$208,MATCH('Selection Pane Data'!$C169,List!$F$2:$F$208,0),MATCH('Selection Pane Data'!BW$3,List!$F$2:$CB$2,0)),""),"")</f>
        <v/>
      </c>
      <c r="BX169" s="13" t="str">
        <f>IFERROR(IF(BX$4="Yes",INDEX(List!$F$2:$CB$208,MATCH('Selection Pane Data'!$C169,List!$F$2:$F$208,0),MATCH('Selection Pane Data'!BX$3,List!$F$2:$CB$2,0)),""),"")</f>
        <v/>
      </c>
      <c r="BY169" s="13" t="str">
        <f>IFERROR(IF(BY$4="Yes",INDEX(List!$F$2:$CB$208,MATCH('Selection Pane Data'!$C169,List!$F$2:$F$208,0),MATCH('Selection Pane Data'!BY$3,List!$F$2:$CB$2,0)),""),"")</f>
        <v/>
      </c>
      <c r="BZ169" s="13" t="str">
        <f>IFERROR(IF(BZ$4="Yes",INDEX(List!$F$2:$CB$208,MATCH('Selection Pane Data'!$C169,List!$F$2:$F$208,0),MATCH('Selection Pane Data'!BZ$3,List!$F$2:$CB$2,0)),""),"")</f>
        <v/>
      </c>
      <c r="CA169" s="13" t="str">
        <f>IFERROR(IF(CA$4="Yes",INDEX(List!$F$2:$CB$208,MATCH('Selection Pane Data'!$C169,List!$F$2:$F$208,0),MATCH('Selection Pane Data'!CA$3,List!$F$2:$CB$2,0)),""),"")</f>
        <v/>
      </c>
      <c r="CC169" s="29">
        <f t="shared" si="8"/>
        <v>0</v>
      </c>
      <c r="CD169" s="29">
        <f t="shared" si="9"/>
        <v>0</v>
      </c>
      <c r="CE169" s="29"/>
      <c r="CF169" s="29">
        <f>COUNTIF(List!I167:CB167,'Selection Pane Data'!CF$3)</f>
        <v>0</v>
      </c>
      <c r="CG169" s="29">
        <f>COUNTIF(List!J167:CC167,'Selection Pane Data'!CG$3)</f>
        <v>2</v>
      </c>
      <c r="CH169" s="29"/>
      <c r="CI169" s="29" t="str">
        <f t="shared" si="10"/>
        <v>Good</v>
      </c>
      <c r="CJ169" s="29" t="str">
        <f t="shared" si="11"/>
        <v>Error</v>
      </c>
    </row>
    <row r="170" spans="2:88" x14ac:dyDescent="0.45">
      <c r="B170" s="21"/>
      <c r="C170" s="120" t="s">
        <v>165</v>
      </c>
      <c r="D170" s="31">
        <f>List!G168</f>
        <v>0</v>
      </c>
      <c r="E170" s="31">
        <f>List!H168</f>
        <v>0</v>
      </c>
      <c r="F170" t="str">
        <f>INDEX('CMMC Levels'!$A$1:$F$188,MATCH('Selection Pane Data'!$C170,'CMMC Levels'!$A$1:$A$188,0),MATCH(Placemat!$F$4,'CMMC Levels'!$A$1:$F$1,0))</f>
        <v>N/A</v>
      </c>
      <c r="G170" s="75" t="str">
        <f>IF(F170="X",IF(COUNTIF(List!I168:CB168,"P")+COUNTIF(List!I168:CB168,"S")=0,"U",IF(COUNTIF('Selection Pane Data'!H170:CA170,"P")&gt;0,"P",IF(COUNTIF('Selection Pane Data'!H170:CA170,"S")&gt;0,"S","N"))),"NA")</f>
        <v>NA</v>
      </c>
      <c r="H170" s="13" t="str">
        <f>IFERROR(IF(H$4="Yes",INDEX(List!$F$2:$CB$208,MATCH('Selection Pane Data'!$C170,List!$F$2:$F$208,0),MATCH('Selection Pane Data'!H$3,List!$F$2:$CB$2,0)),""),"")</f>
        <v/>
      </c>
      <c r="I170" s="13" t="str">
        <f>IFERROR(IF(I$4="Yes",INDEX(List!$F$2:$CB$208,MATCH('Selection Pane Data'!$C170,List!$F$2:$F$208,0),MATCH('Selection Pane Data'!I$3,List!$F$2:$CB$2,0)),""),"")</f>
        <v/>
      </c>
      <c r="J170" s="13" t="str">
        <f>IFERROR(IF(J$4="Yes",INDEX(List!$F$2:$CB$208,MATCH('Selection Pane Data'!$C170,List!$F$2:$F$208,0),MATCH('Selection Pane Data'!J$3,List!$F$2:$CB$2,0)),""),"")</f>
        <v/>
      </c>
      <c r="K170" s="13" t="str">
        <f>IFERROR(IF(K$4="Yes",INDEX(List!$F$2:$CB$208,MATCH('Selection Pane Data'!$C170,List!$F$2:$F$208,0),MATCH('Selection Pane Data'!K$3,List!$F$2:$CB$2,0)),""),"")</f>
        <v/>
      </c>
      <c r="L170" s="13" t="str">
        <f>IFERROR(IF(L$4="Yes",INDEX(List!$F$2:$CB$208,MATCH('Selection Pane Data'!$C170,List!$F$2:$F$208,0),MATCH('Selection Pane Data'!L$3,List!$F$2:$CB$2,0)),""),"")</f>
        <v/>
      </c>
      <c r="M170" s="13" t="str">
        <f>IFERROR(IF(M$4="Yes",INDEX(List!$F$2:$CB$208,MATCH('Selection Pane Data'!$C170,List!$F$2:$F$208,0),MATCH('Selection Pane Data'!M$3,List!$F$2:$CB$2,0)),""),"")</f>
        <v/>
      </c>
      <c r="N170" s="13" t="str">
        <f>IFERROR(IF(N$4="Yes",INDEX(List!$F$2:$CB$208,MATCH('Selection Pane Data'!$C170,List!$F$2:$F$208,0),MATCH('Selection Pane Data'!N$3,List!$F$2:$CB$2,0)),""),"")</f>
        <v/>
      </c>
      <c r="O170" s="13" t="str">
        <f>IFERROR(IF(O$4="Yes",INDEX(List!$F$2:$CB$208,MATCH('Selection Pane Data'!$C170,List!$F$2:$F$208,0),MATCH('Selection Pane Data'!O$3,List!$F$2:$CB$2,0)),""),"")</f>
        <v/>
      </c>
      <c r="P170" s="13" t="str">
        <f>IFERROR(IF(P$4="Yes",INDEX(List!$F$2:$CB$208,MATCH('Selection Pane Data'!$C170,List!$F$2:$F$208,0),MATCH('Selection Pane Data'!P$3,List!$F$2:$CB$2,0)),""),"")</f>
        <v/>
      </c>
      <c r="Q170" s="13" t="str">
        <f>IFERROR(IF(Q$4="Yes",INDEX(List!$F$2:$CB$208,MATCH('Selection Pane Data'!$C170,List!$F$2:$F$208,0),MATCH('Selection Pane Data'!Q$3,List!$F$2:$CB$2,0)),""),"")</f>
        <v/>
      </c>
      <c r="R170" s="13" t="str">
        <f>IFERROR(IF(R$4="Yes",INDEX(List!$F$2:$CB$208,MATCH('Selection Pane Data'!$C170,List!$F$2:$F$208,0),MATCH('Selection Pane Data'!R$3,List!$F$2:$CB$2,0)),""),"")</f>
        <v/>
      </c>
      <c r="S170" s="13" t="str">
        <f>IFERROR(IF(S$4="Yes",INDEX(List!$F$2:$CB$208,MATCH('Selection Pane Data'!$C170,List!$F$2:$F$208,0),MATCH('Selection Pane Data'!S$3,List!$F$2:$CB$2,0)),""),"")</f>
        <v/>
      </c>
      <c r="T170" s="13" t="str">
        <f>IFERROR(IF(T$4="Yes",INDEX(List!$F$2:$CB$208,MATCH('Selection Pane Data'!$C170,List!$F$2:$F$208,0),MATCH('Selection Pane Data'!T$3,List!$F$2:$CB$2,0)),""),"")</f>
        <v/>
      </c>
      <c r="U170" s="13" t="str">
        <f>IFERROR(IF(U$4="Yes",INDEX(List!$F$2:$CB$208,MATCH('Selection Pane Data'!$C170,List!$F$2:$F$208,0),MATCH('Selection Pane Data'!U$3,List!$F$2:$CB$2,0)),""),"")</f>
        <v/>
      </c>
      <c r="V170" s="13" t="str">
        <f>IFERROR(IF(V$4="Yes",INDEX(List!$F$2:$CB$208,MATCH('Selection Pane Data'!$C170,List!$F$2:$F$208,0),MATCH('Selection Pane Data'!V$3,List!$F$2:$CB$2,0)),""),"")</f>
        <v/>
      </c>
      <c r="W170" s="13" t="str">
        <f>IFERROR(IF(W$4="Yes",INDEX(List!$F$2:$CB$208,MATCH('Selection Pane Data'!$C170,List!$F$2:$F$208,0),MATCH('Selection Pane Data'!W$3,List!$F$2:$CB$2,0)),""),"")</f>
        <v/>
      </c>
      <c r="X170" s="13" t="str">
        <f>IFERROR(IF(X$4="Yes",INDEX(List!$F$2:$CB$208,MATCH('Selection Pane Data'!$C170,List!$F$2:$F$208,0),MATCH('Selection Pane Data'!X$3,List!$F$2:$CB$2,0)),""),"")</f>
        <v/>
      </c>
      <c r="Y170" s="13" t="str">
        <f>IFERROR(IF(Y$4="Yes",INDEX(List!$F$2:$CB$208,MATCH('Selection Pane Data'!$C170,List!$F$2:$F$208,0),MATCH('Selection Pane Data'!Y$3,List!$F$2:$CB$2,0)),""),"")</f>
        <v/>
      </c>
      <c r="Z170" s="13" t="str">
        <f>IFERROR(IF(Z$4="Yes",INDEX(List!$F$2:$CB$208,MATCH('Selection Pane Data'!$C170,List!$F$2:$F$208,0),MATCH('Selection Pane Data'!Z$3,List!$F$2:$CB$2,0)),""),"")</f>
        <v/>
      </c>
      <c r="AA170" s="13" t="str">
        <f>IFERROR(IF(AA$4="Yes",INDEX(List!$F$2:$CB$208,MATCH('Selection Pane Data'!$C170,List!$F$2:$F$208,0),MATCH('Selection Pane Data'!AA$3,List!$F$2:$CB$2,0)),""),"")</f>
        <v/>
      </c>
      <c r="AB170" s="13" t="str">
        <f>IFERROR(IF(AB$4="Yes",INDEX(List!$F$2:$CB$208,MATCH('Selection Pane Data'!$C170,List!$F$2:$F$208,0),MATCH('Selection Pane Data'!AB$3,List!$F$2:$CB$2,0)),""),"")</f>
        <v/>
      </c>
      <c r="AC170" s="13" t="str">
        <f>IFERROR(IF(AC$4="Yes",INDEX(List!$F$2:$CB$208,MATCH('Selection Pane Data'!$C170,List!$F$2:$F$208,0),MATCH('Selection Pane Data'!AC$3,List!$F$2:$CB$2,0)),""),"")</f>
        <v/>
      </c>
      <c r="AD170" s="13" t="str">
        <f>IFERROR(IF(AD$4="Yes",INDEX(List!$F$2:$CB$208,MATCH('Selection Pane Data'!$C170,List!$F$2:$F$208,0),MATCH('Selection Pane Data'!AD$3,List!$F$2:$CB$2,0)),""),"")</f>
        <v/>
      </c>
      <c r="AE170" s="13" t="str">
        <f>IFERROR(IF(AE$4="Yes",INDEX(List!$F$2:$CB$208,MATCH('Selection Pane Data'!$C170,List!$F$2:$F$208,0),MATCH('Selection Pane Data'!AE$3,List!$F$2:$CB$2,0)),""),"")</f>
        <v/>
      </c>
      <c r="AF170" s="13" t="str">
        <f>IFERROR(IF(AF$4="Yes",INDEX(List!$F$2:$CB$208,MATCH('Selection Pane Data'!$C170,List!$F$2:$F$208,0),MATCH('Selection Pane Data'!AF$3,List!$F$2:$CB$2,0)),""),"")</f>
        <v/>
      </c>
      <c r="AG170" s="13" t="str">
        <f>IFERROR(IF(AG$4="Yes",INDEX(List!$F$2:$CB$208,MATCH('Selection Pane Data'!$C170,List!$F$2:$F$208,0),MATCH('Selection Pane Data'!AG$3,List!$F$2:$CB$2,0)),""),"")</f>
        <v/>
      </c>
      <c r="AH170" s="13" t="str">
        <f>IFERROR(IF(AH$4="Yes",INDEX(List!$F$2:$CB$208,MATCH('Selection Pane Data'!$C170,List!$F$2:$F$208,0),MATCH('Selection Pane Data'!AH$3,List!$F$2:$CB$2,0)),""),"")</f>
        <v/>
      </c>
      <c r="AI170" s="13" t="str">
        <f>IFERROR(IF(AI$4="Yes",INDEX(List!$F$2:$CB$208,MATCH('Selection Pane Data'!$C170,List!$F$2:$F$208,0),MATCH('Selection Pane Data'!AI$3,List!$F$2:$CB$2,0)),""),"")</f>
        <v/>
      </c>
      <c r="AJ170" s="13" t="str">
        <f>IFERROR(IF(AJ$4="Yes",INDEX(List!$F$2:$CB$208,MATCH('Selection Pane Data'!$C170,List!$F$2:$F$208,0),MATCH('Selection Pane Data'!AJ$3,List!$F$2:$CB$2,0)),""),"")</f>
        <v/>
      </c>
      <c r="AK170" s="13" t="str">
        <f>IFERROR(IF(AK$4="Yes",INDEX(List!$F$2:$CB$208,MATCH('Selection Pane Data'!$C170,List!$F$2:$F$208,0),MATCH('Selection Pane Data'!AK$3,List!$F$2:$CB$2,0)),""),"")</f>
        <v/>
      </c>
      <c r="AL170" s="13" t="str">
        <f>IFERROR(IF(AL$4="Yes",INDEX(List!$F$2:$CB$208,MATCH('Selection Pane Data'!$C170,List!$F$2:$F$208,0),MATCH('Selection Pane Data'!AL$3,List!$F$2:$CB$2,0)),""),"")</f>
        <v/>
      </c>
      <c r="AM170" s="13" t="str">
        <f>IFERROR(IF(AM$4="Yes",INDEX(List!$F$2:$CB$208,MATCH('Selection Pane Data'!$C170,List!$F$2:$F$208,0),MATCH('Selection Pane Data'!AM$3,List!$F$2:$CB$2,0)),""),"")</f>
        <v/>
      </c>
      <c r="AN170" s="13" t="str">
        <f>IFERROR(IF(AN$4="Yes",INDEX(List!$F$2:$CB$208,MATCH('Selection Pane Data'!$C170,List!$F$2:$F$208,0),MATCH('Selection Pane Data'!AN$3,List!$F$2:$CB$2,0)),""),"")</f>
        <v/>
      </c>
      <c r="AO170" s="13" t="str">
        <f>IFERROR(IF(AO$4="Yes",INDEX(List!$F$2:$CB$208,MATCH('Selection Pane Data'!$C170,List!$F$2:$F$208,0),MATCH('Selection Pane Data'!AO$3,List!$F$2:$CB$2,0)),""),"")</f>
        <v/>
      </c>
      <c r="AP170" s="13" t="str">
        <f>IFERROR(IF(AP$4="Yes",INDEX(List!$F$2:$CB$208,MATCH('Selection Pane Data'!$C170,List!$F$2:$F$208,0),MATCH('Selection Pane Data'!AP$3,List!$F$2:$CB$2,0)),""),"")</f>
        <v/>
      </c>
      <c r="AQ170" s="13" t="str">
        <f>IFERROR(IF(AQ$4="Yes",INDEX(List!$F$2:$CB$208,MATCH('Selection Pane Data'!$C170,List!$F$2:$F$208,0),MATCH('Selection Pane Data'!AQ$3,List!$F$2:$CB$2,0)),""),"")</f>
        <v/>
      </c>
      <c r="AR170" s="13" t="str">
        <f>IFERROR(IF(AR$4="Yes",INDEX(List!$F$2:$CB$208,MATCH('Selection Pane Data'!$C170,List!$F$2:$F$208,0),MATCH('Selection Pane Data'!AR$3,List!$F$2:$CB$2,0)),""),"")</f>
        <v/>
      </c>
      <c r="AS170" s="13" t="str">
        <f>IFERROR(IF(AS$4="Yes",INDEX(List!$F$2:$CB$208,MATCH('Selection Pane Data'!$C170,List!$F$2:$F$208,0),MATCH('Selection Pane Data'!AS$3,List!$F$2:$CB$2,0)),""),"")</f>
        <v/>
      </c>
      <c r="AT170" s="13" t="str">
        <f>IFERROR(IF(AT$4="Yes",INDEX(List!$F$2:$CB$208,MATCH('Selection Pane Data'!$C170,List!$F$2:$F$208,0),MATCH('Selection Pane Data'!AT$3,List!$F$2:$CB$2,0)),""),"")</f>
        <v/>
      </c>
      <c r="AU170" s="13" t="str">
        <f>IFERROR(IF(AU$4="Yes",INDEX(List!$F$2:$CB$208,MATCH('Selection Pane Data'!$C170,List!$F$2:$F$208,0),MATCH('Selection Pane Data'!AU$3,List!$F$2:$CB$2,0)),""),"")</f>
        <v/>
      </c>
      <c r="AV170" s="13" t="str">
        <f>IFERROR(IF(AV$4="Yes",INDEX(List!$F$2:$CB$208,MATCH('Selection Pane Data'!$C170,List!$F$2:$F$208,0),MATCH('Selection Pane Data'!AV$3,List!$F$2:$CB$2,0)),""),"")</f>
        <v/>
      </c>
      <c r="AW170" s="13" t="str">
        <f>IFERROR(IF(AW$4="Yes",INDEX(List!$F$2:$CB$208,MATCH('Selection Pane Data'!$C170,List!$F$2:$F$208,0),MATCH('Selection Pane Data'!AW$3,List!$F$2:$CB$2,0)),""),"")</f>
        <v/>
      </c>
      <c r="AX170" s="13" t="str">
        <f>IFERROR(IF(AX$4="Yes",INDEX(List!$F$2:$CB$208,MATCH('Selection Pane Data'!$C170,List!$F$2:$F$208,0),MATCH('Selection Pane Data'!AX$3,List!$F$2:$CB$2,0)),""),"")</f>
        <v/>
      </c>
      <c r="AY170" s="13" t="str">
        <f>IFERROR(IF(AY$4="Yes",INDEX(List!$F$2:$CB$208,MATCH('Selection Pane Data'!$C170,List!$F$2:$F$208,0),MATCH('Selection Pane Data'!AY$3,List!$F$2:$CB$2,0)),""),"")</f>
        <v/>
      </c>
      <c r="AZ170" s="13" t="str">
        <f>IFERROR(IF(AZ$4="Yes",INDEX(List!$F$2:$CB$208,MATCH('Selection Pane Data'!$C170,List!$F$2:$F$208,0),MATCH('Selection Pane Data'!AZ$3,List!$F$2:$CB$2,0)),""),"")</f>
        <v/>
      </c>
      <c r="BA170" s="13" t="str">
        <f>IFERROR(IF(BA$4="Yes",INDEX(List!$F$2:$CB$208,MATCH('Selection Pane Data'!$C170,List!$F$2:$F$208,0),MATCH('Selection Pane Data'!BA$3,List!$F$2:$CB$2,0)),""),"")</f>
        <v/>
      </c>
      <c r="BB170" s="13" t="str">
        <f>IFERROR(IF(BB$4="Yes",INDEX(List!$F$2:$CB$208,MATCH('Selection Pane Data'!$C170,List!$F$2:$F$208,0),MATCH('Selection Pane Data'!BB$3,List!$F$2:$CB$2,0)),""),"")</f>
        <v/>
      </c>
      <c r="BC170" s="13" t="str">
        <f>IFERROR(IF(BC$4="Yes",INDEX(List!$F$2:$CB$208,MATCH('Selection Pane Data'!$C170,List!$F$2:$F$208,0),MATCH('Selection Pane Data'!BC$3,List!$F$2:$CB$2,0)),""),"")</f>
        <v/>
      </c>
      <c r="BD170" s="13" t="str">
        <f>IFERROR(IF(BD$4="Yes",INDEX(List!$F$2:$CB$208,MATCH('Selection Pane Data'!$C170,List!$F$2:$F$208,0),MATCH('Selection Pane Data'!BD$3,List!$F$2:$CB$2,0)),""),"")</f>
        <v/>
      </c>
      <c r="BE170" s="13" t="str">
        <f>IFERROR(IF(BE$4="Yes",INDEX(List!$F$2:$CB$208,MATCH('Selection Pane Data'!$C170,List!$F$2:$F$208,0),MATCH('Selection Pane Data'!BE$3,List!$F$2:$CB$2,0)),""),"")</f>
        <v/>
      </c>
      <c r="BF170" s="13" t="str">
        <f>IFERROR(IF(BF$4="Yes",INDEX(List!$F$2:$CB$208,MATCH('Selection Pane Data'!$C170,List!$F$2:$F$208,0),MATCH('Selection Pane Data'!BF$3,List!$F$2:$CB$2,0)),""),"")</f>
        <v/>
      </c>
      <c r="BG170" s="13" t="str">
        <f>IFERROR(IF(BG$4="Yes",INDEX(List!$F$2:$CB$208,MATCH('Selection Pane Data'!$C170,List!$F$2:$F$208,0),MATCH('Selection Pane Data'!BG$3,List!$F$2:$CB$2,0)),""),"")</f>
        <v/>
      </c>
      <c r="BH170" s="13" t="str">
        <f>IFERROR(IF(BH$4="Yes",INDEX(List!$F$2:$CB$208,MATCH('Selection Pane Data'!$C170,List!$F$2:$F$208,0),MATCH('Selection Pane Data'!BH$3,List!$F$2:$CB$2,0)),""),"")</f>
        <v/>
      </c>
      <c r="BI170" s="13" t="str">
        <f>IFERROR(IF(BI$4="Yes",INDEX(List!$F$2:$CB$208,MATCH('Selection Pane Data'!$C170,List!$F$2:$F$208,0),MATCH('Selection Pane Data'!BI$3,List!$F$2:$CB$2,0)),""),"")</f>
        <v/>
      </c>
      <c r="BJ170" s="13" t="str">
        <f>IFERROR(IF(BJ$4="Yes",INDEX(List!$F$2:$CB$208,MATCH('Selection Pane Data'!$C170,List!$F$2:$F$208,0),MATCH('Selection Pane Data'!BJ$3,List!$F$2:$CB$2,0)),""),"")</f>
        <v/>
      </c>
      <c r="BK170" s="13" t="str">
        <f>IFERROR(IF(BK$4="Yes",INDEX(List!$F$2:$CB$208,MATCH('Selection Pane Data'!$C170,List!$F$2:$F$208,0),MATCH('Selection Pane Data'!BK$3,List!$F$2:$CB$2,0)),""),"")</f>
        <v/>
      </c>
      <c r="BL170" s="13" t="str">
        <f>IFERROR(IF(BL$4="Yes",INDEX(List!$F$2:$CB$208,MATCH('Selection Pane Data'!$C170,List!$F$2:$F$208,0),MATCH('Selection Pane Data'!BL$3,List!$F$2:$CB$2,0)),""),"")</f>
        <v/>
      </c>
      <c r="BM170" s="13" t="str">
        <f>IFERROR(IF(BM$4="Yes",INDEX(List!$F$2:$CB$208,MATCH('Selection Pane Data'!$C170,List!$F$2:$F$208,0),MATCH('Selection Pane Data'!BM$3,List!$F$2:$CB$2,0)),""),"")</f>
        <v/>
      </c>
      <c r="BN170" s="13" t="str">
        <f>IFERROR(IF(BN$4="Yes",INDEX(List!$F$2:$CB$208,MATCH('Selection Pane Data'!$C170,List!$F$2:$F$208,0),MATCH('Selection Pane Data'!BN$3,List!$F$2:$CB$2,0)),""),"")</f>
        <v/>
      </c>
      <c r="BO170" s="13" t="str">
        <f>IFERROR(IF(BO$4="Yes",INDEX(List!$F$2:$CB$208,MATCH('Selection Pane Data'!$C170,List!$F$2:$F$208,0),MATCH('Selection Pane Data'!BO$3,List!$F$2:$CB$2,0)),""),"")</f>
        <v/>
      </c>
      <c r="BP170" s="13" t="str">
        <f>IFERROR(IF(BP$4="Yes",INDEX(List!$F$2:$CB$208,MATCH('Selection Pane Data'!$C170,List!$F$2:$F$208,0),MATCH('Selection Pane Data'!BP$3,List!$F$2:$CB$2,0)),""),"")</f>
        <v/>
      </c>
      <c r="BQ170" s="13" t="str">
        <f>IFERROR(IF(BQ$4="Yes",INDEX(List!$F$2:$CB$208,MATCH('Selection Pane Data'!$C170,List!$F$2:$F$208,0),MATCH('Selection Pane Data'!BQ$3,List!$F$2:$CB$2,0)),""),"")</f>
        <v/>
      </c>
      <c r="BR170" s="13" t="str">
        <f>IFERROR(IF(BR$4="Yes",INDEX(List!$F$2:$CB$208,MATCH('Selection Pane Data'!$C170,List!$F$2:$F$208,0),MATCH('Selection Pane Data'!BR$3,List!$F$2:$CB$2,0)),""),"")</f>
        <v/>
      </c>
      <c r="BS170" s="13" t="str">
        <f>IFERROR(IF(BS$4="Yes",INDEX(List!$F$2:$CB$208,MATCH('Selection Pane Data'!$C170,List!$F$2:$F$208,0),MATCH('Selection Pane Data'!BS$3,List!$F$2:$CB$2,0)),""),"")</f>
        <v/>
      </c>
      <c r="BT170" s="13" t="str">
        <f>IFERROR(IF(BT$4="Yes",INDEX(List!$F$2:$CB$208,MATCH('Selection Pane Data'!$C170,List!$F$2:$F$208,0),MATCH('Selection Pane Data'!BT$3,List!$F$2:$CB$2,0)),""),"")</f>
        <v/>
      </c>
      <c r="BU170" s="13" t="str">
        <f>IFERROR(IF(BU$4="Yes",INDEX(List!$F$2:$CB$208,MATCH('Selection Pane Data'!$C170,List!$F$2:$F$208,0),MATCH('Selection Pane Data'!BU$3,List!$F$2:$CB$2,0)),""),"")</f>
        <v/>
      </c>
      <c r="BV170" s="13" t="str">
        <f>IFERROR(IF(BV$4="Yes",INDEX(List!$F$2:$CB$208,MATCH('Selection Pane Data'!$C170,List!$F$2:$F$208,0),MATCH('Selection Pane Data'!BV$3,List!$F$2:$CB$2,0)),""),"")</f>
        <v/>
      </c>
      <c r="BW170" s="13" t="str">
        <f>IFERROR(IF(BW$4="Yes",INDEX(List!$F$2:$CB$208,MATCH('Selection Pane Data'!$C170,List!$F$2:$F$208,0),MATCH('Selection Pane Data'!BW$3,List!$F$2:$CB$2,0)),""),"")</f>
        <v/>
      </c>
      <c r="BX170" s="13" t="str">
        <f>IFERROR(IF(BX$4="Yes",INDEX(List!$F$2:$CB$208,MATCH('Selection Pane Data'!$C170,List!$F$2:$F$208,0),MATCH('Selection Pane Data'!BX$3,List!$F$2:$CB$2,0)),""),"")</f>
        <v/>
      </c>
      <c r="BY170" s="13" t="str">
        <f>IFERROR(IF(BY$4="Yes",INDEX(List!$F$2:$CB$208,MATCH('Selection Pane Data'!$C170,List!$F$2:$F$208,0),MATCH('Selection Pane Data'!BY$3,List!$F$2:$CB$2,0)),""),"")</f>
        <v/>
      </c>
      <c r="BZ170" s="13" t="str">
        <f>IFERROR(IF(BZ$4="Yes",INDEX(List!$F$2:$CB$208,MATCH('Selection Pane Data'!$C170,List!$F$2:$F$208,0),MATCH('Selection Pane Data'!BZ$3,List!$F$2:$CB$2,0)),""),"")</f>
        <v/>
      </c>
      <c r="CA170" s="13" t="str">
        <f>IFERROR(IF(CA$4="Yes",INDEX(List!$F$2:$CB$208,MATCH('Selection Pane Data'!$C170,List!$F$2:$F$208,0),MATCH('Selection Pane Data'!CA$3,List!$F$2:$CB$2,0)),""),"")</f>
        <v/>
      </c>
      <c r="CC170" s="29">
        <f t="shared" si="8"/>
        <v>0</v>
      </c>
      <c r="CD170" s="29">
        <f t="shared" si="9"/>
        <v>0</v>
      </c>
      <c r="CE170" s="29"/>
      <c r="CF170" s="29">
        <f>COUNTIF(List!I168:CB168,'Selection Pane Data'!CF$3)</f>
        <v>0</v>
      </c>
      <c r="CG170" s="29">
        <f>COUNTIF(List!J168:CC168,'Selection Pane Data'!CG$3)</f>
        <v>1</v>
      </c>
      <c r="CH170" s="29"/>
      <c r="CI170" s="29" t="str">
        <f t="shared" si="10"/>
        <v>Good</v>
      </c>
      <c r="CJ170" s="29" t="str">
        <f t="shared" si="11"/>
        <v>Error</v>
      </c>
    </row>
    <row r="171" spans="2:88" x14ac:dyDescent="0.45">
      <c r="B171" s="21" t="s">
        <v>433</v>
      </c>
      <c r="C171" s="120" t="s">
        <v>999</v>
      </c>
      <c r="D171" s="31" t="str">
        <f>List!G169</f>
        <v>Not Applicable</v>
      </c>
      <c r="E171" s="31" t="str">
        <f>List!H169</f>
        <v>Not Applicable</v>
      </c>
      <c r="F171" t="e">
        <f>INDEX('CMMC Levels'!$A$1:$F$188,MATCH('Selection Pane Data'!$C171,'CMMC Levels'!$A$1:$A$188,0),MATCH(Placemat!$F$4,'CMMC Levels'!$A$1:$F$1,0))</f>
        <v>#N/A</v>
      </c>
      <c r="G171" s="75" t="e">
        <f>IF(F171="X",IF(COUNTIF(List!I169:CB169,"P")+COUNTIF(List!I169:CB169,"S")=0,"U",IF(COUNTIF('Selection Pane Data'!H171:CA171,"P")&gt;0,"P",IF(COUNTIF('Selection Pane Data'!H171:CA171,"S")&gt;0,"S","N"))),"NA")</f>
        <v>#N/A</v>
      </c>
      <c r="H171" s="13" t="str">
        <f>IFERROR(IF(H$4="Yes",INDEX(List!$F$2:$CB$208,MATCH('Selection Pane Data'!$C171,List!$F$2:$F$208,0),MATCH('Selection Pane Data'!H$3,List!$F$2:$CB$2,0)),""),"")</f>
        <v/>
      </c>
      <c r="I171" s="13" t="str">
        <f>IFERROR(IF(I$4="Yes",INDEX(List!$F$2:$CB$208,MATCH('Selection Pane Data'!$C171,List!$F$2:$F$208,0),MATCH('Selection Pane Data'!I$3,List!$F$2:$CB$2,0)),""),"")</f>
        <v/>
      </c>
      <c r="J171" s="13">
        <f>IFERROR(IF(J$4="Yes",INDEX(List!$F$2:$CB$208,MATCH('Selection Pane Data'!$C171,List!$F$2:$F$208,0),MATCH('Selection Pane Data'!J$3,List!$F$2:$CB$2,0)),""),"")</f>
        <v>0</v>
      </c>
      <c r="K171" s="13" t="str">
        <f>IFERROR(IF(K$4="Yes",INDEX(List!$F$2:$CB$208,MATCH('Selection Pane Data'!$C171,List!$F$2:$F$208,0),MATCH('Selection Pane Data'!K$3,List!$F$2:$CB$2,0)),""),"")</f>
        <v/>
      </c>
      <c r="L171" s="13" t="str">
        <f>IFERROR(IF(L$4="Yes",INDEX(List!$F$2:$CB$208,MATCH('Selection Pane Data'!$C171,List!$F$2:$F$208,0),MATCH('Selection Pane Data'!L$3,List!$F$2:$CB$2,0)),""),"")</f>
        <v/>
      </c>
      <c r="M171" s="13" t="str">
        <f>IFERROR(IF(M$4="Yes",INDEX(List!$F$2:$CB$208,MATCH('Selection Pane Data'!$C171,List!$F$2:$F$208,0),MATCH('Selection Pane Data'!M$3,List!$F$2:$CB$2,0)),""),"")</f>
        <v/>
      </c>
      <c r="N171" s="13" t="str">
        <f>IFERROR(IF(N$4="Yes",INDEX(List!$F$2:$CB$208,MATCH('Selection Pane Data'!$C171,List!$F$2:$F$208,0),MATCH('Selection Pane Data'!N$3,List!$F$2:$CB$2,0)),""),"")</f>
        <v/>
      </c>
      <c r="O171" s="13" t="str">
        <f>IFERROR(IF(O$4="Yes",INDEX(List!$F$2:$CB$208,MATCH('Selection Pane Data'!$C171,List!$F$2:$F$208,0),MATCH('Selection Pane Data'!O$3,List!$F$2:$CB$2,0)),""),"")</f>
        <v/>
      </c>
      <c r="P171" s="13" t="str">
        <f>IFERROR(IF(P$4="Yes",INDEX(List!$F$2:$CB$208,MATCH('Selection Pane Data'!$C171,List!$F$2:$F$208,0),MATCH('Selection Pane Data'!P$3,List!$F$2:$CB$2,0)),""),"")</f>
        <v/>
      </c>
      <c r="Q171" s="13" t="str">
        <f>IFERROR(IF(Q$4="Yes",INDEX(List!$F$2:$CB$208,MATCH('Selection Pane Data'!$C171,List!$F$2:$F$208,0),MATCH('Selection Pane Data'!Q$3,List!$F$2:$CB$2,0)),""),"")</f>
        <v/>
      </c>
      <c r="R171" s="13" t="str">
        <f>IFERROR(IF(R$4="Yes",INDEX(List!$F$2:$CB$208,MATCH('Selection Pane Data'!$C171,List!$F$2:$F$208,0),MATCH('Selection Pane Data'!R$3,List!$F$2:$CB$2,0)),""),"")</f>
        <v/>
      </c>
      <c r="S171" s="13" t="str">
        <f>IFERROR(IF(S$4="Yes",INDEX(List!$F$2:$CB$208,MATCH('Selection Pane Data'!$C171,List!$F$2:$F$208,0),MATCH('Selection Pane Data'!S$3,List!$F$2:$CB$2,0)),""),"")</f>
        <v/>
      </c>
      <c r="T171" s="13" t="str">
        <f>IFERROR(IF(T$4="Yes",INDEX(List!$F$2:$CB$208,MATCH('Selection Pane Data'!$C171,List!$F$2:$F$208,0),MATCH('Selection Pane Data'!T$3,List!$F$2:$CB$2,0)),""),"")</f>
        <v/>
      </c>
      <c r="U171" s="13" t="str">
        <f>IFERROR(IF(U$4="Yes",INDEX(List!$F$2:$CB$208,MATCH('Selection Pane Data'!$C171,List!$F$2:$F$208,0),MATCH('Selection Pane Data'!U$3,List!$F$2:$CB$2,0)),""),"")</f>
        <v/>
      </c>
      <c r="V171" s="13" t="str">
        <f>IFERROR(IF(V$4="Yes",INDEX(List!$F$2:$CB$208,MATCH('Selection Pane Data'!$C171,List!$F$2:$F$208,0),MATCH('Selection Pane Data'!V$3,List!$F$2:$CB$2,0)),""),"")</f>
        <v/>
      </c>
      <c r="W171" s="13" t="str">
        <f>IFERROR(IF(W$4="Yes",INDEX(List!$F$2:$CB$208,MATCH('Selection Pane Data'!$C171,List!$F$2:$F$208,0),MATCH('Selection Pane Data'!W$3,List!$F$2:$CB$2,0)),""),"")</f>
        <v/>
      </c>
      <c r="X171" s="13" t="str">
        <f>IFERROR(IF(X$4="Yes",INDEX(List!$F$2:$CB$208,MATCH('Selection Pane Data'!$C171,List!$F$2:$F$208,0),MATCH('Selection Pane Data'!X$3,List!$F$2:$CB$2,0)),""),"")</f>
        <v/>
      </c>
      <c r="Y171" s="13" t="str">
        <f>IFERROR(IF(Y$4="Yes",INDEX(List!$F$2:$CB$208,MATCH('Selection Pane Data'!$C171,List!$F$2:$F$208,0),MATCH('Selection Pane Data'!Y$3,List!$F$2:$CB$2,0)),""),"")</f>
        <v/>
      </c>
      <c r="Z171" s="13" t="str">
        <f>IFERROR(IF(Z$4="Yes",INDEX(List!$F$2:$CB$208,MATCH('Selection Pane Data'!$C171,List!$F$2:$F$208,0),MATCH('Selection Pane Data'!Z$3,List!$F$2:$CB$2,0)),""),"")</f>
        <v/>
      </c>
      <c r="AA171" s="13" t="str">
        <f>IFERROR(IF(AA$4="Yes",INDEX(List!$F$2:$CB$208,MATCH('Selection Pane Data'!$C171,List!$F$2:$F$208,0),MATCH('Selection Pane Data'!AA$3,List!$F$2:$CB$2,0)),""),"")</f>
        <v/>
      </c>
      <c r="AB171" s="13">
        <f>IFERROR(IF(AB$4="Yes",INDEX(List!$F$2:$CB$208,MATCH('Selection Pane Data'!$C171,List!$F$2:$F$208,0),MATCH('Selection Pane Data'!AB$3,List!$F$2:$CB$2,0)),""),"")</f>
        <v>0</v>
      </c>
      <c r="AC171" s="13" t="str">
        <f>IFERROR(IF(AC$4="Yes",INDEX(List!$F$2:$CB$208,MATCH('Selection Pane Data'!$C171,List!$F$2:$F$208,0),MATCH('Selection Pane Data'!AC$3,List!$F$2:$CB$2,0)),""),"")</f>
        <v/>
      </c>
      <c r="AD171" s="13" t="str">
        <f>IFERROR(IF(AD$4="Yes",INDEX(List!$F$2:$CB$208,MATCH('Selection Pane Data'!$C171,List!$F$2:$F$208,0),MATCH('Selection Pane Data'!AD$3,List!$F$2:$CB$2,0)),""),"")</f>
        <v/>
      </c>
      <c r="AE171" s="13" t="str">
        <f>IFERROR(IF(AE$4="Yes",INDEX(List!$F$2:$CB$208,MATCH('Selection Pane Data'!$C171,List!$F$2:$F$208,0),MATCH('Selection Pane Data'!AE$3,List!$F$2:$CB$2,0)),""),"")</f>
        <v/>
      </c>
      <c r="AF171" s="13" t="str">
        <f>IFERROR(IF(AF$4="Yes",INDEX(List!$F$2:$CB$208,MATCH('Selection Pane Data'!$C171,List!$F$2:$F$208,0),MATCH('Selection Pane Data'!AF$3,List!$F$2:$CB$2,0)),""),"")</f>
        <v/>
      </c>
      <c r="AG171" s="13" t="str">
        <f>IFERROR(IF(AG$4="Yes",INDEX(List!$F$2:$CB$208,MATCH('Selection Pane Data'!$C171,List!$F$2:$F$208,0),MATCH('Selection Pane Data'!AG$3,List!$F$2:$CB$2,0)),""),"")</f>
        <v/>
      </c>
      <c r="AH171" s="13" t="str">
        <f>IFERROR(IF(AH$4="Yes",INDEX(List!$F$2:$CB$208,MATCH('Selection Pane Data'!$C171,List!$F$2:$F$208,0),MATCH('Selection Pane Data'!AH$3,List!$F$2:$CB$2,0)),""),"")</f>
        <v/>
      </c>
      <c r="AI171" s="13" t="str">
        <f>IFERROR(IF(AI$4="Yes",INDEX(List!$F$2:$CB$208,MATCH('Selection Pane Data'!$C171,List!$F$2:$F$208,0),MATCH('Selection Pane Data'!AI$3,List!$F$2:$CB$2,0)),""),"")</f>
        <v/>
      </c>
      <c r="AJ171" s="13" t="str">
        <f>IFERROR(IF(AJ$4="Yes",INDEX(List!$F$2:$CB$208,MATCH('Selection Pane Data'!$C171,List!$F$2:$F$208,0),MATCH('Selection Pane Data'!AJ$3,List!$F$2:$CB$2,0)),""),"")</f>
        <v/>
      </c>
      <c r="AK171" s="13" t="str">
        <f>IFERROR(IF(AK$4="Yes",INDEX(List!$F$2:$CB$208,MATCH('Selection Pane Data'!$C171,List!$F$2:$F$208,0),MATCH('Selection Pane Data'!AK$3,List!$F$2:$CB$2,0)),""),"")</f>
        <v/>
      </c>
      <c r="AL171" s="13" t="str">
        <f>IFERROR(IF(AL$4="Yes",INDEX(List!$F$2:$CB$208,MATCH('Selection Pane Data'!$C171,List!$F$2:$F$208,0),MATCH('Selection Pane Data'!AL$3,List!$F$2:$CB$2,0)),""),"")</f>
        <v/>
      </c>
      <c r="AM171" s="13" t="str">
        <f>IFERROR(IF(AM$4="Yes",INDEX(List!$F$2:$CB$208,MATCH('Selection Pane Data'!$C171,List!$F$2:$F$208,0),MATCH('Selection Pane Data'!AM$3,List!$F$2:$CB$2,0)),""),"")</f>
        <v/>
      </c>
      <c r="AN171" s="13" t="str">
        <f>IFERROR(IF(AN$4="Yes",INDEX(List!$F$2:$CB$208,MATCH('Selection Pane Data'!$C171,List!$F$2:$F$208,0),MATCH('Selection Pane Data'!AN$3,List!$F$2:$CB$2,0)),""),"")</f>
        <v/>
      </c>
      <c r="AO171" s="13" t="str">
        <f>IFERROR(IF(AO$4="Yes",INDEX(List!$F$2:$CB$208,MATCH('Selection Pane Data'!$C171,List!$F$2:$F$208,0),MATCH('Selection Pane Data'!AO$3,List!$F$2:$CB$2,0)),""),"")</f>
        <v/>
      </c>
      <c r="AP171" s="13" t="str">
        <f>IFERROR(IF(AP$4="Yes",INDEX(List!$F$2:$CB$208,MATCH('Selection Pane Data'!$C171,List!$F$2:$F$208,0),MATCH('Selection Pane Data'!AP$3,List!$F$2:$CB$2,0)),""),"")</f>
        <v/>
      </c>
      <c r="AQ171" s="13" t="str">
        <f>IFERROR(IF(AQ$4="Yes",INDEX(List!$F$2:$CB$208,MATCH('Selection Pane Data'!$C171,List!$F$2:$F$208,0),MATCH('Selection Pane Data'!AQ$3,List!$F$2:$CB$2,0)),""),"")</f>
        <v/>
      </c>
      <c r="AR171" s="13" t="str">
        <f>IFERROR(IF(AR$4="Yes",INDEX(List!$F$2:$CB$208,MATCH('Selection Pane Data'!$C171,List!$F$2:$F$208,0),MATCH('Selection Pane Data'!AR$3,List!$F$2:$CB$2,0)),""),"")</f>
        <v/>
      </c>
      <c r="AS171" s="13" t="str">
        <f>IFERROR(IF(AS$4="Yes",INDEX(List!$F$2:$CB$208,MATCH('Selection Pane Data'!$C171,List!$F$2:$F$208,0),MATCH('Selection Pane Data'!AS$3,List!$F$2:$CB$2,0)),""),"")</f>
        <v/>
      </c>
      <c r="AT171" s="13" t="str">
        <f>IFERROR(IF(AT$4="Yes",INDEX(List!$F$2:$CB$208,MATCH('Selection Pane Data'!$C171,List!$F$2:$F$208,0),MATCH('Selection Pane Data'!AT$3,List!$F$2:$CB$2,0)),""),"")</f>
        <v/>
      </c>
      <c r="AU171" s="13" t="str">
        <f>IFERROR(IF(AU$4="Yes",INDEX(List!$F$2:$CB$208,MATCH('Selection Pane Data'!$C171,List!$F$2:$F$208,0),MATCH('Selection Pane Data'!AU$3,List!$F$2:$CB$2,0)),""),"")</f>
        <v/>
      </c>
      <c r="AV171" s="13" t="str">
        <f>IFERROR(IF(AV$4="Yes",INDEX(List!$F$2:$CB$208,MATCH('Selection Pane Data'!$C171,List!$F$2:$F$208,0),MATCH('Selection Pane Data'!AV$3,List!$F$2:$CB$2,0)),""),"")</f>
        <v/>
      </c>
      <c r="AW171" s="13" t="str">
        <f>IFERROR(IF(AW$4="Yes",INDEX(List!$F$2:$CB$208,MATCH('Selection Pane Data'!$C171,List!$F$2:$F$208,0),MATCH('Selection Pane Data'!AW$3,List!$F$2:$CB$2,0)),""),"")</f>
        <v/>
      </c>
      <c r="AX171" s="13" t="str">
        <f>IFERROR(IF(AX$4="Yes",INDEX(List!$F$2:$CB$208,MATCH('Selection Pane Data'!$C171,List!$F$2:$F$208,0),MATCH('Selection Pane Data'!AX$3,List!$F$2:$CB$2,0)),""),"")</f>
        <v/>
      </c>
      <c r="AY171" s="13" t="str">
        <f>IFERROR(IF(AY$4="Yes",INDEX(List!$F$2:$CB$208,MATCH('Selection Pane Data'!$C171,List!$F$2:$F$208,0),MATCH('Selection Pane Data'!AY$3,List!$F$2:$CB$2,0)),""),"")</f>
        <v/>
      </c>
      <c r="AZ171" s="13" t="str">
        <f>IFERROR(IF(AZ$4="Yes",INDEX(List!$F$2:$CB$208,MATCH('Selection Pane Data'!$C171,List!$F$2:$F$208,0),MATCH('Selection Pane Data'!AZ$3,List!$F$2:$CB$2,0)),""),"")</f>
        <v/>
      </c>
      <c r="BA171" s="13" t="str">
        <f>IFERROR(IF(BA$4="Yes",INDEX(List!$F$2:$CB$208,MATCH('Selection Pane Data'!$C171,List!$F$2:$F$208,0),MATCH('Selection Pane Data'!BA$3,List!$F$2:$CB$2,0)),""),"")</f>
        <v/>
      </c>
      <c r="BB171" s="13" t="str">
        <f>IFERROR(IF(BB$4="Yes",INDEX(List!$F$2:$CB$208,MATCH('Selection Pane Data'!$C171,List!$F$2:$F$208,0),MATCH('Selection Pane Data'!BB$3,List!$F$2:$CB$2,0)),""),"")</f>
        <v/>
      </c>
      <c r="BC171" s="13" t="str">
        <f>IFERROR(IF(BC$4="Yes",INDEX(List!$F$2:$CB$208,MATCH('Selection Pane Data'!$C171,List!$F$2:$F$208,0),MATCH('Selection Pane Data'!BC$3,List!$F$2:$CB$2,0)),""),"")</f>
        <v/>
      </c>
      <c r="BD171" s="13" t="str">
        <f>IFERROR(IF(BD$4="Yes",INDEX(List!$F$2:$CB$208,MATCH('Selection Pane Data'!$C171,List!$F$2:$F$208,0),MATCH('Selection Pane Data'!BD$3,List!$F$2:$CB$2,0)),""),"")</f>
        <v/>
      </c>
      <c r="BE171" s="13" t="str">
        <f>IFERROR(IF(BE$4="Yes",INDEX(List!$F$2:$CB$208,MATCH('Selection Pane Data'!$C171,List!$F$2:$F$208,0),MATCH('Selection Pane Data'!BE$3,List!$F$2:$CB$2,0)),""),"")</f>
        <v/>
      </c>
      <c r="BF171" s="13" t="str">
        <f>IFERROR(IF(BF$4="Yes",INDEX(List!$F$2:$CB$208,MATCH('Selection Pane Data'!$C171,List!$F$2:$F$208,0),MATCH('Selection Pane Data'!BF$3,List!$F$2:$CB$2,0)),""),"")</f>
        <v/>
      </c>
      <c r="BG171" s="13" t="str">
        <f>IFERROR(IF(BG$4="Yes",INDEX(List!$F$2:$CB$208,MATCH('Selection Pane Data'!$C171,List!$F$2:$F$208,0),MATCH('Selection Pane Data'!BG$3,List!$F$2:$CB$2,0)),""),"")</f>
        <v/>
      </c>
      <c r="BH171" s="13" t="str">
        <f>IFERROR(IF(BH$4="Yes",INDEX(List!$F$2:$CB$208,MATCH('Selection Pane Data'!$C171,List!$F$2:$F$208,0),MATCH('Selection Pane Data'!BH$3,List!$F$2:$CB$2,0)),""),"")</f>
        <v/>
      </c>
      <c r="BI171" s="13" t="str">
        <f>IFERROR(IF(BI$4="Yes",INDEX(List!$F$2:$CB$208,MATCH('Selection Pane Data'!$C171,List!$F$2:$F$208,0),MATCH('Selection Pane Data'!BI$3,List!$F$2:$CB$2,0)),""),"")</f>
        <v/>
      </c>
      <c r="BJ171" s="13" t="str">
        <f>IFERROR(IF(BJ$4="Yes",INDEX(List!$F$2:$CB$208,MATCH('Selection Pane Data'!$C171,List!$F$2:$F$208,0),MATCH('Selection Pane Data'!BJ$3,List!$F$2:$CB$2,0)),""),"")</f>
        <v/>
      </c>
      <c r="BK171" s="13" t="str">
        <f>IFERROR(IF(BK$4="Yes",INDEX(List!$F$2:$CB$208,MATCH('Selection Pane Data'!$C171,List!$F$2:$F$208,0),MATCH('Selection Pane Data'!BK$3,List!$F$2:$CB$2,0)),""),"")</f>
        <v/>
      </c>
      <c r="BL171" s="13" t="str">
        <f>IFERROR(IF(BL$4="Yes",INDEX(List!$F$2:$CB$208,MATCH('Selection Pane Data'!$C171,List!$F$2:$F$208,0),MATCH('Selection Pane Data'!BL$3,List!$F$2:$CB$2,0)),""),"")</f>
        <v/>
      </c>
      <c r="BM171" s="13" t="str">
        <f>IFERROR(IF(BM$4="Yes",INDEX(List!$F$2:$CB$208,MATCH('Selection Pane Data'!$C171,List!$F$2:$F$208,0),MATCH('Selection Pane Data'!BM$3,List!$F$2:$CB$2,0)),""),"")</f>
        <v/>
      </c>
      <c r="BN171" s="13" t="str">
        <f>IFERROR(IF(BN$4="Yes",INDEX(List!$F$2:$CB$208,MATCH('Selection Pane Data'!$C171,List!$F$2:$F$208,0),MATCH('Selection Pane Data'!BN$3,List!$F$2:$CB$2,0)),""),"")</f>
        <v/>
      </c>
      <c r="BO171" s="13" t="str">
        <f>IFERROR(IF(BO$4="Yes",INDEX(List!$F$2:$CB$208,MATCH('Selection Pane Data'!$C171,List!$F$2:$F$208,0),MATCH('Selection Pane Data'!BO$3,List!$F$2:$CB$2,0)),""),"")</f>
        <v/>
      </c>
      <c r="BP171" s="13" t="str">
        <f>IFERROR(IF(BP$4="Yes",INDEX(List!$F$2:$CB$208,MATCH('Selection Pane Data'!$C171,List!$F$2:$F$208,0),MATCH('Selection Pane Data'!BP$3,List!$F$2:$CB$2,0)),""),"")</f>
        <v/>
      </c>
      <c r="BQ171" s="13" t="str">
        <f>IFERROR(IF(BQ$4="Yes",INDEX(List!$F$2:$CB$208,MATCH('Selection Pane Data'!$C171,List!$F$2:$F$208,0),MATCH('Selection Pane Data'!BQ$3,List!$F$2:$CB$2,0)),""),"")</f>
        <v/>
      </c>
      <c r="BR171" s="13" t="str">
        <f>IFERROR(IF(BR$4="Yes",INDEX(List!$F$2:$CB$208,MATCH('Selection Pane Data'!$C171,List!$F$2:$F$208,0),MATCH('Selection Pane Data'!BR$3,List!$F$2:$CB$2,0)),""),"")</f>
        <v/>
      </c>
      <c r="BS171" s="13" t="str">
        <f>IFERROR(IF(BS$4="Yes",INDEX(List!$F$2:$CB$208,MATCH('Selection Pane Data'!$C171,List!$F$2:$F$208,0),MATCH('Selection Pane Data'!BS$3,List!$F$2:$CB$2,0)),""),"")</f>
        <v/>
      </c>
      <c r="BT171" s="13" t="str">
        <f>IFERROR(IF(BT$4="Yes",INDEX(List!$F$2:$CB$208,MATCH('Selection Pane Data'!$C171,List!$F$2:$F$208,0),MATCH('Selection Pane Data'!BT$3,List!$F$2:$CB$2,0)),""),"")</f>
        <v/>
      </c>
      <c r="BU171" s="13" t="str">
        <f>IFERROR(IF(BU$4="Yes",INDEX(List!$F$2:$CB$208,MATCH('Selection Pane Data'!$C171,List!$F$2:$F$208,0),MATCH('Selection Pane Data'!BU$3,List!$F$2:$CB$2,0)),""),"")</f>
        <v/>
      </c>
      <c r="BV171" s="13" t="str">
        <f>IFERROR(IF(BV$4="Yes",INDEX(List!$F$2:$CB$208,MATCH('Selection Pane Data'!$C171,List!$F$2:$F$208,0),MATCH('Selection Pane Data'!BV$3,List!$F$2:$CB$2,0)),""),"")</f>
        <v/>
      </c>
      <c r="BW171" s="13" t="str">
        <f>IFERROR(IF(BW$4="Yes",INDEX(List!$F$2:$CB$208,MATCH('Selection Pane Data'!$C171,List!$F$2:$F$208,0),MATCH('Selection Pane Data'!BW$3,List!$F$2:$CB$2,0)),""),"")</f>
        <v/>
      </c>
      <c r="BX171" s="13" t="str">
        <f>IFERROR(IF(BX$4="Yes",INDEX(List!$F$2:$CB$208,MATCH('Selection Pane Data'!$C171,List!$F$2:$F$208,0),MATCH('Selection Pane Data'!BX$3,List!$F$2:$CB$2,0)),""),"")</f>
        <v/>
      </c>
      <c r="BY171" s="13" t="str">
        <f>IFERROR(IF(BY$4="Yes",INDEX(List!$F$2:$CB$208,MATCH('Selection Pane Data'!$C171,List!$F$2:$F$208,0),MATCH('Selection Pane Data'!BY$3,List!$F$2:$CB$2,0)),""),"")</f>
        <v/>
      </c>
      <c r="BZ171" s="13" t="str">
        <f>IFERROR(IF(BZ$4="Yes",INDEX(List!$F$2:$CB$208,MATCH('Selection Pane Data'!$C171,List!$F$2:$F$208,0),MATCH('Selection Pane Data'!BZ$3,List!$F$2:$CB$2,0)),""),"")</f>
        <v/>
      </c>
      <c r="CA171" s="13" t="str">
        <f>IFERROR(IF(CA$4="Yes",INDEX(List!$F$2:$CB$208,MATCH('Selection Pane Data'!$C171,List!$F$2:$F$208,0),MATCH('Selection Pane Data'!CA$3,List!$F$2:$CB$2,0)),""),"")</f>
        <v/>
      </c>
      <c r="CC171" s="29">
        <f t="shared" si="8"/>
        <v>0</v>
      </c>
      <c r="CD171" s="29">
        <f t="shared" si="9"/>
        <v>0</v>
      </c>
      <c r="CE171" s="29"/>
      <c r="CF171" s="29">
        <f>COUNTIF(List!I169:CB169,'Selection Pane Data'!CF$3)</f>
        <v>0</v>
      </c>
      <c r="CG171" s="29">
        <f>COUNTIF(List!J169:CC169,'Selection Pane Data'!CG$3)</f>
        <v>0</v>
      </c>
      <c r="CH171" s="29"/>
      <c r="CI171" s="29" t="str">
        <f t="shared" si="10"/>
        <v>Good</v>
      </c>
      <c r="CJ171" s="29" t="str">
        <f t="shared" si="11"/>
        <v>Good</v>
      </c>
    </row>
    <row r="172" spans="2:88" x14ac:dyDescent="0.45">
      <c r="B172" s="21" t="s">
        <v>442</v>
      </c>
      <c r="C172" s="120" t="s">
        <v>62</v>
      </c>
      <c r="D172" s="31" t="str">
        <f>List!G170</f>
        <v>Shared Coverage</v>
      </c>
      <c r="E172" s="31" t="str">
        <f>List!H170</f>
        <v>Microsoft Coverage</v>
      </c>
      <c r="F172" t="str">
        <f>INDEX('CMMC Levels'!$A$1:$F$188,MATCH('Selection Pane Data'!$C172,'CMMC Levels'!$A$1:$A$188,0),MATCH(Placemat!$F$4,'CMMC Levels'!$A$1:$F$1,0))</f>
        <v>X</v>
      </c>
      <c r="G172" s="75" t="str">
        <f>IF(F172="X",IF(COUNTIF(List!I170:CB170,"P")+COUNTIF(List!I170:CB170,"S")=0,"U",IF(COUNTIF('Selection Pane Data'!H172:CA172,"P")&gt;0,"P",IF(COUNTIF('Selection Pane Data'!H172:CA172,"S")&gt;0,"S","N"))),"NA")</f>
        <v>S</v>
      </c>
      <c r="H172" s="13" t="str">
        <f>IFERROR(IF(H$4="Yes",INDEX(List!$F$2:$CB$208,MATCH('Selection Pane Data'!$C172,List!$F$2:$F$208,0),MATCH('Selection Pane Data'!H$3,List!$F$2:$CB$2,0)),""),"")</f>
        <v/>
      </c>
      <c r="I172" s="13" t="str">
        <f>IFERROR(IF(I$4="Yes",INDEX(List!$F$2:$CB$208,MATCH('Selection Pane Data'!$C172,List!$F$2:$F$208,0),MATCH('Selection Pane Data'!I$3,List!$F$2:$CB$2,0)),""),"")</f>
        <v/>
      </c>
      <c r="J172" s="13">
        <f>IFERROR(IF(J$4="Yes",INDEX(List!$F$2:$CB$208,MATCH('Selection Pane Data'!$C172,List!$F$2:$F$208,0),MATCH('Selection Pane Data'!J$3,List!$F$2:$CB$2,0)),""),"")</f>
        <v>0</v>
      </c>
      <c r="K172" s="13" t="str">
        <f>IFERROR(IF(K$4="Yes",INDEX(List!$F$2:$CB$208,MATCH('Selection Pane Data'!$C172,List!$F$2:$F$208,0),MATCH('Selection Pane Data'!K$3,List!$F$2:$CB$2,0)),""),"")</f>
        <v/>
      </c>
      <c r="L172" s="13" t="str">
        <f>IFERROR(IF(L$4="Yes",INDEX(List!$F$2:$CB$208,MATCH('Selection Pane Data'!$C172,List!$F$2:$F$208,0),MATCH('Selection Pane Data'!L$3,List!$F$2:$CB$2,0)),""),"")</f>
        <v/>
      </c>
      <c r="M172" s="13" t="str">
        <f>IFERROR(IF(M$4="Yes",INDEX(List!$F$2:$CB$208,MATCH('Selection Pane Data'!$C172,List!$F$2:$F$208,0),MATCH('Selection Pane Data'!M$3,List!$F$2:$CB$2,0)),""),"")</f>
        <v/>
      </c>
      <c r="N172" s="13" t="str">
        <f>IFERROR(IF(N$4="Yes",INDEX(List!$F$2:$CB$208,MATCH('Selection Pane Data'!$C172,List!$F$2:$F$208,0),MATCH('Selection Pane Data'!N$3,List!$F$2:$CB$2,0)),""),"")</f>
        <v/>
      </c>
      <c r="O172" s="13" t="str">
        <f>IFERROR(IF(O$4="Yes",INDEX(List!$F$2:$CB$208,MATCH('Selection Pane Data'!$C172,List!$F$2:$F$208,0),MATCH('Selection Pane Data'!O$3,List!$F$2:$CB$2,0)),""),"")</f>
        <v/>
      </c>
      <c r="P172" s="13" t="str">
        <f>IFERROR(IF(P$4="Yes",INDEX(List!$F$2:$CB$208,MATCH('Selection Pane Data'!$C172,List!$F$2:$F$208,0),MATCH('Selection Pane Data'!P$3,List!$F$2:$CB$2,0)),""),"")</f>
        <v/>
      </c>
      <c r="Q172" s="13" t="str">
        <f>IFERROR(IF(Q$4="Yes",INDEX(List!$F$2:$CB$208,MATCH('Selection Pane Data'!$C172,List!$F$2:$F$208,0),MATCH('Selection Pane Data'!Q$3,List!$F$2:$CB$2,0)),""),"")</f>
        <v/>
      </c>
      <c r="R172" s="13" t="str">
        <f>IFERROR(IF(R$4="Yes",INDEX(List!$F$2:$CB$208,MATCH('Selection Pane Data'!$C172,List!$F$2:$F$208,0),MATCH('Selection Pane Data'!R$3,List!$F$2:$CB$2,0)),""),"")</f>
        <v/>
      </c>
      <c r="S172" s="13" t="str">
        <f>IFERROR(IF(S$4="Yes",INDEX(List!$F$2:$CB$208,MATCH('Selection Pane Data'!$C172,List!$F$2:$F$208,0),MATCH('Selection Pane Data'!S$3,List!$F$2:$CB$2,0)),""),"")</f>
        <v/>
      </c>
      <c r="T172" s="13" t="str">
        <f>IFERROR(IF(T$4="Yes",INDEX(List!$F$2:$CB$208,MATCH('Selection Pane Data'!$C172,List!$F$2:$F$208,0),MATCH('Selection Pane Data'!T$3,List!$F$2:$CB$2,0)),""),"")</f>
        <v/>
      </c>
      <c r="U172" s="13" t="str">
        <f>IFERROR(IF(U$4="Yes",INDEX(List!$F$2:$CB$208,MATCH('Selection Pane Data'!$C172,List!$F$2:$F$208,0),MATCH('Selection Pane Data'!U$3,List!$F$2:$CB$2,0)),""),"")</f>
        <v/>
      </c>
      <c r="V172" s="13" t="str">
        <f>IFERROR(IF(V$4="Yes",INDEX(List!$F$2:$CB$208,MATCH('Selection Pane Data'!$C172,List!$F$2:$F$208,0),MATCH('Selection Pane Data'!V$3,List!$F$2:$CB$2,0)),""),"")</f>
        <v/>
      </c>
      <c r="W172" s="13" t="str">
        <f>IFERROR(IF(W$4="Yes",INDEX(List!$F$2:$CB$208,MATCH('Selection Pane Data'!$C172,List!$F$2:$F$208,0),MATCH('Selection Pane Data'!W$3,List!$F$2:$CB$2,0)),""),"")</f>
        <v/>
      </c>
      <c r="X172" s="13" t="str">
        <f>IFERROR(IF(X$4="Yes",INDEX(List!$F$2:$CB$208,MATCH('Selection Pane Data'!$C172,List!$F$2:$F$208,0),MATCH('Selection Pane Data'!X$3,List!$F$2:$CB$2,0)),""),"")</f>
        <v/>
      </c>
      <c r="Y172" s="13" t="str">
        <f>IFERROR(IF(Y$4="Yes",INDEX(List!$F$2:$CB$208,MATCH('Selection Pane Data'!$C172,List!$F$2:$F$208,0),MATCH('Selection Pane Data'!Y$3,List!$F$2:$CB$2,0)),""),"")</f>
        <v/>
      </c>
      <c r="Z172" s="13" t="str">
        <f>IFERROR(IF(Z$4="Yes",INDEX(List!$F$2:$CB$208,MATCH('Selection Pane Data'!$C172,List!$F$2:$F$208,0),MATCH('Selection Pane Data'!Z$3,List!$F$2:$CB$2,0)),""),"")</f>
        <v/>
      </c>
      <c r="AA172" s="13" t="str">
        <f>IFERROR(IF(AA$4="Yes",INDEX(List!$F$2:$CB$208,MATCH('Selection Pane Data'!$C172,List!$F$2:$F$208,0),MATCH('Selection Pane Data'!AA$3,List!$F$2:$CB$2,0)),""),"")</f>
        <v/>
      </c>
      <c r="AB172" s="13" t="str">
        <f>IFERROR(IF(AB$4="Yes",INDEX(List!$F$2:$CB$208,MATCH('Selection Pane Data'!$C172,List!$F$2:$F$208,0),MATCH('Selection Pane Data'!AB$3,List!$F$2:$CB$2,0)),""),"")</f>
        <v>S</v>
      </c>
      <c r="AC172" s="13" t="str">
        <f>IFERROR(IF(AC$4="Yes",INDEX(List!$F$2:$CB$208,MATCH('Selection Pane Data'!$C172,List!$F$2:$F$208,0),MATCH('Selection Pane Data'!AC$3,List!$F$2:$CB$2,0)),""),"")</f>
        <v/>
      </c>
      <c r="AD172" s="13" t="str">
        <f>IFERROR(IF(AD$4="Yes",INDEX(List!$F$2:$CB$208,MATCH('Selection Pane Data'!$C172,List!$F$2:$F$208,0),MATCH('Selection Pane Data'!AD$3,List!$F$2:$CB$2,0)),""),"")</f>
        <v/>
      </c>
      <c r="AE172" s="13" t="str">
        <f>IFERROR(IF(AE$4="Yes",INDEX(List!$F$2:$CB$208,MATCH('Selection Pane Data'!$C172,List!$F$2:$F$208,0),MATCH('Selection Pane Data'!AE$3,List!$F$2:$CB$2,0)),""),"")</f>
        <v/>
      </c>
      <c r="AF172" s="13" t="str">
        <f>IFERROR(IF(AF$4="Yes",INDEX(List!$F$2:$CB$208,MATCH('Selection Pane Data'!$C172,List!$F$2:$F$208,0),MATCH('Selection Pane Data'!AF$3,List!$F$2:$CB$2,0)),""),"")</f>
        <v/>
      </c>
      <c r="AG172" s="13" t="str">
        <f>IFERROR(IF(AG$4="Yes",INDEX(List!$F$2:$CB$208,MATCH('Selection Pane Data'!$C172,List!$F$2:$F$208,0),MATCH('Selection Pane Data'!AG$3,List!$F$2:$CB$2,0)),""),"")</f>
        <v/>
      </c>
      <c r="AH172" s="13" t="str">
        <f>IFERROR(IF(AH$4="Yes",INDEX(List!$F$2:$CB$208,MATCH('Selection Pane Data'!$C172,List!$F$2:$F$208,0),MATCH('Selection Pane Data'!AH$3,List!$F$2:$CB$2,0)),""),"")</f>
        <v/>
      </c>
      <c r="AI172" s="13" t="str">
        <f>IFERROR(IF(AI$4="Yes",INDEX(List!$F$2:$CB$208,MATCH('Selection Pane Data'!$C172,List!$F$2:$F$208,0),MATCH('Selection Pane Data'!AI$3,List!$F$2:$CB$2,0)),""),"")</f>
        <v/>
      </c>
      <c r="AJ172" s="13" t="str">
        <f>IFERROR(IF(AJ$4="Yes",INDEX(List!$F$2:$CB$208,MATCH('Selection Pane Data'!$C172,List!$F$2:$F$208,0),MATCH('Selection Pane Data'!AJ$3,List!$F$2:$CB$2,0)),""),"")</f>
        <v/>
      </c>
      <c r="AK172" s="13" t="str">
        <f>IFERROR(IF(AK$4="Yes",INDEX(List!$F$2:$CB$208,MATCH('Selection Pane Data'!$C172,List!$F$2:$F$208,0),MATCH('Selection Pane Data'!AK$3,List!$F$2:$CB$2,0)),""),"")</f>
        <v/>
      </c>
      <c r="AL172" s="13" t="str">
        <f>IFERROR(IF(AL$4="Yes",INDEX(List!$F$2:$CB$208,MATCH('Selection Pane Data'!$C172,List!$F$2:$F$208,0),MATCH('Selection Pane Data'!AL$3,List!$F$2:$CB$2,0)),""),"")</f>
        <v/>
      </c>
      <c r="AM172" s="13" t="str">
        <f>IFERROR(IF(AM$4="Yes",INDEX(List!$F$2:$CB$208,MATCH('Selection Pane Data'!$C172,List!$F$2:$F$208,0),MATCH('Selection Pane Data'!AM$3,List!$F$2:$CB$2,0)),""),"")</f>
        <v/>
      </c>
      <c r="AN172" s="13" t="str">
        <f>IFERROR(IF(AN$4="Yes",INDEX(List!$F$2:$CB$208,MATCH('Selection Pane Data'!$C172,List!$F$2:$F$208,0),MATCH('Selection Pane Data'!AN$3,List!$F$2:$CB$2,0)),""),"")</f>
        <v/>
      </c>
      <c r="AO172" s="13" t="str">
        <f>IFERROR(IF(AO$4="Yes",INDEX(List!$F$2:$CB$208,MATCH('Selection Pane Data'!$C172,List!$F$2:$F$208,0),MATCH('Selection Pane Data'!AO$3,List!$F$2:$CB$2,0)),""),"")</f>
        <v/>
      </c>
      <c r="AP172" s="13" t="str">
        <f>IFERROR(IF(AP$4="Yes",INDEX(List!$F$2:$CB$208,MATCH('Selection Pane Data'!$C172,List!$F$2:$F$208,0),MATCH('Selection Pane Data'!AP$3,List!$F$2:$CB$2,0)),""),"")</f>
        <v/>
      </c>
      <c r="AQ172" s="13" t="str">
        <f>IFERROR(IF(AQ$4="Yes",INDEX(List!$F$2:$CB$208,MATCH('Selection Pane Data'!$C172,List!$F$2:$F$208,0),MATCH('Selection Pane Data'!AQ$3,List!$F$2:$CB$2,0)),""),"")</f>
        <v/>
      </c>
      <c r="AR172" s="13" t="str">
        <f>IFERROR(IF(AR$4="Yes",INDEX(List!$F$2:$CB$208,MATCH('Selection Pane Data'!$C172,List!$F$2:$F$208,0),MATCH('Selection Pane Data'!AR$3,List!$F$2:$CB$2,0)),""),"")</f>
        <v/>
      </c>
      <c r="AS172" s="13" t="str">
        <f>IFERROR(IF(AS$4="Yes",INDEX(List!$F$2:$CB$208,MATCH('Selection Pane Data'!$C172,List!$F$2:$F$208,0),MATCH('Selection Pane Data'!AS$3,List!$F$2:$CB$2,0)),""),"")</f>
        <v/>
      </c>
      <c r="AT172" s="13" t="str">
        <f>IFERROR(IF(AT$4="Yes",INDEX(List!$F$2:$CB$208,MATCH('Selection Pane Data'!$C172,List!$F$2:$F$208,0),MATCH('Selection Pane Data'!AT$3,List!$F$2:$CB$2,0)),""),"")</f>
        <v/>
      </c>
      <c r="AU172" s="13" t="str">
        <f>IFERROR(IF(AU$4="Yes",INDEX(List!$F$2:$CB$208,MATCH('Selection Pane Data'!$C172,List!$F$2:$F$208,0),MATCH('Selection Pane Data'!AU$3,List!$F$2:$CB$2,0)),""),"")</f>
        <v/>
      </c>
      <c r="AV172" s="13" t="str">
        <f>IFERROR(IF(AV$4="Yes",INDEX(List!$F$2:$CB$208,MATCH('Selection Pane Data'!$C172,List!$F$2:$F$208,0),MATCH('Selection Pane Data'!AV$3,List!$F$2:$CB$2,0)),""),"")</f>
        <v/>
      </c>
      <c r="AW172" s="13" t="str">
        <f>IFERROR(IF(AW$4="Yes",INDEX(List!$F$2:$CB$208,MATCH('Selection Pane Data'!$C172,List!$F$2:$F$208,0),MATCH('Selection Pane Data'!AW$3,List!$F$2:$CB$2,0)),""),"")</f>
        <v/>
      </c>
      <c r="AX172" s="13" t="str">
        <f>IFERROR(IF(AX$4="Yes",INDEX(List!$F$2:$CB$208,MATCH('Selection Pane Data'!$C172,List!$F$2:$F$208,0),MATCH('Selection Pane Data'!AX$3,List!$F$2:$CB$2,0)),""),"")</f>
        <v/>
      </c>
      <c r="AY172" s="13" t="str">
        <f>IFERROR(IF(AY$4="Yes",INDEX(List!$F$2:$CB$208,MATCH('Selection Pane Data'!$C172,List!$F$2:$F$208,0),MATCH('Selection Pane Data'!AY$3,List!$F$2:$CB$2,0)),""),"")</f>
        <v/>
      </c>
      <c r="AZ172" s="13" t="str">
        <f>IFERROR(IF(AZ$4="Yes",INDEX(List!$F$2:$CB$208,MATCH('Selection Pane Data'!$C172,List!$F$2:$F$208,0),MATCH('Selection Pane Data'!AZ$3,List!$F$2:$CB$2,0)),""),"")</f>
        <v/>
      </c>
      <c r="BA172" s="13" t="str">
        <f>IFERROR(IF(BA$4="Yes",INDEX(List!$F$2:$CB$208,MATCH('Selection Pane Data'!$C172,List!$F$2:$F$208,0),MATCH('Selection Pane Data'!BA$3,List!$F$2:$CB$2,0)),""),"")</f>
        <v/>
      </c>
      <c r="BB172" s="13" t="str">
        <f>IFERROR(IF(BB$4="Yes",INDEX(List!$F$2:$CB$208,MATCH('Selection Pane Data'!$C172,List!$F$2:$F$208,0),MATCH('Selection Pane Data'!BB$3,List!$F$2:$CB$2,0)),""),"")</f>
        <v/>
      </c>
      <c r="BC172" s="13" t="str">
        <f>IFERROR(IF(BC$4="Yes",INDEX(List!$F$2:$CB$208,MATCH('Selection Pane Data'!$C172,List!$F$2:$F$208,0),MATCH('Selection Pane Data'!BC$3,List!$F$2:$CB$2,0)),""),"")</f>
        <v/>
      </c>
      <c r="BD172" s="13" t="str">
        <f>IFERROR(IF(BD$4="Yes",INDEX(List!$F$2:$CB$208,MATCH('Selection Pane Data'!$C172,List!$F$2:$F$208,0),MATCH('Selection Pane Data'!BD$3,List!$F$2:$CB$2,0)),""),"")</f>
        <v/>
      </c>
      <c r="BE172" s="13" t="str">
        <f>IFERROR(IF(BE$4="Yes",INDEX(List!$F$2:$CB$208,MATCH('Selection Pane Data'!$C172,List!$F$2:$F$208,0),MATCH('Selection Pane Data'!BE$3,List!$F$2:$CB$2,0)),""),"")</f>
        <v/>
      </c>
      <c r="BF172" s="13" t="str">
        <f>IFERROR(IF(BF$4="Yes",INDEX(List!$F$2:$CB$208,MATCH('Selection Pane Data'!$C172,List!$F$2:$F$208,0),MATCH('Selection Pane Data'!BF$3,List!$F$2:$CB$2,0)),""),"")</f>
        <v/>
      </c>
      <c r="BG172" s="13" t="str">
        <f>IFERROR(IF(BG$4="Yes",INDEX(List!$F$2:$CB$208,MATCH('Selection Pane Data'!$C172,List!$F$2:$F$208,0),MATCH('Selection Pane Data'!BG$3,List!$F$2:$CB$2,0)),""),"")</f>
        <v/>
      </c>
      <c r="BH172" s="13" t="str">
        <f>IFERROR(IF(BH$4="Yes",INDEX(List!$F$2:$CB$208,MATCH('Selection Pane Data'!$C172,List!$F$2:$F$208,0),MATCH('Selection Pane Data'!BH$3,List!$F$2:$CB$2,0)),""),"")</f>
        <v/>
      </c>
      <c r="BI172" s="13" t="str">
        <f>IFERROR(IF(BI$4="Yes",INDEX(List!$F$2:$CB$208,MATCH('Selection Pane Data'!$C172,List!$F$2:$F$208,0),MATCH('Selection Pane Data'!BI$3,List!$F$2:$CB$2,0)),""),"")</f>
        <v/>
      </c>
      <c r="BJ172" s="13" t="str">
        <f>IFERROR(IF(BJ$4="Yes",INDEX(List!$F$2:$CB$208,MATCH('Selection Pane Data'!$C172,List!$F$2:$F$208,0),MATCH('Selection Pane Data'!BJ$3,List!$F$2:$CB$2,0)),""),"")</f>
        <v/>
      </c>
      <c r="BK172" s="13" t="str">
        <f>IFERROR(IF(BK$4="Yes",INDEX(List!$F$2:$CB$208,MATCH('Selection Pane Data'!$C172,List!$F$2:$F$208,0),MATCH('Selection Pane Data'!BK$3,List!$F$2:$CB$2,0)),""),"")</f>
        <v/>
      </c>
      <c r="BL172" s="13" t="str">
        <f>IFERROR(IF(BL$4="Yes",INDEX(List!$F$2:$CB$208,MATCH('Selection Pane Data'!$C172,List!$F$2:$F$208,0),MATCH('Selection Pane Data'!BL$3,List!$F$2:$CB$2,0)),""),"")</f>
        <v/>
      </c>
      <c r="BM172" s="13" t="str">
        <f>IFERROR(IF(BM$4="Yes",INDEX(List!$F$2:$CB$208,MATCH('Selection Pane Data'!$C172,List!$F$2:$F$208,0),MATCH('Selection Pane Data'!BM$3,List!$F$2:$CB$2,0)),""),"")</f>
        <v/>
      </c>
      <c r="BN172" s="13" t="str">
        <f>IFERROR(IF(BN$4="Yes",INDEX(List!$F$2:$CB$208,MATCH('Selection Pane Data'!$C172,List!$F$2:$F$208,0),MATCH('Selection Pane Data'!BN$3,List!$F$2:$CB$2,0)),""),"")</f>
        <v/>
      </c>
      <c r="BO172" s="13" t="str">
        <f>IFERROR(IF(BO$4="Yes",INDEX(List!$F$2:$CB$208,MATCH('Selection Pane Data'!$C172,List!$F$2:$F$208,0),MATCH('Selection Pane Data'!BO$3,List!$F$2:$CB$2,0)),""),"")</f>
        <v/>
      </c>
      <c r="BP172" s="13" t="str">
        <f>IFERROR(IF(BP$4="Yes",INDEX(List!$F$2:$CB$208,MATCH('Selection Pane Data'!$C172,List!$F$2:$F$208,0),MATCH('Selection Pane Data'!BP$3,List!$F$2:$CB$2,0)),""),"")</f>
        <v/>
      </c>
      <c r="BQ172" s="13" t="str">
        <f>IFERROR(IF(BQ$4="Yes",INDEX(List!$F$2:$CB$208,MATCH('Selection Pane Data'!$C172,List!$F$2:$F$208,0),MATCH('Selection Pane Data'!BQ$3,List!$F$2:$CB$2,0)),""),"")</f>
        <v/>
      </c>
      <c r="BR172" s="13" t="str">
        <f>IFERROR(IF(BR$4="Yes",INDEX(List!$F$2:$CB$208,MATCH('Selection Pane Data'!$C172,List!$F$2:$F$208,0),MATCH('Selection Pane Data'!BR$3,List!$F$2:$CB$2,0)),""),"")</f>
        <v/>
      </c>
      <c r="BS172" s="13" t="str">
        <f>IFERROR(IF(BS$4="Yes",INDEX(List!$F$2:$CB$208,MATCH('Selection Pane Data'!$C172,List!$F$2:$F$208,0),MATCH('Selection Pane Data'!BS$3,List!$F$2:$CB$2,0)),""),"")</f>
        <v/>
      </c>
      <c r="BT172" s="13" t="str">
        <f>IFERROR(IF(BT$4="Yes",INDEX(List!$F$2:$CB$208,MATCH('Selection Pane Data'!$C172,List!$F$2:$F$208,0),MATCH('Selection Pane Data'!BT$3,List!$F$2:$CB$2,0)),""),"")</f>
        <v/>
      </c>
      <c r="BU172" s="13" t="str">
        <f>IFERROR(IF(BU$4="Yes",INDEX(List!$F$2:$CB$208,MATCH('Selection Pane Data'!$C172,List!$F$2:$F$208,0),MATCH('Selection Pane Data'!BU$3,List!$F$2:$CB$2,0)),""),"")</f>
        <v/>
      </c>
      <c r="BV172" s="13" t="str">
        <f>IFERROR(IF(BV$4="Yes",INDEX(List!$F$2:$CB$208,MATCH('Selection Pane Data'!$C172,List!$F$2:$F$208,0),MATCH('Selection Pane Data'!BV$3,List!$F$2:$CB$2,0)),""),"")</f>
        <v/>
      </c>
      <c r="BW172" s="13" t="str">
        <f>IFERROR(IF(BW$4="Yes",INDEX(List!$F$2:$CB$208,MATCH('Selection Pane Data'!$C172,List!$F$2:$F$208,0),MATCH('Selection Pane Data'!BW$3,List!$F$2:$CB$2,0)),""),"")</f>
        <v/>
      </c>
      <c r="BX172" s="13" t="str">
        <f>IFERROR(IF(BX$4="Yes",INDEX(List!$F$2:$CB$208,MATCH('Selection Pane Data'!$C172,List!$F$2:$F$208,0),MATCH('Selection Pane Data'!BX$3,List!$F$2:$CB$2,0)),""),"")</f>
        <v/>
      </c>
      <c r="BY172" s="13" t="str">
        <f>IFERROR(IF(BY$4="Yes",INDEX(List!$F$2:$CB$208,MATCH('Selection Pane Data'!$C172,List!$F$2:$F$208,0),MATCH('Selection Pane Data'!BY$3,List!$F$2:$CB$2,0)),""),"")</f>
        <v/>
      </c>
      <c r="BZ172" s="13" t="str">
        <f>IFERROR(IF(BZ$4="Yes",INDEX(List!$F$2:$CB$208,MATCH('Selection Pane Data'!$C172,List!$F$2:$F$208,0),MATCH('Selection Pane Data'!BZ$3,List!$F$2:$CB$2,0)),""),"")</f>
        <v/>
      </c>
      <c r="CA172" s="13" t="str">
        <f>IFERROR(IF(CA$4="Yes",INDEX(List!$F$2:$CB$208,MATCH('Selection Pane Data'!$C172,List!$F$2:$F$208,0),MATCH('Selection Pane Data'!CA$3,List!$F$2:$CB$2,0)),""),"")</f>
        <v/>
      </c>
      <c r="CC172" s="29">
        <f t="shared" si="8"/>
        <v>0</v>
      </c>
      <c r="CD172" s="29">
        <f t="shared" si="9"/>
        <v>1</v>
      </c>
      <c r="CE172" s="29"/>
      <c r="CF172" s="29">
        <f>COUNTIF(List!I170:CB170,'Selection Pane Data'!CF$3)</f>
        <v>2</v>
      </c>
      <c r="CG172" s="29">
        <f>COUNTIF(List!J170:CC170,'Selection Pane Data'!CG$3)</f>
        <v>18</v>
      </c>
      <c r="CH172" s="29"/>
      <c r="CI172" s="29" t="str">
        <f t="shared" si="10"/>
        <v>Error</v>
      </c>
      <c r="CJ172" s="29" t="str">
        <f t="shared" si="11"/>
        <v>Error</v>
      </c>
    </row>
    <row r="173" spans="2:88" x14ac:dyDescent="0.45">
      <c r="B173" s="21" t="s">
        <v>443</v>
      </c>
      <c r="C173" s="120" t="s">
        <v>77</v>
      </c>
      <c r="D173" s="31" t="str">
        <f>List!G171</f>
        <v>Shared Coverage</v>
      </c>
      <c r="E173" s="31" t="str">
        <f>List!H171</f>
        <v>Microsoft Coverage</v>
      </c>
      <c r="F173" t="str">
        <f>INDEX('CMMC Levels'!$A$1:$F$188,MATCH('Selection Pane Data'!$C173,'CMMC Levels'!$A$1:$A$188,0),MATCH(Placemat!$F$4,'CMMC Levels'!$A$1:$F$1,0))</f>
        <v>X</v>
      </c>
      <c r="G173" s="75" t="str">
        <f>IF(F173="X",IF(COUNTIF(List!I171:CB171,"P")+COUNTIF(List!I171:CB171,"S")=0,"U",IF(COUNTIF('Selection Pane Data'!H173:CA173,"P")&gt;0,"P",IF(COUNTIF('Selection Pane Data'!H173:CA173,"S")&gt;0,"S","N"))),"NA")</f>
        <v>N</v>
      </c>
      <c r="H173" s="13" t="str">
        <f>IFERROR(IF(H$4="Yes",INDEX(List!$F$2:$CB$208,MATCH('Selection Pane Data'!$C173,List!$F$2:$F$208,0),MATCH('Selection Pane Data'!H$3,List!$F$2:$CB$2,0)),""),"")</f>
        <v/>
      </c>
      <c r="I173" s="13" t="str">
        <f>IFERROR(IF(I$4="Yes",INDEX(List!$F$2:$CB$208,MATCH('Selection Pane Data'!$C173,List!$F$2:$F$208,0),MATCH('Selection Pane Data'!I$3,List!$F$2:$CB$2,0)),""),"")</f>
        <v/>
      </c>
      <c r="J173" s="13">
        <f>IFERROR(IF(J$4="Yes",INDEX(List!$F$2:$CB$208,MATCH('Selection Pane Data'!$C173,List!$F$2:$F$208,0),MATCH('Selection Pane Data'!J$3,List!$F$2:$CB$2,0)),""),"")</f>
        <v>0</v>
      </c>
      <c r="K173" s="13" t="str">
        <f>IFERROR(IF(K$4="Yes",INDEX(List!$F$2:$CB$208,MATCH('Selection Pane Data'!$C173,List!$F$2:$F$208,0),MATCH('Selection Pane Data'!K$3,List!$F$2:$CB$2,0)),""),"")</f>
        <v/>
      </c>
      <c r="L173" s="13" t="str">
        <f>IFERROR(IF(L$4="Yes",INDEX(List!$F$2:$CB$208,MATCH('Selection Pane Data'!$C173,List!$F$2:$F$208,0),MATCH('Selection Pane Data'!L$3,List!$F$2:$CB$2,0)),""),"")</f>
        <v/>
      </c>
      <c r="M173" s="13" t="str">
        <f>IFERROR(IF(M$4="Yes",INDEX(List!$F$2:$CB$208,MATCH('Selection Pane Data'!$C173,List!$F$2:$F$208,0),MATCH('Selection Pane Data'!M$3,List!$F$2:$CB$2,0)),""),"")</f>
        <v/>
      </c>
      <c r="N173" s="13" t="str">
        <f>IFERROR(IF(N$4="Yes",INDEX(List!$F$2:$CB$208,MATCH('Selection Pane Data'!$C173,List!$F$2:$F$208,0),MATCH('Selection Pane Data'!N$3,List!$F$2:$CB$2,0)),""),"")</f>
        <v/>
      </c>
      <c r="O173" s="13" t="str">
        <f>IFERROR(IF(O$4="Yes",INDEX(List!$F$2:$CB$208,MATCH('Selection Pane Data'!$C173,List!$F$2:$F$208,0),MATCH('Selection Pane Data'!O$3,List!$F$2:$CB$2,0)),""),"")</f>
        <v/>
      </c>
      <c r="P173" s="13" t="str">
        <f>IFERROR(IF(P$4="Yes",INDEX(List!$F$2:$CB$208,MATCH('Selection Pane Data'!$C173,List!$F$2:$F$208,0),MATCH('Selection Pane Data'!P$3,List!$F$2:$CB$2,0)),""),"")</f>
        <v/>
      </c>
      <c r="Q173" s="13" t="str">
        <f>IFERROR(IF(Q$4="Yes",INDEX(List!$F$2:$CB$208,MATCH('Selection Pane Data'!$C173,List!$F$2:$F$208,0),MATCH('Selection Pane Data'!Q$3,List!$F$2:$CB$2,0)),""),"")</f>
        <v/>
      </c>
      <c r="R173" s="13" t="str">
        <f>IFERROR(IF(R$4="Yes",INDEX(List!$F$2:$CB$208,MATCH('Selection Pane Data'!$C173,List!$F$2:$F$208,0),MATCH('Selection Pane Data'!R$3,List!$F$2:$CB$2,0)),""),"")</f>
        <v/>
      </c>
      <c r="S173" s="13" t="str">
        <f>IFERROR(IF(S$4="Yes",INDEX(List!$F$2:$CB$208,MATCH('Selection Pane Data'!$C173,List!$F$2:$F$208,0),MATCH('Selection Pane Data'!S$3,List!$F$2:$CB$2,0)),""),"")</f>
        <v/>
      </c>
      <c r="T173" s="13" t="str">
        <f>IFERROR(IF(T$4="Yes",INDEX(List!$F$2:$CB$208,MATCH('Selection Pane Data'!$C173,List!$F$2:$F$208,0),MATCH('Selection Pane Data'!T$3,List!$F$2:$CB$2,0)),""),"")</f>
        <v/>
      </c>
      <c r="U173" s="13" t="str">
        <f>IFERROR(IF(U$4="Yes",INDEX(List!$F$2:$CB$208,MATCH('Selection Pane Data'!$C173,List!$F$2:$F$208,0),MATCH('Selection Pane Data'!U$3,List!$F$2:$CB$2,0)),""),"")</f>
        <v/>
      </c>
      <c r="V173" s="13" t="str">
        <f>IFERROR(IF(V$4="Yes",INDEX(List!$F$2:$CB$208,MATCH('Selection Pane Data'!$C173,List!$F$2:$F$208,0),MATCH('Selection Pane Data'!V$3,List!$F$2:$CB$2,0)),""),"")</f>
        <v/>
      </c>
      <c r="W173" s="13" t="str">
        <f>IFERROR(IF(W$4="Yes",INDEX(List!$F$2:$CB$208,MATCH('Selection Pane Data'!$C173,List!$F$2:$F$208,0),MATCH('Selection Pane Data'!W$3,List!$F$2:$CB$2,0)),""),"")</f>
        <v/>
      </c>
      <c r="X173" s="13" t="str">
        <f>IFERROR(IF(X$4="Yes",INDEX(List!$F$2:$CB$208,MATCH('Selection Pane Data'!$C173,List!$F$2:$F$208,0),MATCH('Selection Pane Data'!X$3,List!$F$2:$CB$2,0)),""),"")</f>
        <v/>
      </c>
      <c r="Y173" s="13" t="str">
        <f>IFERROR(IF(Y$4="Yes",INDEX(List!$F$2:$CB$208,MATCH('Selection Pane Data'!$C173,List!$F$2:$F$208,0),MATCH('Selection Pane Data'!Y$3,List!$F$2:$CB$2,0)),""),"")</f>
        <v/>
      </c>
      <c r="Z173" s="13" t="str">
        <f>IFERROR(IF(Z$4="Yes",INDEX(List!$F$2:$CB$208,MATCH('Selection Pane Data'!$C173,List!$F$2:$F$208,0),MATCH('Selection Pane Data'!Z$3,List!$F$2:$CB$2,0)),""),"")</f>
        <v/>
      </c>
      <c r="AA173" s="13" t="str">
        <f>IFERROR(IF(AA$4="Yes",INDEX(List!$F$2:$CB$208,MATCH('Selection Pane Data'!$C173,List!$F$2:$F$208,0),MATCH('Selection Pane Data'!AA$3,List!$F$2:$CB$2,0)),""),"")</f>
        <v/>
      </c>
      <c r="AB173" s="13">
        <f>IFERROR(IF(AB$4="Yes",INDEX(List!$F$2:$CB$208,MATCH('Selection Pane Data'!$C173,List!$F$2:$F$208,0),MATCH('Selection Pane Data'!AB$3,List!$F$2:$CB$2,0)),""),"")</f>
        <v>0</v>
      </c>
      <c r="AC173" s="13" t="str">
        <f>IFERROR(IF(AC$4="Yes",INDEX(List!$F$2:$CB$208,MATCH('Selection Pane Data'!$C173,List!$F$2:$F$208,0),MATCH('Selection Pane Data'!AC$3,List!$F$2:$CB$2,0)),""),"")</f>
        <v/>
      </c>
      <c r="AD173" s="13" t="str">
        <f>IFERROR(IF(AD$4="Yes",INDEX(List!$F$2:$CB$208,MATCH('Selection Pane Data'!$C173,List!$F$2:$F$208,0),MATCH('Selection Pane Data'!AD$3,List!$F$2:$CB$2,0)),""),"")</f>
        <v/>
      </c>
      <c r="AE173" s="13" t="str">
        <f>IFERROR(IF(AE$4="Yes",INDEX(List!$F$2:$CB$208,MATCH('Selection Pane Data'!$C173,List!$F$2:$F$208,0),MATCH('Selection Pane Data'!AE$3,List!$F$2:$CB$2,0)),""),"")</f>
        <v/>
      </c>
      <c r="AF173" s="13" t="str">
        <f>IFERROR(IF(AF$4="Yes",INDEX(List!$F$2:$CB$208,MATCH('Selection Pane Data'!$C173,List!$F$2:$F$208,0),MATCH('Selection Pane Data'!AF$3,List!$F$2:$CB$2,0)),""),"")</f>
        <v/>
      </c>
      <c r="AG173" s="13" t="str">
        <f>IFERROR(IF(AG$4="Yes",INDEX(List!$F$2:$CB$208,MATCH('Selection Pane Data'!$C173,List!$F$2:$F$208,0),MATCH('Selection Pane Data'!AG$3,List!$F$2:$CB$2,0)),""),"")</f>
        <v/>
      </c>
      <c r="AH173" s="13" t="str">
        <f>IFERROR(IF(AH$4="Yes",INDEX(List!$F$2:$CB$208,MATCH('Selection Pane Data'!$C173,List!$F$2:$F$208,0),MATCH('Selection Pane Data'!AH$3,List!$F$2:$CB$2,0)),""),"")</f>
        <v/>
      </c>
      <c r="AI173" s="13" t="str">
        <f>IFERROR(IF(AI$4="Yes",INDEX(List!$F$2:$CB$208,MATCH('Selection Pane Data'!$C173,List!$F$2:$F$208,0),MATCH('Selection Pane Data'!AI$3,List!$F$2:$CB$2,0)),""),"")</f>
        <v/>
      </c>
      <c r="AJ173" s="13" t="str">
        <f>IFERROR(IF(AJ$4="Yes",INDEX(List!$F$2:$CB$208,MATCH('Selection Pane Data'!$C173,List!$F$2:$F$208,0),MATCH('Selection Pane Data'!AJ$3,List!$F$2:$CB$2,0)),""),"")</f>
        <v/>
      </c>
      <c r="AK173" s="13" t="str">
        <f>IFERROR(IF(AK$4="Yes",INDEX(List!$F$2:$CB$208,MATCH('Selection Pane Data'!$C173,List!$F$2:$F$208,0),MATCH('Selection Pane Data'!AK$3,List!$F$2:$CB$2,0)),""),"")</f>
        <v/>
      </c>
      <c r="AL173" s="13" t="str">
        <f>IFERROR(IF(AL$4="Yes",INDEX(List!$F$2:$CB$208,MATCH('Selection Pane Data'!$C173,List!$F$2:$F$208,0),MATCH('Selection Pane Data'!AL$3,List!$F$2:$CB$2,0)),""),"")</f>
        <v/>
      </c>
      <c r="AM173" s="13" t="str">
        <f>IFERROR(IF(AM$4="Yes",INDEX(List!$F$2:$CB$208,MATCH('Selection Pane Data'!$C173,List!$F$2:$F$208,0),MATCH('Selection Pane Data'!AM$3,List!$F$2:$CB$2,0)),""),"")</f>
        <v/>
      </c>
      <c r="AN173" s="13" t="str">
        <f>IFERROR(IF(AN$4="Yes",INDEX(List!$F$2:$CB$208,MATCH('Selection Pane Data'!$C173,List!$F$2:$F$208,0),MATCH('Selection Pane Data'!AN$3,List!$F$2:$CB$2,0)),""),"")</f>
        <v/>
      </c>
      <c r="AO173" s="13" t="str">
        <f>IFERROR(IF(AO$4="Yes",INDEX(List!$F$2:$CB$208,MATCH('Selection Pane Data'!$C173,List!$F$2:$F$208,0),MATCH('Selection Pane Data'!AO$3,List!$F$2:$CB$2,0)),""),"")</f>
        <v/>
      </c>
      <c r="AP173" s="13" t="str">
        <f>IFERROR(IF(AP$4="Yes",INDEX(List!$F$2:$CB$208,MATCH('Selection Pane Data'!$C173,List!$F$2:$F$208,0),MATCH('Selection Pane Data'!AP$3,List!$F$2:$CB$2,0)),""),"")</f>
        <v/>
      </c>
      <c r="AQ173" s="13" t="str">
        <f>IFERROR(IF(AQ$4="Yes",INDEX(List!$F$2:$CB$208,MATCH('Selection Pane Data'!$C173,List!$F$2:$F$208,0),MATCH('Selection Pane Data'!AQ$3,List!$F$2:$CB$2,0)),""),"")</f>
        <v/>
      </c>
      <c r="AR173" s="13" t="str">
        <f>IFERROR(IF(AR$4="Yes",INDEX(List!$F$2:$CB$208,MATCH('Selection Pane Data'!$C173,List!$F$2:$F$208,0),MATCH('Selection Pane Data'!AR$3,List!$F$2:$CB$2,0)),""),"")</f>
        <v/>
      </c>
      <c r="AS173" s="13" t="str">
        <f>IFERROR(IF(AS$4="Yes",INDEX(List!$F$2:$CB$208,MATCH('Selection Pane Data'!$C173,List!$F$2:$F$208,0),MATCH('Selection Pane Data'!AS$3,List!$F$2:$CB$2,0)),""),"")</f>
        <v/>
      </c>
      <c r="AT173" s="13" t="str">
        <f>IFERROR(IF(AT$4="Yes",INDEX(List!$F$2:$CB$208,MATCH('Selection Pane Data'!$C173,List!$F$2:$F$208,0),MATCH('Selection Pane Data'!AT$3,List!$F$2:$CB$2,0)),""),"")</f>
        <v/>
      </c>
      <c r="AU173" s="13" t="str">
        <f>IFERROR(IF(AU$4="Yes",INDEX(List!$F$2:$CB$208,MATCH('Selection Pane Data'!$C173,List!$F$2:$F$208,0),MATCH('Selection Pane Data'!AU$3,List!$F$2:$CB$2,0)),""),"")</f>
        <v/>
      </c>
      <c r="AV173" s="13" t="str">
        <f>IFERROR(IF(AV$4="Yes",INDEX(List!$F$2:$CB$208,MATCH('Selection Pane Data'!$C173,List!$F$2:$F$208,0),MATCH('Selection Pane Data'!AV$3,List!$F$2:$CB$2,0)),""),"")</f>
        <v/>
      </c>
      <c r="AW173" s="13" t="str">
        <f>IFERROR(IF(AW$4="Yes",INDEX(List!$F$2:$CB$208,MATCH('Selection Pane Data'!$C173,List!$F$2:$F$208,0),MATCH('Selection Pane Data'!AW$3,List!$F$2:$CB$2,0)),""),"")</f>
        <v/>
      </c>
      <c r="AX173" s="13" t="str">
        <f>IFERROR(IF(AX$4="Yes",INDEX(List!$F$2:$CB$208,MATCH('Selection Pane Data'!$C173,List!$F$2:$F$208,0),MATCH('Selection Pane Data'!AX$3,List!$F$2:$CB$2,0)),""),"")</f>
        <v/>
      </c>
      <c r="AY173" s="13" t="str">
        <f>IFERROR(IF(AY$4="Yes",INDEX(List!$F$2:$CB$208,MATCH('Selection Pane Data'!$C173,List!$F$2:$F$208,0),MATCH('Selection Pane Data'!AY$3,List!$F$2:$CB$2,0)),""),"")</f>
        <v/>
      </c>
      <c r="AZ173" s="13" t="str">
        <f>IFERROR(IF(AZ$4="Yes",INDEX(List!$F$2:$CB$208,MATCH('Selection Pane Data'!$C173,List!$F$2:$F$208,0),MATCH('Selection Pane Data'!AZ$3,List!$F$2:$CB$2,0)),""),"")</f>
        <v/>
      </c>
      <c r="BA173" s="13" t="str">
        <f>IFERROR(IF(BA$4="Yes",INDEX(List!$F$2:$CB$208,MATCH('Selection Pane Data'!$C173,List!$F$2:$F$208,0),MATCH('Selection Pane Data'!BA$3,List!$F$2:$CB$2,0)),""),"")</f>
        <v/>
      </c>
      <c r="BB173" s="13" t="str">
        <f>IFERROR(IF(BB$4="Yes",INDEX(List!$F$2:$CB$208,MATCH('Selection Pane Data'!$C173,List!$F$2:$F$208,0),MATCH('Selection Pane Data'!BB$3,List!$F$2:$CB$2,0)),""),"")</f>
        <v/>
      </c>
      <c r="BC173" s="13" t="str">
        <f>IFERROR(IF(BC$4="Yes",INDEX(List!$F$2:$CB$208,MATCH('Selection Pane Data'!$C173,List!$F$2:$F$208,0),MATCH('Selection Pane Data'!BC$3,List!$F$2:$CB$2,0)),""),"")</f>
        <v/>
      </c>
      <c r="BD173" s="13" t="str">
        <f>IFERROR(IF(BD$4="Yes",INDEX(List!$F$2:$CB$208,MATCH('Selection Pane Data'!$C173,List!$F$2:$F$208,0),MATCH('Selection Pane Data'!BD$3,List!$F$2:$CB$2,0)),""),"")</f>
        <v/>
      </c>
      <c r="BE173" s="13" t="str">
        <f>IFERROR(IF(BE$4="Yes",INDEX(List!$F$2:$CB$208,MATCH('Selection Pane Data'!$C173,List!$F$2:$F$208,0),MATCH('Selection Pane Data'!BE$3,List!$F$2:$CB$2,0)),""),"")</f>
        <v/>
      </c>
      <c r="BF173" s="13" t="str">
        <f>IFERROR(IF(BF$4="Yes",INDEX(List!$F$2:$CB$208,MATCH('Selection Pane Data'!$C173,List!$F$2:$F$208,0),MATCH('Selection Pane Data'!BF$3,List!$F$2:$CB$2,0)),""),"")</f>
        <v/>
      </c>
      <c r="BG173" s="13" t="str">
        <f>IFERROR(IF(BG$4="Yes",INDEX(List!$F$2:$CB$208,MATCH('Selection Pane Data'!$C173,List!$F$2:$F$208,0),MATCH('Selection Pane Data'!BG$3,List!$F$2:$CB$2,0)),""),"")</f>
        <v/>
      </c>
      <c r="BH173" s="13" t="str">
        <f>IFERROR(IF(BH$4="Yes",INDEX(List!$F$2:$CB$208,MATCH('Selection Pane Data'!$C173,List!$F$2:$F$208,0),MATCH('Selection Pane Data'!BH$3,List!$F$2:$CB$2,0)),""),"")</f>
        <v/>
      </c>
      <c r="BI173" s="13" t="str">
        <f>IFERROR(IF(BI$4="Yes",INDEX(List!$F$2:$CB$208,MATCH('Selection Pane Data'!$C173,List!$F$2:$F$208,0),MATCH('Selection Pane Data'!BI$3,List!$F$2:$CB$2,0)),""),"")</f>
        <v/>
      </c>
      <c r="BJ173" s="13" t="str">
        <f>IFERROR(IF(BJ$4="Yes",INDEX(List!$F$2:$CB$208,MATCH('Selection Pane Data'!$C173,List!$F$2:$F$208,0),MATCH('Selection Pane Data'!BJ$3,List!$F$2:$CB$2,0)),""),"")</f>
        <v/>
      </c>
      <c r="BK173" s="13" t="str">
        <f>IFERROR(IF(BK$4="Yes",INDEX(List!$F$2:$CB$208,MATCH('Selection Pane Data'!$C173,List!$F$2:$F$208,0),MATCH('Selection Pane Data'!BK$3,List!$F$2:$CB$2,0)),""),"")</f>
        <v/>
      </c>
      <c r="BL173" s="13" t="str">
        <f>IFERROR(IF(BL$4="Yes",INDEX(List!$F$2:$CB$208,MATCH('Selection Pane Data'!$C173,List!$F$2:$F$208,0),MATCH('Selection Pane Data'!BL$3,List!$F$2:$CB$2,0)),""),"")</f>
        <v/>
      </c>
      <c r="BM173" s="13" t="str">
        <f>IFERROR(IF(BM$4="Yes",INDEX(List!$F$2:$CB$208,MATCH('Selection Pane Data'!$C173,List!$F$2:$F$208,0),MATCH('Selection Pane Data'!BM$3,List!$F$2:$CB$2,0)),""),"")</f>
        <v/>
      </c>
      <c r="BN173" s="13" t="str">
        <f>IFERROR(IF(BN$4="Yes",INDEX(List!$F$2:$CB$208,MATCH('Selection Pane Data'!$C173,List!$F$2:$F$208,0),MATCH('Selection Pane Data'!BN$3,List!$F$2:$CB$2,0)),""),"")</f>
        <v/>
      </c>
      <c r="BO173" s="13" t="str">
        <f>IFERROR(IF(BO$4="Yes",INDEX(List!$F$2:$CB$208,MATCH('Selection Pane Data'!$C173,List!$F$2:$F$208,0),MATCH('Selection Pane Data'!BO$3,List!$F$2:$CB$2,0)),""),"")</f>
        <v/>
      </c>
      <c r="BP173" s="13" t="str">
        <f>IFERROR(IF(BP$4="Yes",INDEX(List!$F$2:$CB$208,MATCH('Selection Pane Data'!$C173,List!$F$2:$F$208,0),MATCH('Selection Pane Data'!BP$3,List!$F$2:$CB$2,0)),""),"")</f>
        <v/>
      </c>
      <c r="BQ173" s="13" t="str">
        <f>IFERROR(IF(BQ$4="Yes",INDEX(List!$F$2:$CB$208,MATCH('Selection Pane Data'!$C173,List!$F$2:$F$208,0),MATCH('Selection Pane Data'!BQ$3,List!$F$2:$CB$2,0)),""),"")</f>
        <v/>
      </c>
      <c r="BR173" s="13" t="str">
        <f>IFERROR(IF(BR$4="Yes",INDEX(List!$F$2:$CB$208,MATCH('Selection Pane Data'!$C173,List!$F$2:$F$208,0),MATCH('Selection Pane Data'!BR$3,List!$F$2:$CB$2,0)),""),"")</f>
        <v/>
      </c>
      <c r="BS173" s="13" t="str">
        <f>IFERROR(IF(BS$4="Yes",INDEX(List!$F$2:$CB$208,MATCH('Selection Pane Data'!$C173,List!$F$2:$F$208,0),MATCH('Selection Pane Data'!BS$3,List!$F$2:$CB$2,0)),""),"")</f>
        <v/>
      </c>
      <c r="BT173" s="13" t="str">
        <f>IFERROR(IF(BT$4="Yes",INDEX(List!$F$2:$CB$208,MATCH('Selection Pane Data'!$C173,List!$F$2:$F$208,0),MATCH('Selection Pane Data'!BT$3,List!$F$2:$CB$2,0)),""),"")</f>
        <v/>
      </c>
      <c r="BU173" s="13" t="str">
        <f>IFERROR(IF(BU$4="Yes",INDEX(List!$F$2:$CB$208,MATCH('Selection Pane Data'!$C173,List!$F$2:$F$208,0),MATCH('Selection Pane Data'!BU$3,List!$F$2:$CB$2,0)),""),"")</f>
        <v/>
      </c>
      <c r="BV173" s="13" t="str">
        <f>IFERROR(IF(BV$4="Yes",INDEX(List!$F$2:$CB$208,MATCH('Selection Pane Data'!$C173,List!$F$2:$F$208,0),MATCH('Selection Pane Data'!BV$3,List!$F$2:$CB$2,0)),""),"")</f>
        <v/>
      </c>
      <c r="BW173" s="13" t="str">
        <f>IFERROR(IF(BW$4="Yes",INDEX(List!$F$2:$CB$208,MATCH('Selection Pane Data'!$C173,List!$F$2:$F$208,0),MATCH('Selection Pane Data'!BW$3,List!$F$2:$CB$2,0)),""),"")</f>
        <v/>
      </c>
      <c r="BX173" s="13" t="str">
        <f>IFERROR(IF(BX$4="Yes",INDEX(List!$F$2:$CB$208,MATCH('Selection Pane Data'!$C173,List!$F$2:$F$208,0),MATCH('Selection Pane Data'!BX$3,List!$F$2:$CB$2,0)),""),"")</f>
        <v/>
      </c>
      <c r="BY173" s="13" t="str">
        <f>IFERROR(IF(BY$4="Yes",INDEX(List!$F$2:$CB$208,MATCH('Selection Pane Data'!$C173,List!$F$2:$F$208,0),MATCH('Selection Pane Data'!BY$3,List!$F$2:$CB$2,0)),""),"")</f>
        <v/>
      </c>
      <c r="BZ173" s="13" t="str">
        <f>IFERROR(IF(BZ$4="Yes",INDEX(List!$F$2:$CB$208,MATCH('Selection Pane Data'!$C173,List!$F$2:$F$208,0),MATCH('Selection Pane Data'!BZ$3,List!$F$2:$CB$2,0)),""),"")</f>
        <v/>
      </c>
      <c r="CA173" s="13" t="str">
        <f>IFERROR(IF(CA$4="Yes",INDEX(List!$F$2:$CB$208,MATCH('Selection Pane Data'!$C173,List!$F$2:$F$208,0),MATCH('Selection Pane Data'!CA$3,List!$F$2:$CB$2,0)),""),"")</f>
        <v/>
      </c>
      <c r="CC173" s="29">
        <f t="shared" si="8"/>
        <v>0</v>
      </c>
      <c r="CD173" s="29">
        <f t="shared" si="9"/>
        <v>0</v>
      </c>
      <c r="CE173" s="29"/>
      <c r="CF173" s="29">
        <f>COUNTIF(List!I171:CB171,'Selection Pane Data'!CF$3)</f>
        <v>0</v>
      </c>
      <c r="CG173" s="29">
        <f>COUNTIF(List!J171:CC171,'Selection Pane Data'!CG$3)</f>
        <v>6</v>
      </c>
      <c r="CH173" s="29"/>
      <c r="CI173" s="29" t="str">
        <f t="shared" si="10"/>
        <v>Good</v>
      </c>
      <c r="CJ173" s="29" t="str">
        <f t="shared" si="11"/>
        <v>Error</v>
      </c>
    </row>
    <row r="174" spans="2:88" ht="14.65" thickBot="1" x14ac:dyDescent="0.5">
      <c r="B174" s="21" t="s">
        <v>454</v>
      </c>
      <c r="C174" s="120" t="s">
        <v>166</v>
      </c>
      <c r="D174" s="32" t="str">
        <f>List!G172</f>
        <v>Shared Coverage</v>
      </c>
      <c r="E174" s="31" t="str">
        <f>List!H172</f>
        <v>Shared Coverage</v>
      </c>
      <c r="F174" t="str">
        <f>INDEX('CMMC Levels'!$A$1:$F$188,MATCH('Selection Pane Data'!$C174,'CMMC Levels'!$A$1:$A$188,0),MATCH(Placemat!$F$4,'CMMC Levels'!$A$1:$F$1,0))</f>
        <v>X</v>
      </c>
      <c r="G174" s="75" t="str">
        <f>IF(F174="X",IF(COUNTIF(List!I172:CB172,"P")+COUNTIF(List!I172:CB172,"S")=0,"U",IF(COUNTIF('Selection Pane Data'!H174:CA174,"P")&gt;0,"P",IF(COUNTIF('Selection Pane Data'!H174:CA174,"S")&gt;0,"S","N"))),"NA")</f>
        <v>N</v>
      </c>
      <c r="H174" s="13" t="str">
        <f>IFERROR(IF(H$4="Yes",INDEX(List!$F$2:$CB$208,MATCH('Selection Pane Data'!$C174,List!$F$2:$F$208,0),MATCH('Selection Pane Data'!H$3,List!$F$2:$CB$2,0)),""),"")</f>
        <v/>
      </c>
      <c r="I174" s="13" t="str">
        <f>IFERROR(IF(I$4="Yes",INDEX(List!$F$2:$CB$208,MATCH('Selection Pane Data'!$C174,List!$F$2:$F$208,0),MATCH('Selection Pane Data'!I$3,List!$F$2:$CB$2,0)),""),"")</f>
        <v/>
      </c>
      <c r="J174" s="13">
        <f>IFERROR(IF(J$4="Yes",INDEX(List!$F$2:$CB$208,MATCH('Selection Pane Data'!$C174,List!$F$2:$F$208,0),MATCH('Selection Pane Data'!J$3,List!$F$2:$CB$2,0)),""),"")</f>
        <v>0</v>
      </c>
      <c r="K174" s="13" t="str">
        <f>IFERROR(IF(K$4="Yes",INDEX(List!$F$2:$CB$208,MATCH('Selection Pane Data'!$C174,List!$F$2:$F$208,0),MATCH('Selection Pane Data'!K$3,List!$F$2:$CB$2,0)),""),"")</f>
        <v/>
      </c>
      <c r="L174" s="13" t="str">
        <f>IFERROR(IF(L$4="Yes",INDEX(List!$F$2:$CB$208,MATCH('Selection Pane Data'!$C174,List!$F$2:$F$208,0),MATCH('Selection Pane Data'!L$3,List!$F$2:$CB$2,0)),""),"")</f>
        <v/>
      </c>
      <c r="M174" s="13" t="str">
        <f>IFERROR(IF(M$4="Yes",INDEX(List!$F$2:$CB$208,MATCH('Selection Pane Data'!$C174,List!$F$2:$F$208,0),MATCH('Selection Pane Data'!M$3,List!$F$2:$CB$2,0)),""),"")</f>
        <v/>
      </c>
      <c r="N174" s="13" t="str">
        <f>IFERROR(IF(N$4="Yes",INDEX(List!$F$2:$CB$208,MATCH('Selection Pane Data'!$C174,List!$F$2:$F$208,0),MATCH('Selection Pane Data'!N$3,List!$F$2:$CB$2,0)),""),"")</f>
        <v/>
      </c>
      <c r="O174" s="13" t="str">
        <f>IFERROR(IF(O$4="Yes",INDEX(List!$F$2:$CB$208,MATCH('Selection Pane Data'!$C174,List!$F$2:$F$208,0),MATCH('Selection Pane Data'!O$3,List!$F$2:$CB$2,0)),""),"")</f>
        <v/>
      </c>
      <c r="P174" s="13" t="str">
        <f>IFERROR(IF(P$4="Yes",INDEX(List!$F$2:$CB$208,MATCH('Selection Pane Data'!$C174,List!$F$2:$F$208,0),MATCH('Selection Pane Data'!P$3,List!$F$2:$CB$2,0)),""),"")</f>
        <v/>
      </c>
      <c r="Q174" s="13" t="str">
        <f>IFERROR(IF(Q$4="Yes",INDEX(List!$F$2:$CB$208,MATCH('Selection Pane Data'!$C174,List!$F$2:$F$208,0),MATCH('Selection Pane Data'!Q$3,List!$F$2:$CB$2,0)),""),"")</f>
        <v/>
      </c>
      <c r="R174" s="13" t="str">
        <f>IFERROR(IF(R$4="Yes",INDEX(List!$F$2:$CB$208,MATCH('Selection Pane Data'!$C174,List!$F$2:$F$208,0),MATCH('Selection Pane Data'!R$3,List!$F$2:$CB$2,0)),""),"")</f>
        <v/>
      </c>
      <c r="S174" s="13" t="str">
        <f>IFERROR(IF(S$4="Yes",INDEX(List!$F$2:$CB$208,MATCH('Selection Pane Data'!$C174,List!$F$2:$F$208,0),MATCH('Selection Pane Data'!S$3,List!$F$2:$CB$2,0)),""),"")</f>
        <v/>
      </c>
      <c r="T174" s="13" t="str">
        <f>IFERROR(IF(T$4="Yes",INDEX(List!$F$2:$CB$208,MATCH('Selection Pane Data'!$C174,List!$F$2:$F$208,0),MATCH('Selection Pane Data'!T$3,List!$F$2:$CB$2,0)),""),"")</f>
        <v/>
      </c>
      <c r="U174" s="13" t="str">
        <f>IFERROR(IF(U$4="Yes",INDEX(List!$F$2:$CB$208,MATCH('Selection Pane Data'!$C174,List!$F$2:$F$208,0),MATCH('Selection Pane Data'!U$3,List!$F$2:$CB$2,0)),""),"")</f>
        <v/>
      </c>
      <c r="V174" s="13" t="str">
        <f>IFERROR(IF(V$4="Yes",INDEX(List!$F$2:$CB$208,MATCH('Selection Pane Data'!$C174,List!$F$2:$F$208,0),MATCH('Selection Pane Data'!V$3,List!$F$2:$CB$2,0)),""),"")</f>
        <v/>
      </c>
      <c r="W174" s="13" t="str">
        <f>IFERROR(IF(W$4="Yes",INDEX(List!$F$2:$CB$208,MATCH('Selection Pane Data'!$C174,List!$F$2:$F$208,0),MATCH('Selection Pane Data'!W$3,List!$F$2:$CB$2,0)),""),"")</f>
        <v/>
      </c>
      <c r="X174" s="13" t="str">
        <f>IFERROR(IF(X$4="Yes",INDEX(List!$F$2:$CB$208,MATCH('Selection Pane Data'!$C174,List!$F$2:$F$208,0),MATCH('Selection Pane Data'!X$3,List!$F$2:$CB$2,0)),""),"")</f>
        <v/>
      </c>
      <c r="Y174" s="13" t="str">
        <f>IFERROR(IF(Y$4="Yes",INDEX(List!$F$2:$CB$208,MATCH('Selection Pane Data'!$C174,List!$F$2:$F$208,0),MATCH('Selection Pane Data'!Y$3,List!$F$2:$CB$2,0)),""),"")</f>
        <v/>
      </c>
      <c r="Z174" s="13" t="str">
        <f>IFERROR(IF(Z$4="Yes",INDEX(List!$F$2:$CB$208,MATCH('Selection Pane Data'!$C174,List!$F$2:$F$208,0),MATCH('Selection Pane Data'!Z$3,List!$F$2:$CB$2,0)),""),"")</f>
        <v/>
      </c>
      <c r="AA174" s="13" t="str">
        <f>IFERROR(IF(AA$4="Yes",INDEX(List!$F$2:$CB$208,MATCH('Selection Pane Data'!$C174,List!$F$2:$F$208,0),MATCH('Selection Pane Data'!AA$3,List!$F$2:$CB$2,0)),""),"")</f>
        <v/>
      </c>
      <c r="AB174" s="13">
        <f>IFERROR(IF(AB$4="Yes",INDEX(List!$F$2:$CB$208,MATCH('Selection Pane Data'!$C174,List!$F$2:$F$208,0),MATCH('Selection Pane Data'!AB$3,List!$F$2:$CB$2,0)),""),"")</f>
        <v>0</v>
      </c>
      <c r="AC174" s="13" t="str">
        <f>IFERROR(IF(AC$4="Yes",INDEX(List!$F$2:$CB$208,MATCH('Selection Pane Data'!$C174,List!$F$2:$F$208,0),MATCH('Selection Pane Data'!AC$3,List!$F$2:$CB$2,0)),""),"")</f>
        <v/>
      </c>
      <c r="AD174" s="13" t="str">
        <f>IFERROR(IF(AD$4="Yes",INDEX(List!$F$2:$CB$208,MATCH('Selection Pane Data'!$C174,List!$F$2:$F$208,0),MATCH('Selection Pane Data'!AD$3,List!$F$2:$CB$2,0)),""),"")</f>
        <v/>
      </c>
      <c r="AE174" s="13" t="str">
        <f>IFERROR(IF(AE$4="Yes",INDEX(List!$F$2:$CB$208,MATCH('Selection Pane Data'!$C174,List!$F$2:$F$208,0),MATCH('Selection Pane Data'!AE$3,List!$F$2:$CB$2,0)),""),"")</f>
        <v/>
      </c>
      <c r="AF174" s="13" t="str">
        <f>IFERROR(IF(AF$4="Yes",INDEX(List!$F$2:$CB$208,MATCH('Selection Pane Data'!$C174,List!$F$2:$F$208,0),MATCH('Selection Pane Data'!AF$3,List!$F$2:$CB$2,0)),""),"")</f>
        <v/>
      </c>
      <c r="AG174" s="13" t="str">
        <f>IFERROR(IF(AG$4="Yes",INDEX(List!$F$2:$CB$208,MATCH('Selection Pane Data'!$C174,List!$F$2:$F$208,0),MATCH('Selection Pane Data'!AG$3,List!$F$2:$CB$2,0)),""),"")</f>
        <v/>
      </c>
      <c r="AH174" s="13" t="str">
        <f>IFERROR(IF(AH$4="Yes",INDEX(List!$F$2:$CB$208,MATCH('Selection Pane Data'!$C174,List!$F$2:$F$208,0),MATCH('Selection Pane Data'!AH$3,List!$F$2:$CB$2,0)),""),"")</f>
        <v/>
      </c>
      <c r="AI174" s="13" t="str">
        <f>IFERROR(IF(AI$4="Yes",INDEX(List!$F$2:$CB$208,MATCH('Selection Pane Data'!$C174,List!$F$2:$F$208,0),MATCH('Selection Pane Data'!AI$3,List!$F$2:$CB$2,0)),""),"")</f>
        <v/>
      </c>
      <c r="AJ174" s="13" t="str">
        <f>IFERROR(IF(AJ$4="Yes",INDEX(List!$F$2:$CB$208,MATCH('Selection Pane Data'!$C174,List!$F$2:$F$208,0),MATCH('Selection Pane Data'!AJ$3,List!$F$2:$CB$2,0)),""),"")</f>
        <v/>
      </c>
      <c r="AK174" s="13" t="str">
        <f>IFERROR(IF(AK$4="Yes",INDEX(List!$F$2:$CB$208,MATCH('Selection Pane Data'!$C174,List!$F$2:$F$208,0),MATCH('Selection Pane Data'!AK$3,List!$F$2:$CB$2,0)),""),"")</f>
        <v/>
      </c>
      <c r="AL174" s="13" t="str">
        <f>IFERROR(IF(AL$4="Yes",INDEX(List!$F$2:$CB$208,MATCH('Selection Pane Data'!$C174,List!$F$2:$F$208,0),MATCH('Selection Pane Data'!AL$3,List!$F$2:$CB$2,0)),""),"")</f>
        <v/>
      </c>
      <c r="AM174" s="13" t="str">
        <f>IFERROR(IF(AM$4="Yes",INDEX(List!$F$2:$CB$208,MATCH('Selection Pane Data'!$C174,List!$F$2:$F$208,0),MATCH('Selection Pane Data'!AM$3,List!$F$2:$CB$2,0)),""),"")</f>
        <v/>
      </c>
      <c r="AN174" s="13" t="str">
        <f>IFERROR(IF(AN$4="Yes",INDEX(List!$F$2:$CB$208,MATCH('Selection Pane Data'!$C174,List!$F$2:$F$208,0),MATCH('Selection Pane Data'!AN$3,List!$F$2:$CB$2,0)),""),"")</f>
        <v/>
      </c>
      <c r="AO174" s="13" t="str">
        <f>IFERROR(IF(AO$4="Yes",INDEX(List!$F$2:$CB$208,MATCH('Selection Pane Data'!$C174,List!$F$2:$F$208,0),MATCH('Selection Pane Data'!AO$3,List!$F$2:$CB$2,0)),""),"")</f>
        <v/>
      </c>
      <c r="AP174" s="13" t="str">
        <f>IFERROR(IF(AP$4="Yes",INDEX(List!$F$2:$CB$208,MATCH('Selection Pane Data'!$C174,List!$F$2:$F$208,0),MATCH('Selection Pane Data'!AP$3,List!$F$2:$CB$2,0)),""),"")</f>
        <v/>
      </c>
      <c r="AQ174" s="13" t="str">
        <f>IFERROR(IF(AQ$4="Yes",INDEX(List!$F$2:$CB$208,MATCH('Selection Pane Data'!$C174,List!$F$2:$F$208,0),MATCH('Selection Pane Data'!AQ$3,List!$F$2:$CB$2,0)),""),"")</f>
        <v/>
      </c>
      <c r="AR174" s="13" t="str">
        <f>IFERROR(IF(AR$4="Yes",INDEX(List!$F$2:$CB$208,MATCH('Selection Pane Data'!$C174,List!$F$2:$F$208,0),MATCH('Selection Pane Data'!AR$3,List!$F$2:$CB$2,0)),""),"")</f>
        <v/>
      </c>
      <c r="AS174" s="13" t="str">
        <f>IFERROR(IF(AS$4="Yes",INDEX(List!$F$2:$CB$208,MATCH('Selection Pane Data'!$C174,List!$F$2:$F$208,0),MATCH('Selection Pane Data'!AS$3,List!$F$2:$CB$2,0)),""),"")</f>
        <v/>
      </c>
      <c r="AT174" s="13" t="str">
        <f>IFERROR(IF(AT$4="Yes",INDEX(List!$F$2:$CB$208,MATCH('Selection Pane Data'!$C174,List!$F$2:$F$208,0),MATCH('Selection Pane Data'!AT$3,List!$F$2:$CB$2,0)),""),"")</f>
        <v/>
      </c>
      <c r="AU174" s="13" t="str">
        <f>IFERROR(IF(AU$4="Yes",INDEX(List!$F$2:$CB$208,MATCH('Selection Pane Data'!$C174,List!$F$2:$F$208,0),MATCH('Selection Pane Data'!AU$3,List!$F$2:$CB$2,0)),""),"")</f>
        <v/>
      </c>
      <c r="AV174" s="13" t="str">
        <f>IFERROR(IF(AV$4="Yes",INDEX(List!$F$2:$CB$208,MATCH('Selection Pane Data'!$C174,List!$F$2:$F$208,0),MATCH('Selection Pane Data'!AV$3,List!$F$2:$CB$2,0)),""),"")</f>
        <v/>
      </c>
      <c r="AW174" s="13" t="str">
        <f>IFERROR(IF(AW$4="Yes",INDEX(List!$F$2:$CB$208,MATCH('Selection Pane Data'!$C174,List!$F$2:$F$208,0),MATCH('Selection Pane Data'!AW$3,List!$F$2:$CB$2,0)),""),"")</f>
        <v/>
      </c>
      <c r="AX174" s="13" t="str">
        <f>IFERROR(IF(AX$4="Yes",INDEX(List!$F$2:$CB$208,MATCH('Selection Pane Data'!$C174,List!$F$2:$F$208,0),MATCH('Selection Pane Data'!AX$3,List!$F$2:$CB$2,0)),""),"")</f>
        <v/>
      </c>
      <c r="AY174" s="13" t="str">
        <f>IFERROR(IF(AY$4="Yes",INDEX(List!$F$2:$CB$208,MATCH('Selection Pane Data'!$C174,List!$F$2:$F$208,0),MATCH('Selection Pane Data'!AY$3,List!$F$2:$CB$2,0)),""),"")</f>
        <v/>
      </c>
      <c r="AZ174" s="13" t="str">
        <f>IFERROR(IF(AZ$4="Yes",INDEX(List!$F$2:$CB$208,MATCH('Selection Pane Data'!$C174,List!$F$2:$F$208,0),MATCH('Selection Pane Data'!AZ$3,List!$F$2:$CB$2,0)),""),"")</f>
        <v/>
      </c>
      <c r="BA174" s="13" t="str">
        <f>IFERROR(IF(BA$4="Yes",INDEX(List!$F$2:$CB$208,MATCH('Selection Pane Data'!$C174,List!$F$2:$F$208,0),MATCH('Selection Pane Data'!BA$3,List!$F$2:$CB$2,0)),""),"")</f>
        <v/>
      </c>
      <c r="BB174" s="13" t="str">
        <f>IFERROR(IF(BB$4="Yes",INDEX(List!$F$2:$CB$208,MATCH('Selection Pane Data'!$C174,List!$F$2:$F$208,0),MATCH('Selection Pane Data'!BB$3,List!$F$2:$CB$2,0)),""),"")</f>
        <v/>
      </c>
      <c r="BC174" s="13" t="str">
        <f>IFERROR(IF(BC$4="Yes",INDEX(List!$F$2:$CB$208,MATCH('Selection Pane Data'!$C174,List!$F$2:$F$208,0),MATCH('Selection Pane Data'!BC$3,List!$F$2:$CB$2,0)),""),"")</f>
        <v/>
      </c>
      <c r="BD174" s="13" t="str">
        <f>IFERROR(IF(BD$4="Yes",INDEX(List!$F$2:$CB$208,MATCH('Selection Pane Data'!$C174,List!$F$2:$F$208,0),MATCH('Selection Pane Data'!BD$3,List!$F$2:$CB$2,0)),""),"")</f>
        <v/>
      </c>
      <c r="BE174" s="13" t="str">
        <f>IFERROR(IF(BE$4="Yes",INDEX(List!$F$2:$CB$208,MATCH('Selection Pane Data'!$C174,List!$F$2:$F$208,0),MATCH('Selection Pane Data'!BE$3,List!$F$2:$CB$2,0)),""),"")</f>
        <v/>
      </c>
      <c r="BF174" s="13" t="str">
        <f>IFERROR(IF(BF$4="Yes",INDEX(List!$F$2:$CB$208,MATCH('Selection Pane Data'!$C174,List!$F$2:$F$208,0),MATCH('Selection Pane Data'!BF$3,List!$F$2:$CB$2,0)),""),"")</f>
        <v/>
      </c>
      <c r="BG174" s="13" t="str">
        <f>IFERROR(IF(BG$4="Yes",INDEX(List!$F$2:$CB$208,MATCH('Selection Pane Data'!$C174,List!$F$2:$F$208,0),MATCH('Selection Pane Data'!BG$3,List!$F$2:$CB$2,0)),""),"")</f>
        <v/>
      </c>
      <c r="BH174" s="13" t="str">
        <f>IFERROR(IF(BH$4="Yes",INDEX(List!$F$2:$CB$208,MATCH('Selection Pane Data'!$C174,List!$F$2:$F$208,0),MATCH('Selection Pane Data'!BH$3,List!$F$2:$CB$2,0)),""),"")</f>
        <v/>
      </c>
      <c r="BI174" s="13" t="str">
        <f>IFERROR(IF(BI$4="Yes",INDEX(List!$F$2:$CB$208,MATCH('Selection Pane Data'!$C174,List!$F$2:$F$208,0),MATCH('Selection Pane Data'!BI$3,List!$F$2:$CB$2,0)),""),"")</f>
        <v/>
      </c>
      <c r="BJ174" s="13" t="str">
        <f>IFERROR(IF(BJ$4="Yes",INDEX(List!$F$2:$CB$208,MATCH('Selection Pane Data'!$C174,List!$F$2:$F$208,0),MATCH('Selection Pane Data'!BJ$3,List!$F$2:$CB$2,0)),""),"")</f>
        <v/>
      </c>
      <c r="BK174" s="13" t="str">
        <f>IFERROR(IF(BK$4="Yes",INDEX(List!$F$2:$CB$208,MATCH('Selection Pane Data'!$C174,List!$F$2:$F$208,0),MATCH('Selection Pane Data'!BK$3,List!$F$2:$CB$2,0)),""),"")</f>
        <v/>
      </c>
      <c r="BL174" s="13" t="str">
        <f>IFERROR(IF(BL$4="Yes",INDEX(List!$F$2:$CB$208,MATCH('Selection Pane Data'!$C174,List!$F$2:$F$208,0),MATCH('Selection Pane Data'!BL$3,List!$F$2:$CB$2,0)),""),"")</f>
        <v/>
      </c>
      <c r="BM174" s="13" t="str">
        <f>IFERROR(IF(BM$4="Yes",INDEX(List!$F$2:$CB$208,MATCH('Selection Pane Data'!$C174,List!$F$2:$F$208,0),MATCH('Selection Pane Data'!BM$3,List!$F$2:$CB$2,0)),""),"")</f>
        <v/>
      </c>
      <c r="BN174" s="13" t="str">
        <f>IFERROR(IF(BN$4="Yes",INDEX(List!$F$2:$CB$208,MATCH('Selection Pane Data'!$C174,List!$F$2:$F$208,0),MATCH('Selection Pane Data'!BN$3,List!$F$2:$CB$2,0)),""),"")</f>
        <v/>
      </c>
      <c r="BO174" s="13" t="str">
        <f>IFERROR(IF(BO$4="Yes",INDEX(List!$F$2:$CB$208,MATCH('Selection Pane Data'!$C174,List!$F$2:$F$208,0),MATCH('Selection Pane Data'!BO$3,List!$F$2:$CB$2,0)),""),"")</f>
        <v/>
      </c>
      <c r="BP174" s="13" t="str">
        <f>IFERROR(IF(BP$4="Yes",INDEX(List!$F$2:$CB$208,MATCH('Selection Pane Data'!$C174,List!$F$2:$F$208,0),MATCH('Selection Pane Data'!BP$3,List!$F$2:$CB$2,0)),""),"")</f>
        <v/>
      </c>
      <c r="BQ174" s="13" t="str">
        <f>IFERROR(IF(BQ$4="Yes",INDEX(List!$F$2:$CB$208,MATCH('Selection Pane Data'!$C174,List!$F$2:$F$208,0),MATCH('Selection Pane Data'!BQ$3,List!$F$2:$CB$2,0)),""),"")</f>
        <v/>
      </c>
      <c r="BR174" s="13" t="str">
        <f>IFERROR(IF(BR$4="Yes",INDEX(List!$F$2:$CB$208,MATCH('Selection Pane Data'!$C174,List!$F$2:$F$208,0),MATCH('Selection Pane Data'!BR$3,List!$F$2:$CB$2,0)),""),"")</f>
        <v/>
      </c>
      <c r="BS174" s="13" t="str">
        <f>IFERROR(IF(BS$4="Yes",INDEX(List!$F$2:$CB$208,MATCH('Selection Pane Data'!$C174,List!$F$2:$F$208,0),MATCH('Selection Pane Data'!BS$3,List!$F$2:$CB$2,0)),""),"")</f>
        <v/>
      </c>
      <c r="BT174" s="13" t="str">
        <f>IFERROR(IF(BT$4="Yes",INDEX(List!$F$2:$CB$208,MATCH('Selection Pane Data'!$C174,List!$F$2:$F$208,0),MATCH('Selection Pane Data'!BT$3,List!$F$2:$CB$2,0)),""),"")</f>
        <v/>
      </c>
      <c r="BU174" s="13" t="str">
        <f>IFERROR(IF(BU$4="Yes",INDEX(List!$F$2:$CB$208,MATCH('Selection Pane Data'!$C174,List!$F$2:$F$208,0),MATCH('Selection Pane Data'!BU$3,List!$F$2:$CB$2,0)),""),"")</f>
        <v/>
      </c>
      <c r="BV174" s="13" t="str">
        <f>IFERROR(IF(BV$4="Yes",INDEX(List!$F$2:$CB$208,MATCH('Selection Pane Data'!$C174,List!$F$2:$F$208,0),MATCH('Selection Pane Data'!BV$3,List!$F$2:$CB$2,0)),""),"")</f>
        <v/>
      </c>
      <c r="BW174" s="13" t="str">
        <f>IFERROR(IF(BW$4="Yes",INDEX(List!$F$2:$CB$208,MATCH('Selection Pane Data'!$C174,List!$F$2:$F$208,0),MATCH('Selection Pane Data'!BW$3,List!$F$2:$CB$2,0)),""),"")</f>
        <v/>
      </c>
      <c r="BX174" s="13" t="str">
        <f>IFERROR(IF(BX$4="Yes",INDEX(List!$F$2:$CB$208,MATCH('Selection Pane Data'!$C174,List!$F$2:$F$208,0),MATCH('Selection Pane Data'!BX$3,List!$F$2:$CB$2,0)),""),"")</f>
        <v/>
      </c>
      <c r="BY174" s="13" t="str">
        <f>IFERROR(IF(BY$4="Yes",INDEX(List!$F$2:$CB$208,MATCH('Selection Pane Data'!$C174,List!$F$2:$F$208,0),MATCH('Selection Pane Data'!BY$3,List!$F$2:$CB$2,0)),""),"")</f>
        <v/>
      </c>
      <c r="BZ174" s="13" t="str">
        <f>IFERROR(IF(BZ$4="Yes",INDEX(List!$F$2:$CB$208,MATCH('Selection Pane Data'!$C174,List!$F$2:$F$208,0),MATCH('Selection Pane Data'!BZ$3,List!$F$2:$CB$2,0)),""),"")</f>
        <v/>
      </c>
      <c r="CA174" s="13" t="str">
        <f>IFERROR(IF(CA$4="Yes",INDEX(List!$F$2:$CB$208,MATCH('Selection Pane Data'!$C174,List!$F$2:$F$208,0),MATCH('Selection Pane Data'!CA$3,List!$F$2:$CB$2,0)),""),"")</f>
        <v/>
      </c>
      <c r="CC174" s="29">
        <f t="shared" si="8"/>
        <v>0</v>
      </c>
      <c r="CD174" s="29">
        <f t="shared" si="9"/>
        <v>0</v>
      </c>
      <c r="CE174" s="29"/>
      <c r="CF174" s="29">
        <f>COUNTIF(List!I172:CB172,'Selection Pane Data'!CF$3)</f>
        <v>2</v>
      </c>
      <c r="CG174" s="29">
        <f>COUNTIF(List!J172:CC172,'Selection Pane Data'!CG$3)</f>
        <v>4</v>
      </c>
      <c r="CH174" s="29"/>
      <c r="CI174" s="29" t="str">
        <f t="shared" si="10"/>
        <v>Error</v>
      </c>
      <c r="CJ174" s="29" t="str">
        <f t="shared" si="11"/>
        <v>Error</v>
      </c>
    </row>
    <row r="175" spans="2:88" ht="14.65" thickBot="1" x14ac:dyDescent="0.5">
      <c r="B175" s="22" t="s">
        <v>446</v>
      </c>
      <c r="C175" s="120" t="s">
        <v>172</v>
      </c>
      <c r="D175" s="32" t="str">
        <f>List!G173</f>
        <v>Microsoft Coverage</v>
      </c>
      <c r="E175" s="31" t="str">
        <f>List!H173</f>
        <v>Shared Coverage</v>
      </c>
      <c r="F175" t="str">
        <f>INDEX('CMMC Levels'!$A$1:$F$188,MATCH('Selection Pane Data'!$C175,'CMMC Levels'!$A$1:$A$188,0),MATCH(Placemat!$F$4,'CMMC Levels'!$A$1:$F$1,0))</f>
        <v>X</v>
      </c>
      <c r="G175" s="75" t="str">
        <f>IF(F175="X",IF(COUNTIF(List!I173:CB173,"P")+COUNTIF(List!I173:CB173,"S")=0,"U",IF(COUNTIF('Selection Pane Data'!H175:CA175,"P")&gt;0,"P",IF(COUNTIF('Selection Pane Data'!H175:CA175,"S")&gt;0,"S","N"))),"NA")</f>
        <v>S</v>
      </c>
      <c r="H175" s="13" t="str">
        <f>IFERROR(IF(H$4="Yes",INDEX(List!$F$2:$CB$208,MATCH('Selection Pane Data'!$C175,List!$F$2:$F$208,0),MATCH('Selection Pane Data'!H$3,List!$F$2:$CB$2,0)),""),"")</f>
        <v/>
      </c>
      <c r="I175" s="13" t="str">
        <f>IFERROR(IF(I$4="Yes",INDEX(List!$F$2:$CB$208,MATCH('Selection Pane Data'!$C175,List!$F$2:$F$208,0),MATCH('Selection Pane Data'!I$3,List!$F$2:$CB$2,0)),""),"")</f>
        <v/>
      </c>
      <c r="J175" s="13">
        <f>IFERROR(IF(J$4="Yes",INDEX(List!$F$2:$CB$208,MATCH('Selection Pane Data'!$C175,List!$F$2:$F$208,0),MATCH('Selection Pane Data'!J$3,List!$F$2:$CB$2,0)),""),"")</f>
        <v>0</v>
      </c>
      <c r="K175" s="13" t="str">
        <f>IFERROR(IF(K$4="Yes",INDEX(List!$F$2:$CB$208,MATCH('Selection Pane Data'!$C175,List!$F$2:$F$208,0),MATCH('Selection Pane Data'!K$3,List!$F$2:$CB$2,0)),""),"")</f>
        <v/>
      </c>
      <c r="L175" s="13" t="str">
        <f>IFERROR(IF(L$4="Yes",INDEX(List!$F$2:$CB$208,MATCH('Selection Pane Data'!$C175,List!$F$2:$F$208,0),MATCH('Selection Pane Data'!L$3,List!$F$2:$CB$2,0)),""),"")</f>
        <v/>
      </c>
      <c r="M175" s="13" t="str">
        <f>IFERROR(IF(M$4="Yes",INDEX(List!$F$2:$CB$208,MATCH('Selection Pane Data'!$C175,List!$F$2:$F$208,0),MATCH('Selection Pane Data'!M$3,List!$F$2:$CB$2,0)),""),"")</f>
        <v/>
      </c>
      <c r="N175" s="13" t="str">
        <f>IFERROR(IF(N$4="Yes",INDEX(List!$F$2:$CB$208,MATCH('Selection Pane Data'!$C175,List!$F$2:$F$208,0),MATCH('Selection Pane Data'!N$3,List!$F$2:$CB$2,0)),""),"")</f>
        <v/>
      </c>
      <c r="O175" s="13" t="str">
        <f>IFERROR(IF(O$4="Yes",INDEX(List!$F$2:$CB$208,MATCH('Selection Pane Data'!$C175,List!$F$2:$F$208,0),MATCH('Selection Pane Data'!O$3,List!$F$2:$CB$2,0)),""),"")</f>
        <v/>
      </c>
      <c r="P175" s="13" t="str">
        <f>IFERROR(IF(P$4="Yes",INDEX(List!$F$2:$CB$208,MATCH('Selection Pane Data'!$C175,List!$F$2:$F$208,0),MATCH('Selection Pane Data'!P$3,List!$F$2:$CB$2,0)),""),"")</f>
        <v/>
      </c>
      <c r="Q175" s="13" t="str">
        <f>IFERROR(IF(Q$4="Yes",INDEX(List!$F$2:$CB$208,MATCH('Selection Pane Data'!$C175,List!$F$2:$F$208,0),MATCH('Selection Pane Data'!Q$3,List!$F$2:$CB$2,0)),""),"")</f>
        <v/>
      </c>
      <c r="R175" s="13" t="str">
        <f>IFERROR(IF(R$4="Yes",INDEX(List!$F$2:$CB$208,MATCH('Selection Pane Data'!$C175,List!$F$2:$F$208,0),MATCH('Selection Pane Data'!R$3,List!$F$2:$CB$2,0)),""),"")</f>
        <v/>
      </c>
      <c r="S175" s="13" t="str">
        <f>IFERROR(IF(S$4="Yes",INDEX(List!$F$2:$CB$208,MATCH('Selection Pane Data'!$C175,List!$F$2:$F$208,0),MATCH('Selection Pane Data'!S$3,List!$F$2:$CB$2,0)),""),"")</f>
        <v/>
      </c>
      <c r="T175" s="13" t="str">
        <f>IFERROR(IF(T$4="Yes",INDEX(List!$F$2:$CB$208,MATCH('Selection Pane Data'!$C175,List!$F$2:$F$208,0),MATCH('Selection Pane Data'!T$3,List!$F$2:$CB$2,0)),""),"")</f>
        <v/>
      </c>
      <c r="U175" s="13" t="str">
        <f>IFERROR(IF(U$4="Yes",INDEX(List!$F$2:$CB$208,MATCH('Selection Pane Data'!$C175,List!$F$2:$F$208,0),MATCH('Selection Pane Data'!U$3,List!$F$2:$CB$2,0)),""),"")</f>
        <v/>
      </c>
      <c r="V175" s="13" t="str">
        <f>IFERROR(IF(V$4="Yes",INDEX(List!$F$2:$CB$208,MATCH('Selection Pane Data'!$C175,List!$F$2:$F$208,0),MATCH('Selection Pane Data'!V$3,List!$F$2:$CB$2,0)),""),"")</f>
        <v/>
      </c>
      <c r="W175" s="13" t="str">
        <f>IFERROR(IF(W$4="Yes",INDEX(List!$F$2:$CB$208,MATCH('Selection Pane Data'!$C175,List!$F$2:$F$208,0),MATCH('Selection Pane Data'!W$3,List!$F$2:$CB$2,0)),""),"")</f>
        <v/>
      </c>
      <c r="X175" s="13" t="str">
        <f>IFERROR(IF(X$4="Yes",INDEX(List!$F$2:$CB$208,MATCH('Selection Pane Data'!$C175,List!$F$2:$F$208,0),MATCH('Selection Pane Data'!X$3,List!$F$2:$CB$2,0)),""),"")</f>
        <v/>
      </c>
      <c r="Y175" s="13" t="str">
        <f>IFERROR(IF(Y$4="Yes",INDEX(List!$F$2:$CB$208,MATCH('Selection Pane Data'!$C175,List!$F$2:$F$208,0),MATCH('Selection Pane Data'!Y$3,List!$F$2:$CB$2,0)),""),"")</f>
        <v/>
      </c>
      <c r="Z175" s="13" t="str">
        <f>IFERROR(IF(Z$4="Yes",INDEX(List!$F$2:$CB$208,MATCH('Selection Pane Data'!$C175,List!$F$2:$F$208,0),MATCH('Selection Pane Data'!Z$3,List!$F$2:$CB$2,0)),""),"")</f>
        <v/>
      </c>
      <c r="AA175" s="13" t="str">
        <f>IFERROR(IF(AA$4="Yes",INDEX(List!$F$2:$CB$208,MATCH('Selection Pane Data'!$C175,List!$F$2:$F$208,0),MATCH('Selection Pane Data'!AA$3,List!$F$2:$CB$2,0)),""),"")</f>
        <v/>
      </c>
      <c r="AB175" s="13" t="str">
        <f>IFERROR(IF(AB$4="Yes",INDEX(List!$F$2:$CB$208,MATCH('Selection Pane Data'!$C175,List!$F$2:$F$208,0),MATCH('Selection Pane Data'!AB$3,List!$F$2:$CB$2,0)),""),"")</f>
        <v>S</v>
      </c>
      <c r="AC175" s="13" t="str">
        <f>IFERROR(IF(AC$4="Yes",INDEX(List!$F$2:$CB$208,MATCH('Selection Pane Data'!$C175,List!$F$2:$F$208,0),MATCH('Selection Pane Data'!AC$3,List!$F$2:$CB$2,0)),""),"")</f>
        <v/>
      </c>
      <c r="AD175" s="13" t="str">
        <f>IFERROR(IF(AD$4="Yes",INDEX(List!$F$2:$CB$208,MATCH('Selection Pane Data'!$C175,List!$F$2:$F$208,0),MATCH('Selection Pane Data'!AD$3,List!$F$2:$CB$2,0)),""),"")</f>
        <v/>
      </c>
      <c r="AE175" s="13" t="str">
        <f>IFERROR(IF(AE$4="Yes",INDEX(List!$F$2:$CB$208,MATCH('Selection Pane Data'!$C175,List!$F$2:$F$208,0),MATCH('Selection Pane Data'!AE$3,List!$F$2:$CB$2,0)),""),"")</f>
        <v/>
      </c>
      <c r="AF175" s="13" t="str">
        <f>IFERROR(IF(AF$4="Yes",INDEX(List!$F$2:$CB$208,MATCH('Selection Pane Data'!$C175,List!$F$2:$F$208,0),MATCH('Selection Pane Data'!AF$3,List!$F$2:$CB$2,0)),""),"")</f>
        <v/>
      </c>
      <c r="AG175" s="13" t="str">
        <f>IFERROR(IF(AG$4="Yes",INDEX(List!$F$2:$CB$208,MATCH('Selection Pane Data'!$C175,List!$F$2:$F$208,0),MATCH('Selection Pane Data'!AG$3,List!$F$2:$CB$2,0)),""),"")</f>
        <v/>
      </c>
      <c r="AH175" s="13" t="str">
        <f>IFERROR(IF(AH$4="Yes",INDEX(List!$F$2:$CB$208,MATCH('Selection Pane Data'!$C175,List!$F$2:$F$208,0),MATCH('Selection Pane Data'!AH$3,List!$F$2:$CB$2,0)),""),"")</f>
        <v/>
      </c>
      <c r="AI175" s="13" t="str">
        <f>IFERROR(IF(AI$4="Yes",INDEX(List!$F$2:$CB$208,MATCH('Selection Pane Data'!$C175,List!$F$2:$F$208,0),MATCH('Selection Pane Data'!AI$3,List!$F$2:$CB$2,0)),""),"")</f>
        <v/>
      </c>
      <c r="AJ175" s="13" t="str">
        <f>IFERROR(IF(AJ$4="Yes",INDEX(List!$F$2:$CB$208,MATCH('Selection Pane Data'!$C175,List!$F$2:$F$208,0),MATCH('Selection Pane Data'!AJ$3,List!$F$2:$CB$2,0)),""),"")</f>
        <v/>
      </c>
      <c r="AK175" s="13" t="str">
        <f>IFERROR(IF(AK$4="Yes",INDEX(List!$F$2:$CB$208,MATCH('Selection Pane Data'!$C175,List!$F$2:$F$208,0),MATCH('Selection Pane Data'!AK$3,List!$F$2:$CB$2,0)),""),"")</f>
        <v/>
      </c>
      <c r="AL175" s="13" t="str">
        <f>IFERROR(IF(AL$4="Yes",INDEX(List!$F$2:$CB$208,MATCH('Selection Pane Data'!$C175,List!$F$2:$F$208,0),MATCH('Selection Pane Data'!AL$3,List!$F$2:$CB$2,0)),""),"")</f>
        <v/>
      </c>
      <c r="AM175" s="13" t="str">
        <f>IFERROR(IF(AM$4="Yes",INDEX(List!$F$2:$CB$208,MATCH('Selection Pane Data'!$C175,List!$F$2:$F$208,0),MATCH('Selection Pane Data'!AM$3,List!$F$2:$CB$2,0)),""),"")</f>
        <v/>
      </c>
      <c r="AN175" s="13" t="str">
        <f>IFERROR(IF(AN$4="Yes",INDEX(List!$F$2:$CB$208,MATCH('Selection Pane Data'!$C175,List!$F$2:$F$208,0),MATCH('Selection Pane Data'!AN$3,List!$F$2:$CB$2,0)),""),"")</f>
        <v/>
      </c>
      <c r="AO175" s="13" t="str">
        <f>IFERROR(IF(AO$4="Yes",INDEX(List!$F$2:$CB$208,MATCH('Selection Pane Data'!$C175,List!$F$2:$F$208,0),MATCH('Selection Pane Data'!AO$3,List!$F$2:$CB$2,0)),""),"")</f>
        <v/>
      </c>
      <c r="AP175" s="13" t="str">
        <f>IFERROR(IF(AP$4="Yes",INDEX(List!$F$2:$CB$208,MATCH('Selection Pane Data'!$C175,List!$F$2:$F$208,0),MATCH('Selection Pane Data'!AP$3,List!$F$2:$CB$2,0)),""),"")</f>
        <v/>
      </c>
      <c r="AQ175" s="13" t="str">
        <f>IFERROR(IF(AQ$4="Yes",INDEX(List!$F$2:$CB$208,MATCH('Selection Pane Data'!$C175,List!$F$2:$F$208,0),MATCH('Selection Pane Data'!AQ$3,List!$F$2:$CB$2,0)),""),"")</f>
        <v/>
      </c>
      <c r="AR175" s="13" t="str">
        <f>IFERROR(IF(AR$4="Yes",INDEX(List!$F$2:$CB$208,MATCH('Selection Pane Data'!$C175,List!$F$2:$F$208,0),MATCH('Selection Pane Data'!AR$3,List!$F$2:$CB$2,0)),""),"")</f>
        <v/>
      </c>
      <c r="AS175" s="13" t="str">
        <f>IFERROR(IF(AS$4="Yes",INDEX(List!$F$2:$CB$208,MATCH('Selection Pane Data'!$C175,List!$F$2:$F$208,0),MATCH('Selection Pane Data'!AS$3,List!$F$2:$CB$2,0)),""),"")</f>
        <v/>
      </c>
      <c r="AT175" s="13" t="str">
        <f>IFERROR(IF(AT$4="Yes",INDEX(List!$F$2:$CB$208,MATCH('Selection Pane Data'!$C175,List!$F$2:$F$208,0),MATCH('Selection Pane Data'!AT$3,List!$F$2:$CB$2,0)),""),"")</f>
        <v/>
      </c>
      <c r="AU175" s="13" t="str">
        <f>IFERROR(IF(AU$4="Yes",INDEX(List!$F$2:$CB$208,MATCH('Selection Pane Data'!$C175,List!$F$2:$F$208,0),MATCH('Selection Pane Data'!AU$3,List!$F$2:$CB$2,0)),""),"")</f>
        <v/>
      </c>
      <c r="AV175" s="13" t="str">
        <f>IFERROR(IF(AV$4="Yes",INDEX(List!$F$2:$CB$208,MATCH('Selection Pane Data'!$C175,List!$F$2:$F$208,0),MATCH('Selection Pane Data'!AV$3,List!$F$2:$CB$2,0)),""),"")</f>
        <v/>
      </c>
      <c r="AW175" s="13" t="str">
        <f>IFERROR(IF(AW$4="Yes",INDEX(List!$F$2:$CB$208,MATCH('Selection Pane Data'!$C175,List!$F$2:$F$208,0),MATCH('Selection Pane Data'!AW$3,List!$F$2:$CB$2,0)),""),"")</f>
        <v/>
      </c>
      <c r="AX175" s="13" t="str">
        <f>IFERROR(IF(AX$4="Yes",INDEX(List!$F$2:$CB$208,MATCH('Selection Pane Data'!$C175,List!$F$2:$F$208,0),MATCH('Selection Pane Data'!AX$3,List!$F$2:$CB$2,0)),""),"")</f>
        <v/>
      </c>
      <c r="AY175" s="13" t="str">
        <f>IFERROR(IF(AY$4="Yes",INDEX(List!$F$2:$CB$208,MATCH('Selection Pane Data'!$C175,List!$F$2:$F$208,0),MATCH('Selection Pane Data'!AY$3,List!$F$2:$CB$2,0)),""),"")</f>
        <v/>
      </c>
      <c r="AZ175" s="13" t="str">
        <f>IFERROR(IF(AZ$4="Yes",INDEX(List!$F$2:$CB$208,MATCH('Selection Pane Data'!$C175,List!$F$2:$F$208,0),MATCH('Selection Pane Data'!AZ$3,List!$F$2:$CB$2,0)),""),"")</f>
        <v/>
      </c>
      <c r="BA175" s="13" t="str">
        <f>IFERROR(IF(BA$4="Yes",INDEX(List!$F$2:$CB$208,MATCH('Selection Pane Data'!$C175,List!$F$2:$F$208,0),MATCH('Selection Pane Data'!BA$3,List!$F$2:$CB$2,0)),""),"")</f>
        <v/>
      </c>
      <c r="BB175" s="13" t="str">
        <f>IFERROR(IF(BB$4="Yes",INDEX(List!$F$2:$CB$208,MATCH('Selection Pane Data'!$C175,List!$F$2:$F$208,0),MATCH('Selection Pane Data'!BB$3,List!$F$2:$CB$2,0)),""),"")</f>
        <v/>
      </c>
      <c r="BC175" s="13" t="str">
        <f>IFERROR(IF(BC$4="Yes",INDEX(List!$F$2:$CB$208,MATCH('Selection Pane Data'!$C175,List!$F$2:$F$208,0),MATCH('Selection Pane Data'!BC$3,List!$F$2:$CB$2,0)),""),"")</f>
        <v/>
      </c>
      <c r="BD175" s="13" t="str">
        <f>IFERROR(IF(BD$4="Yes",INDEX(List!$F$2:$CB$208,MATCH('Selection Pane Data'!$C175,List!$F$2:$F$208,0),MATCH('Selection Pane Data'!BD$3,List!$F$2:$CB$2,0)),""),"")</f>
        <v/>
      </c>
      <c r="BE175" s="13" t="str">
        <f>IFERROR(IF(BE$4="Yes",INDEX(List!$F$2:$CB$208,MATCH('Selection Pane Data'!$C175,List!$F$2:$F$208,0),MATCH('Selection Pane Data'!BE$3,List!$F$2:$CB$2,0)),""),"")</f>
        <v/>
      </c>
      <c r="BF175" s="13" t="str">
        <f>IFERROR(IF(BF$4="Yes",INDEX(List!$F$2:$CB$208,MATCH('Selection Pane Data'!$C175,List!$F$2:$F$208,0),MATCH('Selection Pane Data'!BF$3,List!$F$2:$CB$2,0)),""),"")</f>
        <v/>
      </c>
      <c r="BG175" s="13" t="str">
        <f>IFERROR(IF(BG$4="Yes",INDEX(List!$F$2:$CB$208,MATCH('Selection Pane Data'!$C175,List!$F$2:$F$208,0),MATCH('Selection Pane Data'!BG$3,List!$F$2:$CB$2,0)),""),"")</f>
        <v/>
      </c>
      <c r="BH175" s="13" t="str">
        <f>IFERROR(IF(BH$4="Yes",INDEX(List!$F$2:$CB$208,MATCH('Selection Pane Data'!$C175,List!$F$2:$F$208,0),MATCH('Selection Pane Data'!BH$3,List!$F$2:$CB$2,0)),""),"")</f>
        <v/>
      </c>
      <c r="BI175" s="13" t="str">
        <f>IFERROR(IF(BI$4="Yes",INDEX(List!$F$2:$CB$208,MATCH('Selection Pane Data'!$C175,List!$F$2:$F$208,0),MATCH('Selection Pane Data'!BI$3,List!$F$2:$CB$2,0)),""),"")</f>
        <v/>
      </c>
      <c r="BJ175" s="13" t="str">
        <f>IFERROR(IF(BJ$4="Yes",INDEX(List!$F$2:$CB$208,MATCH('Selection Pane Data'!$C175,List!$F$2:$F$208,0),MATCH('Selection Pane Data'!BJ$3,List!$F$2:$CB$2,0)),""),"")</f>
        <v/>
      </c>
      <c r="BK175" s="13" t="str">
        <f>IFERROR(IF(BK$4="Yes",INDEX(List!$F$2:$CB$208,MATCH('Selection Pane Data'!$C175,List!$F$2:$F$208,0),MATCH('Selection Pane Data'!BK$3,List!$F$2:$CB$2,0)),""),"")</f>
        <v/>
      </c>
      <c r="BL175" s="13" t="str">
        <f>IFERROR(IF(BL$4="Yes",INDEX(List!$F$2:$CB$208,MATCH('Selection Pane Data'!$C175,List!$F$2:$F$208,0),MATCH('Selection Pane Data'!BL$3,List!$F$2:$CB$2,0)),""),"")</f>
        <v/>
      </c>
      <c r="BM175" s="13" t="str">
        <f>IFERROR(IF(BM$4="Yes",INDEX(List!$F$2:$CB$208,MATCH('Selection Pane Data'!$C175,List!$F$2:$F$208,0),MATCH('Selection Pane Data'!BM$3,List!$F$2:$CB$2,0)),""),"")</f>
        <v/>
      </c>
      <c r="BN175" s="13" t="str">
        <f>IFERROR(IF(BN$4="Yes",INDEX(List!$F$2:$CB$208,MATCH('Selection Pane Data'!$C175,List!$F$2:$F$208,0),MATCH('Selection Pane Data'!BN$3,List!$F$2:$CB$2,0)),""),"")</f>
        <v/>
      </c>
      <c r="BO175" s="13" t="str">
        <f>IFERROR(IF(BO$4="Yes",INDEX(List!$F$2:$CB$208,MATCH('Selection Pane Data'!$C175,List!$F$2:$F$208,0),MATCH('Selection Pane Data'!BO$3,List!$F$2:$CB$2,0)),""),"")</f>
        <v/>
      </c>
      <c r="BP175" s="13" t="str">
        <f>IFERROR(IF(BP$4="Yes",INDEX(List!$F$2:$CB$208,MATCH('Selection Pane Data'!$C175,List!$F$2:$F$208,0),MATCH('Selection Pane Data'!BP$3,List!$F$2:$CB$2,0)),""),"")</f>
        <v/>
      </c>
      <c r="BQ175" s="13" t="str">
        <f>IFERROR(IF(BQ$4="Yes",INDEX(List!$F$2:$CB$208,MATCH('Selection Pane Data'!$C175,List!$F$2:$F$208,0),MATCH('Selection Pane Data'!BQ$3,List!$F$2:$CB$2,0)),""),"")</f>
        <v/>
      </c>
      <c r="BR175" s="13" t="str">
        <f>IFERROR(IF(BR$4="Yes",INDEX(List!$F$2:$CB$208,MATCH('Selection Pane Data'!$C175,List!$F$2:$F$208,0),MATCH('Selection Pane Data'!BR$3,List!$F$2:$CB$2,0)),""),"")</f>
        <v/>
      </c>
      <c r="BS175" s="13" t="str">
        <f>IFERROR(IF(BS$4="Yes",INDEX(List!$F$2:$CB$208,MATCH('Selection Pane Data'!$C175,List!$F$2:$F$208,0),MATCH('Selection Pane Data'!BS$3,List!$F$2:$CB$2,0)),""),"")</f>
        <v/>
      </c>
      <c r="BT175" s="13" t="str">
        <f>IFERROR(IF(BT$4="Yes",INDEX(List!$F$2:$CB$208,MATCH('Selection Pane Data'!$C175,List!$F$2:$F$208,0),MATCH('Selection Pane Data'!BT$3,List!$F$2:$CB$2,0)),""),"")</f>
        <v/>
      </c>
      <c r="BU175" s="13" t="str">
        <f>IFERROR(IF(BU$4="Yes",INDEX(List!$F$2:$CB$208,MATCH('Selection Pane Data'!$C175,List!$F$2:$F$208,0),MATCH('Selection Pane Data'!BU$3,List!$F$2:$CB$2,0)),""),"")</f>
        <v/>
      </c>
      <c r="BV175" s="13" t="str">
        <f>IFERROR(IF(BV$4="Yes",INDEX(List!$F$2:$CB$208,MATCH('Selection Pane Data'!$C175,List!$F$2:$F$208,0),MATCH('Selection Pane Data'!BV$3,List!$F$2:$CB$2,0)),""),"")</f>
        <v/>
      </c>
      <c r="BW175" s="13" t="str">
        <f>IFERROR(IF(BW$4="Yes",INDEX(List!$F$2:$CB$208,MATCH('Selection Pane Data'!$C175,List!$F$2:$F$208,0),MATCH('Selection Pane Data'!BW$3,List!$F$2:$CB$2,0)),""),"")</f>
        <v/>
      </c>
      <c r="BX175" s="13" t="str">
        <f>IFERROR(IF(BX$4="Yes",INDEX(List!$F$2:$CB$208,MATCH('Selection Pane Data'!$C175,List!$F$2:$F$208,0),MATCH('Selection Pane Data'!BX$3,List!$F$2:$CB$2,0)),""),"")</f>
        <v/>
      </c>
      <c r="BY175" s="13" t="str">
        <f>IFERROR(IF(BY$4="Yes",INDEX(List!$F$2:$CB$208,MATCH('Selection Pane Data'!$C175,List!$F$2:$F$208,0),MATCH('Selection Pane Data'!BY$3,List!$F$2:$CB$2,0)),""),"")</f>
        <v/>
      </c>
      <c r="BZ175" s="13" t="str">
        <f>IFERROR(IF(BZ$4="Yes",INDEX(List!$F$2:$CB$208,MATCH('Selection Pane Data'!$C175,List!$F$2:$F$208,0),MATCH('Selection Pane Data'!BZ$3,List!$F$2:$CB$2,0)),""),"")</f>
        <v/>
      </c>
      <c r="CA175" s="13" t="str">
        <f>IFERROR(IF(CA$4="Yes",INDEX(List!$F$2:$CB$208,MATCH('Selection Pane Data'!$C175,List!$F$2:$F$208,0),MATCH('Selection Pane Data'!CA$3,List!$F$2:$CB$2,0)),""),"")</f>
        <v/>
      </c>
      <c r="CC175" s="29">
        <f t="shared" si="8"/>
        <v>0</v>
      </c>
      <c r="CD175" s="29">
        <f t="shared" si="9"/>
        <v>1</v>
      </c>
      <c r="CE175" s="29"/>
      <c r="CF175" s="29">
        <f>COUNTIF(List!I173:CB173,'Selection Pane Data'!CF$3)</f>
        <v>2</v>
      </c>
      <c r="CG175" s="29">
        <f>COUNTIF(List!J173:CC173,'Selection Pane Data'!CG$3)</f>
        <v>6</v>
      </c>
      <c r="CH175" s="29"/>
      <c r="CI175" s="29" t="str">
        <f t="shared" si="10"/>
        <v>Error</v>
      </c>
      <c r="CJ175" s="29" t="str">
        <f t="shared" si="11"/>
        <v>Error</v>
      </c>
    </row>
    <row r="176" spans="2:88" ht="14.65" thickBot="1" x14ac:dyDescent="0.5">
      <c r="B176" t="s">
        <v>444</v>
      </c>
      <c r="C176" t="s">
        <v>178</v>
      </c>
      <c r="D176" s="32" t="str">
        <f>List!G174</f>
        <v>Shared Coverage</v>
      </c>
      <c r="E176" s="31" t="str">
        <f>List!H174</f>
        <v>Microsoft Coverage</v>
      </c>
      <c r="F176" t="str">
        <f>INDEX('CMMC Levels'!$A$1:$F$188,MATCH('Selection Pane Data'!$C176,'CMMC Levels'!$A$1:$A$188,0),MATCH(Placemat!$F$4,'CMMC Levels'!$A$1:$F$1,0))</f>
        <v>X</v>
      </c>
      <c r="G176" s="75" t="str">
        <f>IF(F176="X",IF(COUNTIF(List!I174:CB174,"P")+COUNTIF(List!I174:CB174,"S")=0,"U",IF(COUNTIF('Selection Pane Data'!H176:CA176,"P")&gt;0,"P",IF(COUNTIF('Selection Pane Data'!H176:CA176,"S")&gt;0,"S","N"))),"NA")</f>
        <v>N</v>
      </c>
      <c r="H176" s="13" t="str">
        <f>IFERROR(IF(H$4="Yes",INDEX(List!$F$2:$CB$208,MATCH('Selection Pane Data'!$C176,List!$F$2:$F$208,0),MATCH('Selection Pane Data'!H$3,List!$F$2:$CB$2,0)),""),"")</f>
        <v/>
      </c>
      <c r="I176" s="13" t="str">
        <f>IFERROR(IF(I$4="Yes",INDEX(List!$F$2:$CB$208,MATCH('Selection Pane Data'!$C176,List!$F$2:$F$208,0),MATCH('Selection Pane Data'!I$3,List!$F$2:$CB$2,0)),""),"")</f>
        <v/>
      </c>
      <c r="J176" s="13">
        <f>IFERROR(IF(J$4="Yes",INDEX(List!$F$2:$CB$208,MATCH('Selection Pane Data'!$C176,List!$F$2:$F$208,0),MATCH('Selection Pane Data'!J$3,List!$F$2:$CB$2,0)),""),"")</f>
        <v>0</v>
      </c>
      <c r="K176" s="13" t="str">
        <f>IFERROR(IF(K$4="Yes",INDEX(List!$F$2:$CB$208,MATCH('Selection Pane Data'!$C176,List!$F$2:$F$208,0),MATCH('Selection Pane Data'!K$3,List!$F$2:$CB$2,0)),""),"")</f>
        <v/>
      </c>
      <c r="L176" s="13" t="str">
        <f>IFERROR(IF(L$4="Yes",INDEX(List!$F$2:$CB$208,MATCH('Selection Pane Data'!$C176,List!$F$2:$F$208,0),MATCH('Selection Pane Data'!L$3,List!$F$2:$CB$2,0)),""),"")</f>
        <v/>
      </c>
      <c r="M176" s="13" t="str">
        <f>IFERROR(IF(M$4="Yes",INDEX(List!$F$2:$CB$208,MATCH('Selection Pane Data'!$C176,List!$F$2:$F$208,0),MATCH('Selection Pane Data'!M$3,List!$F$2:$CB$2,0)),""),"")</f>
        <v/>
      </c>
      <c r="N176" s="13" t="str">
        <f>IFERROR(IF(N$4="Yes",INDEX(List!$F$2:$CB$208,MATCH('Selection Pane Data'!$C176,List!$F$2:$F$208,0),MATCH('Selection Pane Data'!N$3,List!$F$2:$CB$2,0)),""),"")</f>
        <v/>
      </c>
      <c r="O176" s="13" t="str">
        <f>IFERROR(IF(O$4="Yes",INDEX(List!$F$2:$CB$208,MATCH('Selection Pane Data'!$C176,List!$F$2:$F$208,0),MATCH('Selection Pane Data'!O$3,List!$F$2:$CB$2,0)),""),"")</f>
        <v/>
      </c>
      <c r="P176" s="13" t="str">
        <f>IFERROR(IF(P$4="Yes",INDEX(List!$F$2:$CB$208,MATCH('Selection Pane Data'!$C176,List!$F$2:$F$208,0),MATCH('Selection Pane Data'!P$3,List!$F$2:$CB$2,0)),""),"")</f>
        <v/>
      </c>
      <c r="Q176" s="13" t="str">
        <f>IFERROR(IF(Q$4="Yes",INDEX(List!$F$2:$CB$208,MATCH('Selection Pane Data'!$C176,List!$F$2:$F$208,0),MATCH('Selection Pane Data'!Q$3,List!$F$2:$CB$2,0)),""),"")</f>
        <v/>
      </c>
      <c r="R176" s="13" t="str">
        <f>IFERROR(IF(R$4="Yes",INDEX(List!$F$2:$CB$208,MATCH('Selection Pane Data'!$C176,List!$F$2:$F$208,0),MATCH('Selection Pane Data'!R$3,List!$F$2:$CB$2,0)),""),"")</f>
        <v/>
      </c>
      <c r="S176" s="13" t="str">
        <f>IFERROR(IF(S$4="Yes",INDEX(List!$F$2:$CB$208,MATCH('Selection Pane Data'!$C176,List!$F$2:$F$208,0),MATCH('Selection Pane Data'!S$3,List!$F$2:$CB$2,0)),""),"")</f>
        <v/>
      </c>
      <c r="T176" s="13" t="str">
        <f>IFERROR(IF(T$4="Yes",INDEX(List!$F$2:$CB$208,MATCH('Selection Pane Data'!$C176,List!$F$2:$F$208,0),MATCH('Selection Pane Data'!T$3,List!$F$2:$CB$2,0)),""),"")</f>
        <v/>
      </c>
      <c r="U176" s="13" t="str">
        <f>IFERROR(IF(U$4="Yes",INDEX(List!$F$2:$CB$208,MATCH('Selection Pane Data'!$C176,List!$F$2:$F$208,0),MATCH('Selection Pane Data'!U$3,List!$F$2:$CB$2,0)),""),"")</f>
        <v/>
      </c>
      <c r="V176" s="13" t="str">
        <f>IFERROR(IF(V$4="Yes",INDEX(List!$F$2:$CB$208,MATCH('Selection Pane Data'!$C176,List!$F$2:$F$208,0),MATCH('Selection Pane Data'!V$3,List!$F$2:$CB$2,0)),""),"")</f>
        <v/>
      </c>
      <c r="W176" s="13" t="str">
        <f>IFERROR(IF(W$4="Yes",INDEX(List!$F$2:$CB$208,MATCH('Selection Pane Data'!$C176,List!$F$2:$F$208,0),MATCH('Selection Pane Data'!W$3,List!$F$2:$CB$2,0)),""),"")</f>
        <v/>
      </c>
      <c r="X176" s="13" t="str">
        <f>IFERROR(IF(X$4="Yes",INDEX(List!$F$2:$CB$208,MATCH('Selection Pane Data'!$C176,List!$F$2:$F$208,0),MATCH('Selection Pane Data'!X$3,List!$F$2:$CB$2,0)),""),"")</f>
        <v/>
      </c>
      <c r="Y176" s="13" t="str">
        <f>IFERROR(IF(Y$4="Yes",INDEX(List!$F$2:$CB$208,MATCH('Selection Pane Data'!$C176,List!$F$2:$F$208,0),MATCH('Selection Pane Data'!Y$3,List!$F$2:$CB$2,0)),""),"")</f>
        <v/>
      </c>
      <c r="Z176" s="13" t="str">
        <f>IFERROR(IF(Z$4="Yes",INDEX(List!$F$2:$CB$208,MATCH('Selection Pane Data'!$C176,List!$F$2:$F$208,0),MATCH('Selection Pane Data'!Z$3,List!$F$2:$CB$2,0)),""),"")</f>
        <v/>
      </c>
      <c r="AA176" s="13" t="str">
        <f>IFERROR(IF(AA$4="Yes",INDEX(List!$F$2:$CB$208,MATCH('Selection Pane Data'!$C176,List!$F$2:$F$208,0),MATCH('Selection Pane Data'!AA$3,List!$F$2:$CB$2,0)),""),"")</f>
        <v/>
      </c>
      <c r="AB176" s="13">
        <f>IFERROR(IF(AB$4="Yes",INDEX(List!$F$2:$CB$208,MATCH('Selection Pane Data'!$C176,List!$F$2:$F$208,0),MATCH('Selection Pane Data'!AB$3,List!$F$2:$CB$2,0)),""),"")</f>
        <v>0</v>
      </c>
      <c r="AC176" s="13" t="str">
        <f>IFERROR(IF(AC$4="Yes",INDEX(List!$F$2:$CB$208,MATCH('Selection Pane Data'!$C176,List!$F$2:$F$208,0),MATCH('Selection Pane Data'!AC$3,List!$F$2:$CB$2,0)),""),"")</f>
        <v/>
      </c>
      <c r="AD176" s="13" t="str">
        <f>IFERROR(IF(AD$4="Yes",INDEX(List!$F$2:$CB$208,MATCH('Selection Pane Data'!$C176,List!$F$2:$F$208,0),MATCH('Selection Pane Data'!AD$3,List!$F$2:$CB$2,0)),""),"")</f>
        <v/>
      </c>
      <c r="AE176" s="13" t="str">
        <f>IFERROR(IF(AE$4="Yes",INDEX(List!$F$2:$CB$208,MATCH('Selection Pane Data'!$C176,List!$F$2:$F$208,0),MATCH('Selection Pane Data'!AE$3,List!$F$2:$CB$2,0)),""),"")</f>
        <v/>
      </c>
      <c r="AF176" s="13" t="str">
        <f>IFERROR(IF(AF$4="Yes",INDEX(List!$F$2:$CB$208,MATCH('Selection Pane Data'!$C176,List!$F$2:$F$208,0),MATCH('Selection Pane Data'!AF$3,List!$F$2:$CB$2,0)),""),"")</f>
        <v/>
      </c>
      <c r="AG176" s="13" t="str">
        <f>IFERROR(IF(AG$4="Yes",INDEX(List!$F$2:$CB$208,MATCH('Selection Pane Data'!$C176,List!$F$2:$F$208,0),MATCH('Selection Pane Data'!AG$3,List!$F$2:$CB$2,0)),""),"")</f>
        <v/>
      </c>
      <c r="AH176" s="13" t="str">
        <f>IFERROR(IF(AH$4="Yes",INDEX(List!$F$2:$CB$208,MATCH('Selection Pane Data'!$C176,List!$F$2:$F$208,0),MATCH('Selection Pane Data'!AH$3,List!$F$2:$CB$2,0)),""),"")</f>
        <v/>
      </c>
      <c r="AI176" s="13" t="str">
        <f>IFERROR(IF(AI$4="Yes",INDEX(List!$F$2:$CB$208,MATCH('Selection Pane Data'!$C176,List!$F$2:$F$208,0),MATCH('Selection Pane Data'!AI$3,List!$F$2:$CB$2,0)),""),"")</f>
        <v/>
      </c>
      <c r="AJ176" s="13" t="str">
        <f>IFERROR(IF(AJ$4="Yes",INDEX(List!$F$2:$CB$208,MATCH('Selection Pane Data'!$C176,List!$F$2:$F$208,0),MATCH('Selection Pane Data'!AJ$3,List!$F$2:$CB$2,0)),""),"")</f>
        <v/>
      </c>
      <c r="AK176" s="13" t="str">
        <f>IFERROR(IF(AK$4="Yes",INDEX(List!$F$2:$CB$208,MATCH('Selection Pane Data'!$C176,List!$F$2:$F$208,0),MATCH('Selection Pane Data'!AK$3,List!$F$2:$CB$2,0)),""),"")</f>
        <v/>
      </c>
      <c r="AL176" s="13" t="str">
        <f>IFERROR(IF(AL$4="Yes",INDEX(List!$F$2:$CB$208,MATCH('Selection Pane Data'!$C176,List!$F$2:$F$208,0),MATCH('Selection Pane Data'!AL$3,List!$F$2:$CB$2,0)),""),"")</f>
        <v/>
      </c>
      <c r="AM176" s="13" t="str">
        <f>IFERROR(IF(AM$4="Yes",INDEX(List!$F$2:$CB$208,MATCH('Selection Pane Data'!$C176,List!$F$2:$F$208,0),MATCH('Selection Pane Data'!AM$3,List!$F$2:$CB$2,0)),""),"")</f>
        <v/>
      </c>
      <c r="AN176" s="13" t="str">
        <f>IFERROR(IF(AN$4="Yes",INDEX(List!$F$2:$CB$208,MATCH('Selection Pane Data'!$C176,List!$F$2:$F$208,0),MATCH('Selection Pane Data'!AN$3,List!$F$2:$CB$2,0)),""),"")</f>
        <v/>
      </c>
      <c r="AO176" s="13" t="str">
        <f>IFERROR(IF(AO$4="Yes",INDEX(List!$F$2:$CB$208,MATCH('Selection Pane Data'!$C176,List!$F$2:$F$208,0),MATCH('Selection Pane Data'!AO$3,List!$F$2:$CB$2,0)),""),"")</f>
        <v/>
      </c>
      <c r="AP176" s="13" t="str">
        <f>IFERROR(IF(AP$4="Yes",INDEX(List!$F$2:$CB$208,MATCH('Selection Pane Data'!$C176,List!$F$2:$F$208,0),MATCH('Selection Pane Data'!AP$3,List!$F$2:$CB$2,0)),""),"")</f>
        <v/>
      </c>
      <c r="AQ176" s="13" t="str">
        <f>IFERROR(IF(AQ$4="Yes",INDEX(List!$F$2:$CB$208,MATCH('Selection Pane Data'!$C176,List!$F$2:$F$208,0),MATCH('Selection Pane Data'!AQ$3,List!$F$2:$CB$2,0)),""),"")</f>
        <v/>
      </c>
      <c r="AR176" s="13" t="str">
        <f>IFERROR(IF(AR$4="Yes",INDEX(List!$F$2:$CB$208,MATCH('Selection Pane Data'!$C176,List!$F$2:$F$208,0),MATCH('Selection Pane Data'!AR$3,List!$F$2:$CB$2,0)),""),"")</f>
        <v/>
      </c>
      <c r="AS176" s="13" t="str">
        <f>IFERROR(IF(AS$4="Yes",INDEX(List!$F$2:$CB$208,MATCH('Selection Pane Data'!$C176,List!$F$2:$F$208,0),MATCH('Selection Pane Data'!AS$3,List!$F$2:$CB$2,0)),""),"")</f>
        <v/>
      </c>
      <c r="AT176" s="13" t="str">
        <f>IFERROR(IF(AT$4="Yes",INDEX(List!$F$2:$CB$208,MATCH('Selection Pane Data'!$C176,List!$F$2:$F$208,0),MATCH('Selection Pane Data'!AT$3,List!$F$2:$CB$2,0)),""),"")</f>
        <v/>
      </c>
      <c r="AU176" s="13" t="str">
        <f>IFERROR(IF(AU$4="Yes",INDEX(List!$F$2:$CB$208,MATCH('Selection Pane Data'!$C176,List!$F$2:$F$208,0),MATCH('Selection Pane Data'!AU$3,List!$F$2:$CB$2,0)),""),"")</f>
        <v/>
      </c>
      <c r="AV176" s="13" t="str">
        <f>IFERROR(IF(AV$4="Yes",INDEX(List!$F$2:$CB$208,MATCH('Selection Pane Data'!$C176,List!$F$2:$F$208,0),MATCH('Selection Pane Data'!AV$3,List!$F$2:$CB$2,0)),""),"")</f>
        <v/>
      </c>
      <c r="AW176" s="13" t="str">
        <f>IFERROR(IF(AW$4="Yes",INDEX(List!$F$2:$CB$208,MATCH('Selection Pane Data'!$C176,List!$F$2:$F$208,0),MATCH('Selection Pane Data'!AW$3,List!$F$2:$CB$2,0)),""),"")</f>
        <v/>
      </c>
      <c r="AX176" s="13" t="str">
        <f>IFERROR(IF(AX$4="Yes",INDEX(List!$F$2:$CB$208,MATCH('Selection Pane Data'!$C176,List!$F$2:$F$208,0),MATCH('Selection Pane Data'!AX$3,List!$F$2:$CB$2,0)),""),"")</f>
        <v/>
      </c>
      <c r="AY176" s="13" t="str">
        <f>IFERROR(IF(AY$4="Yes",INDEX(List!$F$2:$CB$208,MATCH('Selection Pane Data'!$C176,List!$F$2:$F$208,0),MATCH('Selection Pane Data'!AY$3,List!$F$2:$CB$2,0)),""),"")</f>
        <v/>
      </c>
      <c r="AZ176" s="13" t="str">
        <f>IFERROR(IF(AZ$4="Yes",INDEX(List!$F$2:$CB$208,MATCH('Selection Pane Data'!$C176,List!$F$2:$F$208,0),MATCH('Selection Pane Data'!AZ$3,List!$F$2:$CB$2,0)),""),"")</f>
        <v/>
      </c>
      <c r="BA176" s="13" t="str">
        <f>IFERROR(IF(BA$4="Yes",INDEX(List!$F$2:$CB$208,MATCH('Selection Pane Data'!$C176,List!$F$2:$F$208,0),MATCH('Selection Pane Data'!BA$3,List!$F$2:$CB$2,0)),""),"")</f>
        <v/>
      </c>
      <c r="BB176" s="13" t="str">
        <f>IFERROR(IF(BB$4="Yes",INDEX(List!$F$2:$CB$208,MATCH('Selection Pane Data'!$C176,List!$F$2:$F$208,0),MATCH('Selection Pane Data'!BB$3,List!$F$2:$CB$2,0)),""),"")</f>
        <v/>
      </c>
      <c r="BC176" s="13" t="str">
        <f>IFERROR(IF(BC$4="Yes",INDEX(List!$F$2:$CB$208,MATCH('Selection Pane Data'!$C176,List!$F$2:$F$208,0),MATCH('Selection Pane Data'!BC$3,List!$F$2:$CB$2,0)),""),"")</f>
        <v/>
      </c>
      <c r="BD176" s="13" t="str">
        <f>IFERROR(IF(BD$4="Yes",INDEX(List!$F$2:$CB$208,MATCH('Selection Pane Data'!$C176,List!$F$2:$F$208,0),MATCH('Selection Pane Data'!BD$3,List!$F$2:$CB$2,0)),""),"")</f>
        <v/>
      </c>
      <c r="BE176" s="13" t="str">
        <f>IFERROR(IF(BE$4="Yes",INDEX(List!$F$2:$CB$208,MATCH('Selection Pane Data'!$C176,List!$F$2:$F$208,0),MATCH('Selection Pane Data'!BE$3,List!$F$2:$CB$2,0)),""),"")</f>
        <v/>
      </c>
      <c r="BF176" s="13" t="str">
        <f>IFERROR(IF(BF$4="Yes",INDEX(List!$F$2:$CB$208,MATCH('Selection Pane Data'!$C176,List!$F$2:$F$208,0),MATCH('Selection Pane Data'!BF$3,List!$F$2:$CB$2,0)),""),"")</f>
        <v/>
      </c>
      <c r="BG176" s="13" t="str">
        <f>IFERROR(IF(BG$4="Yes",INDEX(List!$F$2:$CB$208,MATCH('Selection Pane Data'!$C176,List!$F$2:$F$208,0),MATCH('Selection Pane Data'!BG$3,List!$F$2:$CB$2,0)),""),"")</f>
        <v/>
      </c>
      <c r="BH176" s="13" t="str">
        <f>IFERROR(IF(BH$4="Yes",INDEX(List!$F$2:$CB$208,MATCH('Selection Pane Data'!$C176,List!$F$2:$F$208,0),MATCH('Selection Pane Data'!BH$3,List!$F$2:$CB$2,0)),""),"")</f>
        <v/>
      </c>
      <c r="BI176" s="13" t="str">
        <f>IFERROR(IF(BI$4="Yes",INDEX(List!$F$2:$CB$208,MATCH('Selection Pane Data'!$C176,List!$F$2:$F$208,0),MATCH('Selection Pane Data'!BI$3,List!$F$2:$CB$2,0)),""),"")</f>
        <v/>
      </c>
      <c r="BJ176" s="13" t="str">
        <f>IFERROR(IF(BJ$4="Yes",INDEX(List!$F$2:$CB$208,MATCH('Selection Pane Data'!$C176,List!$F$2:$F$208,0),MATCH('Selection Pane Data'!BJ$3,List!$F$2:$CB$2,0)),""),"")</f>
        <v/>
      </c>
      <c r="BK176" s="13" t="str">
        <f>IFERROR(IF(BK$4="Yes",INDEX(List!$F$2:$CB$208,MATCH('Selection Pane Data'!$C176,List!$F$2:$F$208,0),MATCH('Selection Pane Data'!BK$3,List!$F$2:$CB$2,0)),""),"")</f>
        <v/>
      </c>
      <c r="BL176" s="13" t="str">
        <f>IFERROR(IF(BL$4="Yes",INDEX(List!$F$2:$CB$208,MATCH('Selection Pane Data'!$C176,List!$F$2:$F$208,0),MATCH('Selection Pane Data'!BL$3,List!$F$2:$CB$2,0)),""),"")</f>
        <v/>
      </c>
      <c r="BM176" s="13" t="str">
        <f>IFERROR(IF(BM$4="Yes",INDEX(List!$F$2:$CB$208,MATCH('Selection Pane Data'!$C176,List!$F$2:$F$208,0),MATCH('Selection Pane Data'!BM$3,List!$F$2:$CB$2,0)),""),"")</f>
        <v/>
      </c>
      <c r="BN176" s="13" t="str">
        <f>IFERROR(IF(BN$4="Yes",INDEX(List!$F$2:$CB$208,MATCH('Selection Pane Data'!$C176,List!$F$2:$F$208,0),MATCH('Selection Pane Data'!BN$3,List!$F$2:$CB$2,0)),""),"")</f>
        <v/>
      </c>
      <c r="BO176" s="13" t="str">
        <f>IFERROR(IF(BO$4="Yes",INDEX(List!$F$2:$CB$208,MATCH('Selection Pane Data'!$C176,List!$F$2:$F$208,0),MATCH('Selection Pane Data'!BO$3,List!$F$2:$CB$2,0)),""),"")</f>
        <v/>
      </c>
      <c r="BP176" s="13" t="str">
        <f>IFERROR(IF(BP$4="Yes",INDEX(List!$F$2:$CB$208,MATCH('Selection Pane Data'!$C176,List!$F$2:$F$208,0),MATCH('Selection Pane Data'!BP$3,List!$F$2:$CB$2,0)),""),"")</f>
        <v/>
      </c>
      <c r="BQ176" s="13" t="str">
        <f>IFERROR(IF(BQ$4="Yes",INDEX(List!$F$2:$CB$208,MATCH('Selection Pane Data'!$C176,List!$F$2:$F$208,0),MATCH('Selection Pane Data'!BQ$3,List!$F$2:$CB$2,0)),""),"")</f>
        <v/>
      </c>
      <c r="BR176" s="13" t="str">
        <f>IFERROR(IF(BR$4="Yes",INDEX(List!$F$2:$CB$208,MATCH('Selection Pane Data'!$C176,List!$F$2:$F$208,0),MATCH('Selection Pane Data'!BR$3,List!$F$2:$CB$2,0)),""),"")</f>
        <v/>
      </c>
      <c r="BS176" s="13" t="str">
        <f>IFERROR(IF(BS$4="Yes",INDEX(List!$F$2:$CB$208,MATCH('Selection Pane Data'!$C176,List!$F$2:$F$208,0),MATCH('Selection Pane Data'!BS$3,List!$F$2:$CB$2,0)),""),"")</f>
        <v/>
      </c>
      <c r="BT176" s="13" t="str">
        <f>IFERROR(IF(BT$4="Yes",INDEX(List!$F$2:$CB$208,MATCH('Selection Pane Data'!$C176,List!$F$2:$F$208,0),MATCH('Selection Pane Data'!BT$3,List!$F$2:$CB$2,0)),""),"")</f>
        <v/>
      </c>
      <c r="BU176" s="13" t="str">
        <f>IFERROR(IF(BU$4="Yes",INDEX(List!$F$2:$CB$208,MATCH('Selection Pane Data'!$C176,List!$F$2:$F$208,0),MATCH('Selection Pane Data'!BU$3,List!$F$2:$CB$2,0)),""),"")</f>
        <v/>
      </c>
      <c r="BV176" s="13" t="str">
        <f>IFERROR(IF(BV$4="Yes",INDEX(List!$F$2:$CB$208,MATCH('Selection Pane Data'!$C176,List!$F$2:$F$208,0),MATCH('Selection Pane Data'!BV$3,List!$F$2:$CB$2,0)),""),"")</f>
        <v/>
      </c>
      <c r="BW176" s="13" t="str">
        <f>IFERROR(IF(BW$4="Yes",INDEX(List!$F$2:$CB$208,MATCH('Selection Pane Data'!$C176,List!$F$2:$F$208,0),MATCH('Selection Pane Data'!BW$3,List!$F$2:$CB$2,0)),""),"")</f>
        <v/>
      </c>
      <c r="BX176" s="13" t="str">
        <f>IFERROR(IF(BX$4="Yes",INDEX(List!$F$2:$CB$208,MATCH('Selection Pane Data'!$C176,List!$F$2:$F$208,0),MATCH('Selection Pane Data'!BX$3,List!$F$2:$CB$2,0)),""),"")</f>
        <v/>
      </c>
      <c r="BY176" s="13" t="str">
        <f>IFERROR(IF(BY$4="Yes",INDEX(List!$F$2:$CB$208,MATCH('Selection Pane Data'!$C176,List!$F$2:$F$208,0),MATCH('Selection Pane Data'!BY$3,List!$F$2:$CB$2,0)),""),"")</f>
        <v/>
      </c>
      <c r="BZ176" s="13" t="str">
        <f>IFERROR(IF(BZ$4="Yes",INDEX(List!$F$2:$CB$208,MATCH('Selection Pane Data'!$C176,List!$F$2:$F$208,0),MATCH('Selection Pane Data'!BZ$3,List!$F$2:$CB$2,0)),""),"")</f>
        <v/>
      </c>
      <c r="CA176" s="13" t="str">
        <f>IFERROR(IF(CA$4="Yes",INDEX(List!$F$2:$CB$208,MATCH('Selection Pane Data'!$C176,List!$F$2:$F$208,0),MATCH('Selection Pane Data'!CA$3,List!$F$2:$CB$2,0)),""),"")</f>
        <v/>
      </c>
      <c r="CC176" s="29">
        <f t="shared" si="8"/>
        <v>0</v>
      </c>
      <c r="CD176" s="29">
        <f t="shared" si="9"/>
        <v>0</v>
      </c>
      <c r="CE176" s="29"/>
      <c r="CF176" s="29">
        <f>COUNTIF(List!I174:CB174,'Selection Pane Data'!CF$3)</f>
        <v>1</v>
      </c>
      <c r="CG176" s="29">
        <f>COUNTIF(List!J174:CC174,'Selection Pane Data'!CG$3)</f>
        <v>4</v>
      </c>
      <c r="CH176" s="29"/>
      <c r="CI176" s="29" t="str">
        <f t="shared" si="10"/>
        <v>Error</v>
      </c>
      <c r="CJ176" s="29" t="str">
        <f t="shared" si="11"/>
        <v>Error</v>
      </c>
    </row>
    <row r="177" spans="2:88" ht="14.65" thickBot="1" x14ac:dyDescent="0.5">
      <c r="B177" t="s">
        <v>455</v>
      </c>
      <c r="C177" t="s">
        <v>183</v>
      </c>
      <c r="D177" s="32" t="str">
        <f>List!G175</f>
        <v>Customer Responsibility</v>
      </c>
      <c r="E177" s="31" t="str">
        <f>List!H175</f>
        <v>Microsoft Coverage</v>
      </c>
      <c r="F177" t="str">
        <f>INDEX('CMMC Levels'!$A$1:$F$188,MATCH('Selection Pane Data'!$C177,'CMMC Levels'!$A$1:$A$188,0),MATCH(Placemat!$F$4,'CMMC Levels'!$A$1:$F$1,0))</f>
        <v>X</v>
      </c>
      <c r="G177" s="75" t="str">
        <f>IF(F177="X",IF(COUNTIF(List!I175:CB175,"P")+COUNTIF(List!I175:CB175,"S")=0,"U",IF(COUNTIF('Selection Pane Data'!H177:CA177,"P")&gt;0,"P",IF(COUNTIF('Selection Pane Data'!H177:CA177,"S")&gt;0,"S","N"))),"NA")</f>
        <v>N</v>
      </c>
      <c r="H177" s="13" t="str">
        <f>IFERROR(IF(H$4="Yes",INDEX(List!$F$2:$CB$208,MATCH('Selection Pane Data'!$C177,List!$F$2:$F$208,0),MATCH('Selection Pane Data'!H$3,List!$F$2:$CB$2,0)),""),"")</f>
        <v/>
      </c>
      <c r="I177" s="13" t="str">
        <f>IFERROR(IF(I$4="Yes",INDEX(List!$F$2:$CB$208,MATCH('Selection Pane Data'!$C177,List!$F$2:$F$208,0),MATCH('Selection Pane Data'!I$3,List!$F$2:$CB$2,0)),""),"")</f>
        <v/>
      </c>
      <c r="J177" s="13">
        <f>IFERROR(IF(J$4="Yes",INDEX(List!$F$2:$CB$208,MATCH('Selection Pane Data'!$C177,List!$F$2:$F$208,0),MATCH('Selection Pane Data'!J$3,List!$F$2:$CB$2,0)),""),"")</f>
        <v>0</v>
      </c>
      <c r="K177" s="13" t="str">
        <f>IFERROR(IF(K$4="Yes",INDEX(List!$F$2:$CB$208,MATCH('Selection Pane Data'!$C177,List!$F$2:$F$208,0),MATCH('Selection Pane Data'!K$3,List!$F$2:$CB$2,0)),""),"")</f>
        <v/>
      </c>
      <c r="L177" s="13" t="str">
        <f>IFERROR(IF(L$4="Yes",INDEX(List!$F$2:$CB$208,MATCH('Selection Pane Data'!$C177,List!$F$2:$F$208,0),MATCH('Selection Pane Data'!L$3,List!$F$2:$CB$2,0)),""),"")</f>
        <v/>
      </c>
      <c r="M177" s="13" t="str">
        <f>IFERROR(IF(M$4="Yes",INDEX(List!$F$2:$CB$208,MATCH('Selection Pane Data'!$C177,List!$F$2:$F$208,0),MATCH('Selection Pane Data'!M$3,List!$F$2:$CB$2,0)),""),"")</f>
        <v/>
      </c>
      <c r="N177" s="13" t="str">
        <f>IFERROR(IF(N$4="Yes",INDEX(List!$F$2:$CB$208,MATCH('Selection Pane Data'!$C177,List!$F$2:$F$208,0),MATCH('Selection Pane Data'!N$3,List!$F$2:$CB$2,0)),""),"")</f>
        <v/>
      </c>
      <c r="O177" s="13" t="str">
        <f>IFERROR(IF(O$4="Yes",INDEX(List!$F$2:$CB$208,MATCH('Selection Pane Data'!$C177,List!$F$2:$F$208,0),MATCH('Selection Pane Data'!O$3,List!$F$2:$CB$2,0)),""),"")</f>
        <v/>
      </c>
      <c r="P177" s="13" t="str">
        <f>IFERROR(IF(P$4="Yes",INDEX(List!$F$2:$CB$208,MATCH('Selection Pane Data'!$C177,List!$F$2:$F$208,0),MATCH('Selection Pane Data'!P$3,List!$F$2:$CB$2,0)),""),"")</f>
        <v/>
      </c>
      <c r="Q177" s="13" t="str">
        <f>IFERROR(IF(Q$4="Yes",INDEX(List!$F$2:$CB$208,MATCH('Selection Pane Data'!$C177,List!$F$2:$F$208,0),MATCH('Selection Pane Data'!Q$3,List!$F$2:$CB$2,0)),""),"")</f>
        <v/>
      </c>
      <c r="R177" s="13" t="str">
        <f>IFERROR(IF(R$4="Yes",INDEX(List!$F$2:$CB$208,MATCH('Selection Pane Data'!$C177,List!$F$2:$F$208,0),MATCH('Selection Pane Data'!R$3,List!$F$2:$CB$2,0)),""),"")</f>
        <v/>
      </c>
      <c r="S177" s="13" t="str">
        <f>IFERROR(IF(S$4="Yes",INDEX(List!$F$2:$CB$208,MATCH('Selection Pane Data'!$C177,List!$F$2:$F$208,0),MATCH('Selection Pane Data'!S$3,List!$F$2:$CB$2,0)),""),"")</f>
        <v/>
      </c>
      <c r="T177" s="13" t="str">
        <f>IFERROR(IF(T$4="Yes",INDEX(List!$F$2:$CB$208,MATCH('Selection Pane Data'!$C177,List!$F$2:$F$208,0),MATCH('Selection Pane Data'!T$3,List!$F$2:$CB$2,0)),""),"")</f>
        <v/>
      </c>
      <c r="U177" s="13" t="str">
        <f>IFERROR(IF(U$4="Yes",INDEX(List!$F$2:$CB$208,MATCH('Selection Pane Data'!$C177,List!$F$2:$F$208,0),MATCH('Selection Pane Data'!U$3,List!$F$2:$CB$2,0)),""),"")</f>
        <v/>
      </c>
      <c r="V177" s="13" t="str">
        <f>IFERROR(IF(V$4="Yes",INDEX(List!$F$2:$CB$208,MATCH('Selection Pane Data'!$C177,List!$F$2:$F$208,0),MATCH('Selection Pane Data'!V$3,List!$F$2:$CB$2,0)),""),"")</f>
        <v/>
      </c>
      <c r="W177" s="13" t="str">
        <f>IFERROR(IF(W$4="Yes",INDEX(List!$F$2:$CB$208,MATCH('Selection Pane Data'!$C177,List!$F$2:$F$208,0),MATCH('Selection Pane Data'!W$3,List!$F$2:$CB$2,0)),""),"")</f>
        <v/>
      </c>
      <c r="X177" s="13" t="str">
        <f>IFERROR(IF(X$4="Yes",INDEX(List!$F$2:$CB$208,MATCH('Selection Pane Data'!$C177,List!$F$2:$F$208,0),MATCH('Selection Pane Data'!X$3,List!$F$2:$CB$2,0)),""),"")</f>
        <v/>
      </c>
      <c r="Y177" s="13" t="str">
        <f>IFERROR(IF(Y$4="Yes",INDEX(List!$F$2:$CB$208,MATCH('Selection Pane Data'!$C177,List!$F$2:$F$208,0),MATCH('Selection Pane Data'!Y$3,List!$F$2:$CB$2,0)),""),"")</f>
        <v/>
      </c>
      <c r="Z177" s="13" t="str">
        <f>IFERROR(IF(Z$4="Yes",INDEX(List!$F$2:$CB$208,MATCH('Selection Pane Data'!$C177,List!$F$2:$F$208,0),MATCH('Selection Pane Data'!Z$3,List!$F$2:$CB$2,0)),""),"")</f>
        <v/>
      </c>
      <c r="AA177" s="13" t="str">
        <f>IFERROR(IF(AA$4="Yes",INDEX(List!$F$2:$CB$208,MATCH('Selection Pane Data'!$C177,List!$F$2:$F$208,0),MATCH('Selection Pane Data'!AA$3,List!$F$2:$CB$2,0)),""),"")</f>
        <v/>
      </c>
      <c r="AB177" s="13">
        <f>IFERROR(IF(AB$4="Yes",INDEX(List!$F$2:$CB$208,MATCH('Selection Pane Data'!$C177,List!$F$2:$F$208,0),MATCH('Selection Pane Data'!AB$3,List!$F$2:$CB$2,0)),""),"")</f>
        <v>0</v>
      </c>
      <c r="AC177" s="13" t="str">
        <f>IFERROR(IF(AC$4="Yes",INDEX(List!$F$2:$CB$208,MATCH('Selection Pane Data'!$C177,List!$F$2:$F$208,0),MATCH('Selection Pane Data'!AC$3,List!$F$2:$CB$2,0)),""),"")</f>
        <v/>
      </c>
      <c r="AD177" s="13" t="str">
        <f>IFERROR(IF(AD$4="Yes",INDEX(List!$F$2:$CB$208,MATCH('Selection Pane Data'!$C177,List!$F$2:$F$208,0),MATCH('Selection Pane Data'!AD$3,List!$F$2:$CB$2,0)),""),"")</f>
        <v/>
      </c>
      <c r="AE177" s="13" t="str">
        <f>IFERROR(IF(AE$4="Yes",INDEX(List!$F$2:$CB$208,MATCH('Selection Pane Data'!$C177,List!$F$2:$F$208,0),MATCH('Selection Pane Data'!AE$3,List!$F$2:$CB$2,0)),""),"")</f>
        <v/>
      </c>
      <c r="AF177" s="13" t="str">
        <f>IFERROR(IF(AF$4="Yes",INDEX(List!$F$2:$CB$208,MATCH('Selection Pane Data'!$C177,List!$F$2:$F$208,0),MATCH('Selection Pane Data'!AF$3,List!$F$2:$CB$2,0)),""),"")</f>
        <v/>
      </c>
      <c r="AG177" s="13" t="str">
        <f>IFERROR(IF(AG$4="Yes",INDEX(List!$F$2:$CB$208,MATCH('Selection Pane Data'!$C177,List!$F$2:$F$208,0),MATCH('Selection Pane Data'!AG$3,List!$F$2:$CB$2,0)),""),"")</f>
        <v/>
      </c>
      <c r="AH177" s="13" t="str">
        <f>IFERROR(IF(AH$4="Yes",INDEX(List!$F$2:$CB$208,MATCH('Selection Pane Data'!$C177,List!$F$2:$F$208,0),MATCH('Selection Pane Data'!AH$3,List!$F$2:$CB$2,0)),""),"")</f>
        <v/>
      </c>
      <c r="AI177" s="13" t="str">
        <f>IFERROR(IF(AI$4="Yes",INDEX(List!$F$2:$CB$208,MATCH('Selection Pane Data'!$C177,List!$F$2:$F$208,0),MATCH('Selection Pane Data'!AI$3,List!$F$2:$CB$2,0)),""),"")</f>
        <v/>
      </c>
      <c r="AJ177" s="13" t="str">
        <f>IFERROR(IF(AJ$4="Yes",INDEX(List!$F$2:$CB$208,MATCH('Selection Pane Data'!$C177,List!$F$2:$F$208,0),MATCH('Selection Pane Data'!AJ$3,List!$F$2:$CB$2,0)),""),"")</f>
        <v/>
      </c>
      <c r="AK177" s="13" t="str">
        <f>IFERROR(IF(AK$4="Yes",INDEX(List!$F$2:$CB$208,MATCH('Selection Pane Data'!$C177,List!$F$2:$F$208,0),MATCH('Selection Pane Data'!AK$3,List!$F$2:$CB$2,0)),""),"")</f>
        <v/>
      </c>
      <c r="AL177" s="13" t="str">
        <f>IFERROR(IF(AL$4="Yes",INDEX(List!$F$2:$CB$208,MATCH('Selection Pane Data'!$C177,List!$F$2:$F$208,0),MATCH('Selection Pane Data'!AL$3,List!$F$2:$CB$2,0)),""),"")</f>
        <v/>
      </c>
      <c r="AM177" s="13" t="str">
        <f>IFERROR(IF(AM$4="Yes",INDEX(List!$F$2:$CB$208,MATCH('Selection Pane Data'!$C177,List!$F$2:$F$208,0),MATCH('Selection Pane Data'!AM$3,List!$F$2:$CB$2,0)),""),"")</f>
        <v/>
      </c>
      <c r="AN177" s="13" t="str">
        <f>IFERROR(IF(AN$4="Yes",INDEX(List!$F$2:$CB$208,MATCH('Selection Pane Data'!$C177,List!$F$2:$F$208,0),MATCH('Selection Pane Data'!AN$3,List!$F$2:$CB$2,0)),""),"")</f>
        <v/>
      </c>
      <c r="AO177" s="13" t="str">
        <f>IFERROR(IF(AO$4="Yes",INDEX(List!$F$2:$CB$208,MATCH('Selection Pane Data'!$C177,List!$F$2:$F$208,0),MATCH('Selection Pane Data'!AO$3,List!$F$2:$CB$2,0)),""),"")</f>
        <v/>
      </c>
      <c r="AP177" s="13" t="str">
        <f>IFERROR(IF(AP$4="Yes",INDEX(List!$F$2:$CB$208,MATCH('Selection Pane Data'!$C177,List!$F$2:$F$208,0),MATCH('Selection Pane Data'!AP$3,List!$F$2:$CB$2,0)),""),"")</f>
        <v/>
      </c>
      <c r="AQ177" s="13" t="str">
        <f>IFERROR(IF(AQ$4="Yes",INDEX(List!$F$2:$CB$208,MATCH('Selection Pane Data'!$C177,List!$F$2:$F$208,0),MATCH('Selection Pane Data'!AQ$3,List!$F$2:$CB$2,0)),""),"")</f>
        <v/>
      </c>
      <c r="AR177" s="13" t="str">
        <f>IFERROR(IF(AR$4="Yes",INDEX(List!$F$2:$CB$208,MATCH('Selection Pane Data'!$C177,List!$F$2:$F$208,0),MATCH('Selection Pane Data'!AR$3,List!$F$2:$CB$2,0)),""),"")</f>
        <v/>
      </c>
      <c r="AS177" s="13" t="str">
        <f>IFERROR(IF(AS$4="Yes",INDEX(List!$F$2:$CB$208,MATCH('Selection Pane Data'!$C177,List!$F$2:$F$208,0),MATCH('Selection Pane Data'!AS$3,List!$F$2:$CB$2,0)),""),"")</f>
        <v/>
      </c>
      <c r="AT177" s="13" t="str">
        <f>IFERROR(IF(AT$4="Yes",INDEX(List!$F$2:$CB$208,MATCH('Selection Pane Data'!$C177,List!$F$2:$F$208,0),MATCH('Selection Pane Data'!AT$3,List!$F$2:$CB$2,0)),""),"")</f>
        <v/>
      </c>
      <c r="AU177" s="13" t="str">
        <f>IFERROR(IF(AU$4="Yes",INDEX(List!$F$2:$CB$208,MATCH('Selection Pane Data'!$C177,List!$F$2:$F$208,0),MATCH('Selection Pane Data'!AU$3,List!$F$2:$CB$2,0)),""),"")</f>
        <v/>
      </c>
      <c r="AV177" s="13" t="str">
        <f>IFERROR(IF(AV$4="Yes",INDEX(List!$F$2:$CB$208,MATCH('Selection Pane Data'!$C177,List!$F$2:$F$208,0),MATCH('Selection Pane Data'!AV$3,List!$F$2:$CB$2,0)),""),"")</f>
        <v/>
      </c>
      <c r="AW177" s="13" t="str">
        <f>IFERROR(IF(AW$4="Yes",INDEX(List!$F$2:$CB$208,MATCH('Selection Pane Data'!$C177,List!$F$2:$F$208,0),MATCH('Selection Pane Data'!AW$3,List!$F$2:$CB$2,0)),""),"")</f>
        <v/>
      </c>
      <c r="AX177" s="13" t="str">
        <f>IFERROR(IF(AX$4="Yes",INDEX(List!$F$2:$CB$208,MATCH('Selection Pane Data'!$C177,List!$F$2:$F$208,0),MATCH('Selection Pane Data'!AX$3,List!$F$2:$CB$2,0)),""),"")</f>
        <v/>
      </c>
      <c r="AY177" s="13" t="str">
        <f>IFERROR(IF(AY$4="Yes",INDEX(List!$F$2:$CB$208,MATCH('Selection Pane Data'!$C177,List!$F$2:$F$208,0),MATCH('Selection Pane Data'!AY$3,List!$F$2:$CB$2,0)),""),"")</f>
        <v/>
      </c>
      <c r="AZ177" s="13" t="str">
        <f>IFERROR(IF(AZ$4="Yes",INDEX(List!$F$2:$CB$208,MATCH('Selection Pane Data'!$C177,List!$F$2:$F$208,0),MATCH('Selection Pane Data'!AZ$3,List!$F$2:$CB$2,0)),""),"")</f>
        <v/>
      </c>
      <c r="BA177" s="13" t="str">
        <f>IFERROR(IF(BA$4="Yes",INDEX(List!$F$2:$CB$208,MATCH('Selection Pane Data'!$C177,List!$F$2:$F$208,0),MATCH('Selection Pane Data'!BA$3,List!$F$2:$CB$2,0)),""),"")</f>
        <v/>
      </c>
      <c r="BB177" s="13" t="str">
        <f>IFERROR(IF(BB$4="Yes",INDEX(List!$F$2:$CB$208,MATCH('Selection Pane Data'!$C177,List!$F$2:$F$208,0),MATCH('Selection Pane Data'!BB$3,List!$F$2:$CB$2,0)),""),"")</f>
        <v/>
      </c>
      <c r="BC177" s="13" t="str">
        <f>IFERROR(IF(BC$4="Yes",INDEX(List!$F$2:$CB$208,MATCH('Selection Pane Data'!$C177,List!$F$2:$F$208,0),MATCH('Selection Pane Data'!BC$3,List!$F$2:$CB$2,0)),""),"")</f>
        <v/>
      </c>
      <c r="BD177" s="13" t="str">
        <f>IFERROR(IF(BD$4="Yes",INDEX(List!$F$2:$CB$208,MATCH('Selection Pane Data'!$C177,List!$F$2:$F$208,0),MATCH('Selection Pane Data'!BD$3,List!$F$2:$CB$2,0)),""),"")</f>
        <v/>
      </c>
      <c r="BE177" s="13" t="str">
        <f>IFERROR(IF(BE$4="Yes",INDEX(List!$F$2:$CB$208,MATCH('Selection Pane Data'!$C177,List!$F$2:$F$208,0),MATCH('Selection Pane Data'!BE$3,List!$F$2:$CB$2,0)),""),"")</f>
        <v/>
      </c>
      <c r="BF177" s="13" t="str">
        <f>IFERROR(IF(BF$4="Yes",INDEX(List!$F$2:$CB$208,MATCH('Selection Pane Data'!$C177,List!$F$2:$F$208,0),MATCH('Selection Pane Data'!BF$3,List!$F$2:$CB$2,0)),""),"")</f>
        <v/>
      </c>
      <c r="BG177" s="13" t="str">
        <f>IFERROR(IF(BG$4="Yes",INDEX(List!$F$2:$CB$208,MATCH('Selection Pane Data'!$C177,List!$F$2:$F$208,0),MATCH('Selection Pane Data'!BG$3,List!$F$2:$CB$2,0)),""),"")</f>
        <v/>
      </c>
      <c r="BH177" s="13" t="str">
        <f>IFERROR(IF(BH$4="Yes",INDEX(List!$F$2:$CB$208,MATCH('Selection Pane Data'!$C177,List!$F$2:$F$208,0),MATCH('Selection Pane Data'!BH$3,List!$F$2:$CB$2,0)),""),"")</f>
        <v/>
      </c>
      <c r="BI177" s="13" t="str">
        <f>IFERROR(IF(BI$4="Yes",INDEX(List!$F$2:$CB$208,MATCH('Selection Pane Data'!$C177,List!$F$2:$F$208,0),MATCH('Selection Pane Data'!BI$3,List!$F$2:$CB$2,0)),""),"")</f>
        <v/>
      </c>
      <c r="BJ177" s="13" t="str">
        <f>IFERROR(IF(BJ$4="Yes",INDEX(List!$F$2:$CB$208,MATCH('Selection Pane Data'!$C177,List!$F$2:$F$208,0),MATCH('Selection Pane Data'!BJ$3,List!$F$2:$CB$2,0)),""),"")</f>
        <v/>
      </c>
      <c r="BK177" s="13" t="str">
        <f>IFERROR(IF(BK$4="Yes",INDEX(List!$F$2:$CB$208,MATCH('Selection Pane Data'!$C177,List!$F$2:$F$208,0),MATCH('Selection Pane Data'!BK$3,List!$F$2:$CB$2,0)),""),"")</f>
        <v/>
      </c>
      <c r="BL177" s="13" t="str">
        <f>IFERROR(IF(BL$4="Yes",INDEX(List!$F$2:$CB$208,MATCH('Selection Pane Data'!$C177,List!$F$2:$F$208,0),MATCH('Selection Pane Data'!BL$3,List!$F$2:$CB$2,0)),""),"")</f>
        <v/>
      </c>
      <c r="BM177" s="13" t="str">
        <f>IFERROR(IF(BM$4="Yes",INDEX(List!$F$2:$CB$208,MATCH('Selection Pane Data'!$C177,List!$F$2:$F$208,0),MATCH('Selection Pane Data'!BM$3,List!$F$2:$CB$2,0)),""),"")</f>
        <v/>
      </c>
      <c r="BN177" s="13" t="str">
        <f>IFERROR(IF(BN$4="Yes",INDEX(List!$F$2:$CB$208,MATCH('Selection Pane Data'!$C177,List!$F$2:$F$208,0),MATCH('Selection Pane Data'!BN$3,List!$F$2:$CB$2,0)),""),"")</f>
        <v/>
      </c>
      <c r="BO177" s="13" t="str">
        <f>IFERROR(IF(BO$4="Yes",INDEX(List!$F$2:$CB$208,MATCH('Selection Pane Data'!$C177,List!$F$2:$F$208,0),MATCH('Selection Pane Data'!BO$3,List!$F$2:$CB$2,0)),""),"")</f>
        <v/>
      </c>
      <c r="BP177" s="13" t="str">
        <f>IFERROR(IF(BP$4="Yes",INDEX(List!$F$2:$CB$208,MATCH('Selection Pane Data'!$C177,List!$F$2:$F$208,0),MATCH('Selection Pane Data'!BP$3,List!$F$2:$CB$2,0)),""),"")</f>
        <v/>
      </c>
      <c r="BQ177" s="13" t="str">
        <f>IFERROR(IF(BQ$4="Yes",INDEX(List!$F$2:$CB$208,MATCH('Selection Pane Data'!$C177,List!$F$2:$F$208,0),MATCH('Selection Pane Data'!BQ$3,List!$F$2:$CB$2,0)),""),"")</f>
        <v/>
      </c>
      <c r="BR177" s="13" t="str">
        <f>IFERROR(IF(BR$4="Yes",INDEX(List!$F$2:$CB$208,MATCH('Selection Pane Data'!$C177,List!$F$2:$F$208,0),MATCH('Selection Pane Data'!BR$3,List!$F$2:$CB$2,0)),""),"")</f>
        <v/>
      </c>
      <c r="BS177" s="13" t="str">
        <f>IFERROR(IF(BS$4="Yes",INDEX(List!$F$2:$CB$208,MATCH('Selection Pane Data'!$C177,List!$F$2:$F$208,0),MATCH('Selection Pane Data'!BS$3,List!$F$2:$CB$2,0)),""),"")</f>
        <v/>
      </c>
      <c r="BT177" s="13" t="str">
        <f>IFERROR(IF(BT$4="Yes",INDEX(List!$F$2:$CB$208,MATCH('Selection Pane Data'!$C177,List!$F$2:$F$208,0),MATCH('Selection Pane Data'!BT$3,List!$F$2:$CB$2,0)),""),"")</f>
        <v/>
      </c>
      <c r="BU177" s="13" t="str">
        <f>IFERROR(IF(BU$4="Yes",INDEX(List!$F$2:$CB$208,MATCH('Selection Pane Data'!$C177,List!$F$2:$F$208,0),MATCH('Selection Pane Data'!BU$3,List!$F$2:$CB$2,0)),""),"")</f>
        <v/>
      </c>
      <c r="BV177" s="13" t="str">
        <f>IFERROR(IF(BV$4="Yes",INDEX(List!$F$2:$CB$208,MATCH('Selection Pane Data'!$C177,List!$F$2:$F$208,0),MATCH('Selection Pane Data'!BV$3,List!$F$2:$CB$2,0)),""),"")</f>
        <v/>
      </c>
      <c r="BW177" s="13" t="str">
        <f>IFERROR(IF(BW$4="Yes",INDEX(List!$F$2:$CB$208,MATCH('Selection Pane Data'!$C177,List!$F$2:$F$208,0),MATCH('Selection Pane Data'!BW$3,List!$F$2:$CB$2,0)),""),"")</f>
        <v/>
      </c>
      <c r="BX177" s="13" t="str">
        <f>IFERROR(IF(BX$4="Yes",INDEX(List!$F$2:$CB$208,MATCH('Selection Pane Data'!$C177,List!$F$2:$F$208,0),MATCH('Selection Pane Data'!BX$3,List!$F$2:$CB$2,0)),""),"")</f>
        <v/>
      </c>
      <c r="BY177" s="13" t="str">
        <f>IFERROR(IF(BY$4="Yes",INDEX(List!$F$2:$CB$208,MATCH('Selection Pane Data'!$C177,List!$F$2:$F$208,0),MATCH('Selection Pane Data'!BY$3,List!$F$2:$CB$2,0)),""),"")</f>
        <v/>
      </c>
      <c r="BZ177" s="13" t="str">
        <f>IFERROR(IF(BZ$4="Yes",INDEX(List!$F$2:$CB$208,MATCH('Selection Pane Data'!$C177,List!$F$2:$F$208,0),MATCH('Selection Pane Data'!BZ$3,List!$F$2:$CB$2,0)),""),"")</f>
        <v/>
      </c>
      <c r="CA177" s="13" t="str">
        <f>IFERROR(IF(CA$4="Yes",INDEX(List!$F$2:$CB$208,MATCH('Selection Pane Data'!$C177,List!$F$2:$F$208,0),MATCH('Selection Pane Data'!CA$3,List!$F$2:$CB$2,0)),""),"")</f>
        <v/>
      </c>
      <c r="CC177" s="29">
        <f t="shared" si="8"/>
        <v>0</v>
      </c>
      <c r="CD177" s="29">
        <f t="shared" si="9"/>
        <v>0</v>
      </c>
      <c r="CE177" s="29"/>
      <c r="CF177" s="29">
        <f>COUNTIF(List!I175:CB175,'Selection Pane Data'!CF$3)</f>
        <v>2</v>
      </c>
      <c r="CG177" s="29">
        <f>COUNTIF(List!J175:CC175,'Selection Pane Data'!CG$3)</f>
        <v>6</v>
      </c>
      <c r="CH177" s="29"/>
      <c r="CI177" s="29" t="str">
        <f t="shared" si="10"/>
        <v>Error</v>
      </c>
      <c r="CJ177" s="29" t="str">
        <f t="shared" si="11"/>
        <v>Error</v>
      </c>
    </row>
    <row r="178" spans="2:88" ht="14.65" thickBot="1" x14ac:dyDescent="0.5">
      <c r="B178" t="s">
        <v>456</v>
      </c>
      <c r="C178" t="s">
        <v>188</v>
      </c>
      <c r="D178" s="32" t="str">
        <f>List!G176</f>
        <v>Customer Responsibility</v>
      </c>
      <c r="E178" s="31" t="str">
        <f>List!H176</f>
        <v>Shared Coverage</v>
      </c>
      <c r="F178" t="str">
        <f>INDEX('CMMC Levels'!$A$1:$F$188,MATCH('Selection Pane Data'!$C178,'CMMC Levels'!$A$1:$A$188,0),MATCH(Placemat!$F$4,'CMMC Levels'!$A$1:$F$1,0))</f>
        <v>X</v>
      </c>
      <c r="G178" s="75" t="str">
        <f>IF(F178="X",IF(COUNTIF(List!I176:CB176,"P")+COUNTIF(List!I176:CB176,"S")=0,"U",IF(COUNTIF('Selection Pane Data'!H178:CA178,"P")&gt;0,"P",IF(COUNTIF('Selection Pane Data'!H178:CA178,"S")&gt;0,"S","N"))),"NA")</f>
        <v>N</v>
      </c>
      <c r="H178" s="13" t="str">
        <f>IFERROR(IF(H$4="Yes",INDEX(List!$F$2:$CB$208,MATCH('Selection Pane Data'!$C178,List!$F$2:$F$208,0),MATCH('Selection Pane Data'!H$3,List!$F$2:$CB$2,0)),""),"")</f>
        <v/>
      </c>
      <c r="I178" s="13" t="str">
        <f>IFERROR(IF(I$4="Yes",INDEX(List!$F$2:$CB$208,MATCH('Selection Pane Data'!$C178,List!$F$2:$F$208,0),MATCH('Selection Pane Data'!I$3,List!$F$2:$CB$2,0)),""),"")</f>
        <v/>
      </c>
      <c r="J178" s="13">
        <f>IFERROR(IF(J$4="Yes",INDEX(List!$F$2:$CB$208,MATCH('Selection Pane Data'!$C178,List!$F$2:$F$208,0),MATCH('Selection Pane Data'!J$3,List!$F$2:$CB$2,0)),""),"")</f>
        <v>0</v>
      </c>
      <c r="K178" s="13" t="str">
        <f>IFERROR(IF(K$4="Yes",INDEX(List!$F$2:$CB$208,MATCH('Selection Pane Data'!$C178,List!$F$2:$F$208,0),MATCH('Selection Pane Data'!K$3,List!$F$2:$CB$2,0)),""),"")</f>
        <v/>
      </c>
      <c r="L178" s="13" t="str">
        <f>IFERROR(IF(L$4="Yes",INDEX(List!$F$2:$CB$208,MATCH('Selection Pane Data'!$C178,List!$F$2:$F$208,0),MATCH('Selection Pane Data'!L$3,List!$F$2:$CB$2,0)),""),"")</f>
        <v/>
      </c>
      <c r="M178" s="13" t="str">
        <f>IFERROR(IF(M$4="Yes",INDEX(List!$F$2:$CB$208,MATCH('Selection Pane Data'!$C178,List!$F$2:$F$208,0),MATCH('Selection Pane Data'!M$3,List!$F$2:$CB$2,0)),""),"")</f>
        <v/>
      </c>
      <c r="N178" s="13" t="str">
        <f>IFERROR(IF(N$4="Yes",INDEX(List!$F$2:$CB$208,MATCH('Selection Pane Data'!$C178,List!$F$2:$F$208,0),MATCH('Selection Pane Data'!N$3,List!$F$2:$CB$2,0)),""),"")</f>
        <v/>
      </c>
      <c r="O178" s="13" t="str">
        <f>IFERROR(IF(O$4="Yes",INDEX(List!$F$2:$CB$208,MATCH('Selection Pane Data'!$C178,List!$F$2:$F$208,0),MATCH('Selection Pane Data'!O$3,List!$F$2:$CB$2,0)),""),"")</f>
        <v/>
      </c>
      <c r="P178" s="13" t="str">
        <f>IFERROR(IF(P$4="Yes",INDEX(List!$F$2:$CB$208,MATCH('Selection Pane Data'!$C178,List!$F$2:$F$208,0),MATCH('Selection Pane Data'!P$3,List!$F$2:$CB$2,0)),""),"")</f>
        <v/>
      </c>
      <c r="Q178" s="13" t="str">
        <f>IFERROR(IF(Q$4="Yes",INDEX(List!$F$2:$CB$208,MATCH('Selection Pane Data'!$C178,List!$F$2:$F$208,0),MATCH('Selection Pane Data'!Q$3,List!$F$2:$CB$2,0)),""),"")</f>
        <v/>
      </c>
      <c r="R178" s="13" t="str">
        <f>IFERROR(IF(R$4="Yes",INDEX(List!$F$2:$CB$208,MATCH('Selection Pane Data'!$C178,List!$F$2:$F$208,0),MATCH('Selection Pane Data'!R$3,List!$F$2:$CB$2,0)),""),"")</f>
        <v/>
      </c>
      <c r="S178" s="13" t="str">
        <f>IFERROR(IF(S$4="Yes",INDEX(List!$F$2:$CB$208,MATCH('Selection Pane Data'!$C178,List!$F$2:$F$208,0),MATCH('Selection Pane Data'!S$3,List!$F$2:$CB$2,0)),""),"")</f>
        <v/>
      </c>
      <c r="T178" s="13" t="str">
        <f>IFERROR(IF(T$4="Yes",INDEX(List!$F$2:$CB$208,MATCH('Selection Pane Data'!$C178,List!$F$2:$F$208,0),MATCH('Selection Pane Data'!T$3,List!$F$2:$CB$2,0)),""),"")</f>
        <v/>
      </c>
      <c r="U178" s="13" t="str">
        <f>IFERROR(IF(U$4="Yes",INDEX(List!$F$2:$CB$208,MATCH('Selection Pane Data'!$C178,List!$F$2:$F$208,0),MATCH('Selection Pane Data'!U$3,List!$F$2:$CB$2,0)),""),"")</f>
        <v/>
      </c>
      <c r="V178" s="13" t="str">
        <f>IFERROR(IF(V$4="Yes",INDEX(List!$F$2:$CB$208,MATCH('Selection Pane Data'!$C178,List!$F$2:$F$208,0),MATCH('Selection Pane Data'!V$3,List!$F$2:$CB$2,0)),""),"")</f>
        <v/>
      </c>
      <c r="W178" s="13" t="str">
        <f>IFERROR(IF(W$4="Yes",INDEX(List!$F$2:$CB$208,MATCH('Selection Pane Data'!$C178,List!$F$2:$F$208,0),MATCH('Selection Pane Data'!W$3,List!$F$2:$CB$2,0)),""),"")</f>
        <v/>
      </c>
      <c r="X178" s="13" t="str">
        <f>IFERROR(IF(X$4="Yes",INDEX(List!$F$2:$CB$208,MATCH('Selection Pane Data'!$C178,List!$F$2:$F$208,0),MATCH('Selection Pane Data'!X$3,List!$F$2:$CB$2,0)),""),"")</f>
        <v/>
      </c>
      <c r="Y178" s="13" t="str">
        <f>IFERROR(IF(Y$4="Yes",INDEX(List!$F$2:$CB$208,MATCH('Selection Pane Data'!$C178,List!$F$2:$F$208,0),MATCH('Selection Pane Data'!Y$3,List!$F$2:$CB$2,0)),""),"")</f>
        <v/>
      </c>
      <c r="Z178" s="13" t="str">
        <f>IFERROR(IF(Z$4="Yes",INDEX(List!$F$2:$CB$208,MATCH('Selection Pane Data'!$C178,List!$F$2:$F$208,0),MATCH('Selection Pane Data'!Z$3,List!$F$2:$CB$2,0)),""),"")</f>
        <v/>
      </c>
      <c r="AA178" s="13" t="str">
        <f>IFERROR(IF(AA$4="Yes",INDEX(List!$F$2:$CB$208,MATCH('Selection Pane Data'!$C178,List!$F$2:$F$208,0),MATCH('Selection Pane Data'!AA$3,List!$F$2:$CB$2,0)),""),"")</f>
        <v/>
      </c>
      <c r="AB178" s="13">
        <f>IFERROR(IF(AB$4="Yes",INDEX(List!$F$2:$CB$208,MATCH('Selection Pane Data'!$C178,List!$F$2:$F$208,0),MATCH('Selection Pane Data'!AB$3,List!$F$2:$CB$2,0)),""),"")</f>
        <v>0</v>
      </c>
      <c r="AC178" s="13" t="str">
        <f>IFERROR(IF(AC$4="Yes",INDEX(List!$F$2:$CB$208,MATCH('Selection Pane Data'!$C178,List!$F$2:$F$208,0),MATCH('Selection Pane Data'!AC$3,List!$F$2:$CB$2,0)),""),"")</f>
        <v/>
      </c>
      <c r="AD178" s="13" t="str">
        <f>IFERROR(IF(AD$4="Yes",INDEX(List!$F$2:$CB$208,MATCH('Selection Pane Data'!$C178,List!$F$2:$F$208,0),MATCH('Selection Pane Data'!AD$3,List!$F$2:$CB$2,0)),""),"")</f>
        <v/>
      </c>
      <c r="AE178" s="13" t="str">
        <f>IFERROR(IF(AE$4="Yes",INDEX(List!$F$2:$CB$208,MATCH('Selection Pane Data'!$C178,List!$F$2:$F$208,0),MATCH('Selection Pane Data'!AE$3,List!$F$2:$CB$2,0)),""),"")</f>
        <v/>
      </c>
      <c r="AF178" s="13" t="str">
        <f>IFERROR(IF(AF$4="Yes",INDEX(List!$F$2:$CB$208,MATCH('Selection Pane Data'!$C178,List!$F$2:$F$208,0),MATCH('Selection Pane Data'!AF$3,List!$F$2:$CB$2,0)),""),"")</f>
        <v/>
      </c>
      <c r="AG178" s="13" t="str">
        <f>IFERROR(IF(AG$4="Yes",INDEX(List!$F$2:$CB$208,MATCH('Selection Pane Data'!$C178,List!$F$2:$F$208,0),MATCH('Selection Pane Data'!AG$3,List!$F$2:$CB$2,0)),""),"")</f>
        <v/>
      </c>
      <c r="AH178" s="13" t="str">
        <f>IFERROR(IF(AH$4="Yes",INDEX(List!$F$2:$CB$208,MATCH('Selection Pane Data'!$C178,List!$F$2:$F$208,0),MATCH('Selection Pane Data'!AH$3,List!$F$2:$CB$2,0)),""),"")</f>
        <v/>
      </c>
      <c r="AI178" s="13" t="str">
        <f>IFERROR(IF(AI$4="Yes",INDEX(List!$F$2:$CB$208,MATCH('Selection Pane Data'!$C178,List!$F$2:$F$208,0),MATCH('Selection Pane Data'!AI$3,List!$F$2:$CB$2,0)),""),"")</f>
        <v/>
      </c>
      <c r="AJ178" s="13" t="str">
        <f>IFERROR(IF(AJ$4="Yes",INDEX(List!$F$2:$CB$208,MATCH('Selection Pane Data'!$C178,List!$F$2:$F$208,0),MATCH('Selection Pane Data'!AJ$3,List!$F$2:$CB$2,0)),""),"")</f>
        <v/>
      </c>
      <c r="AK178" s="13" t="str">
        <f>IFERROR(IF(AK$4="Yes",INDEX(List!$F$2:$CB$208,MATCH('Selection Pane Data'!$C178,List!$F$2:$F$208,0),MATCH('Selection Pane Data'!AK$3,List!$F$2:$CB$2,0)),""),"")</f>
        <v/>
      </c>
      <c r="AL178" s="13" t="str">
        <f>IFERROR(IF(AL$4="Yes",INDEX(List!$F$2:$CB$208,MATCH('Selection Pane Data'!$C178,List!$F$2:$F$208,0),MATCH('Selection Pane Data'!AL$3,List!$F$2:$CB$2,0)),""),"")</f>
        <v/>
      </c>
      <c r="AM178" s="13" t="str">
        <f>IFERROR(IF(AM$4="Yes",INDEX(List!$F$2:$CB$208,MATCH('Selection Pane Data'!$C178,List!$F$2:$F$208,0),MATCH('Selection Pane Data'!AM$3,List!$F$2:$CB$2,0)),""),"")</f>
        <v/>
      </c>
      <c r="AN178" s="13" t="str">
        <f>IFERROR(IF(AN$4="Yes",INDEX(List!$F$2:$CB$208,MATCH('Selection Pane Data'!$C178,List!$F$2:$F$208,0),MATCH('Selection Pane Data'!AN$3,List!$F$2:$CB$2,0)),""),"")</f>
        <v/>
      </c>
      <c r="AO178" s="13" t="str">
        <f>IFERROR(IF(AO$4="Yes",INDEX(List!$F$2:$CB$208,MATCH('Selection Pane Data'!$C178,List!$F$2:$F$208,0),MATCH('Selection Pane Data'!AO$3,List!$F$2:$CB$2,0)),""),"")</f>
        <v/>
      </c>
      <c r="AP178" s="13" t="str">
        <f>IFERROR(IF(AP$4="Yes",INDEX(List!$F$2:$CB$208,MATCH('Selection Pane Data'!$C178,List!$F$2:$F$208,0),MATCH('Selection Pane Data'!AP$3,List!$F$2:$CB$2,0)),""),"")</f>
        <v/>
      </c>
      <c r="AQ178" s="13" t="str">
        <f>IFERROR(IF(AQ$4="Yes",INDEX(List!$F$2:$CB$208,MATCH('Selection Pane Data'!$C178,List!$F$2:$F$208,0),MATCH('Selection Pane Data'!AQ$3,List!$F$2:$CB$2,0)),""),"")</f>
        <v/>
      </c>
      <c r="AR178" s="13" t="str">
        <f>IFERROR(IF(AR$4="Yes",INDEX(List!$F$2:$CB$208,MATCH('Selection Pane Data'!$C178,List!$F$2:$F$208,0),MATCH('Selection Pane Data'!AR$3,List!$F$2:$CB$2,0)),""),"")</f>
        <v/>
      </c>
      <c r="AS178" s="13" t="str">
        <f>IFERROR(IF(AS$4="Yes",INDEX(List!$F$2:$CB$208,MATCH('Selection Pane Data'!$C178,List!$F$2:$F$208,0),MATCH('Selection Pane Data'!AS$3,List!$F$2:$CB$2,0)),""),"")</f>
        <v/>
      </c>
      <c r="AT178" s="13" t="str">
        <f>IFERROR(IF(AT$4="Yes",INDEX(List!$F$2:$CB$208,MATCH('Selection Pane Data'!$C178,List!$F$2:$F$208,0),MATCH('Selection Pane Data'!AT$3,List!$F$2:$CB$2,0)),""),"")</f>
        <v/>
      </c>
      <c r="AU178" s="13" t="str">
        <f>IFERROR(IF(AU$4="Yes",INDEX(List!$F$2:$CB$208,MATCH('Selection Pane Data'!$C178,List!$F$2:$F$208,0),MATCH('Selection Pane Data'!AU$3,List!$F$2:$CB$2,0)),""),"")</f>
        <v/>
      </c>
      <c r="AV178" s="13" t="str">
        <f>IFERROR(IF(AV$4="Yes",INDEX(List!$F$2:$CB$208,MATCH('Selection Pane Data'!$C178,List!$F$2:$F$208,0),MATCH('Selection Pane Data'!AV$3,List!$F$2:$CB$2,0)),""),"")</f>
        <v/>
      </c>
      <c r="AW178" s="13" t="str">
        <f>IFERROR(IF(AW$4="Yes",INDEX(List!$F$2:$CB$208,MATCH('Selection Pane Data'!$C178,List!$F$2:$F$208,0),MATCH('Selection Pane Data'!AW$3,List!$F$2:$CB$2,0)),""),"")</f>
        <v/>
      </c>
      <c r="AX178" s="13" t="str">
        <f>IFERROR(IF(AX$4="Yes",INDEX(List!$F$2:$CB$208,MATCH('Selection Pane Data'!$C178,List!$F$2:$F$208,0),MATCH('Selection Pane Data'!AX$3,List!$F$2:$CB$2,0)),""),"")</f>
        <v/>
      </c>
      <c r="AY178" s="13" t="str">
        <f>IFERROR(IF(AY$4="Yes",INDEX(List!$F$2:$CB$208,MATCH('Selection Pane Data'!$C178,List!$F$2:$F$208,0),MATCH('Selection Pane Data'!AY$3,List!$F$2:$CB$2,0)),""),"")</f>
        <v/>
      </c>
      <c r="AZ178" s="13" t="str">
        <f>IFERROR(IF(AZ$4="Yes",INDEX(List!$F$2:$CB$208,MATCH('Selection Pane Data'!$C178,List!$F$2:$F$208,0),MATCH('Selection Pane Data'!AZ$3,List!$F$2:$CB$2,0)),""),"")</f>
        <v/>
      </c>
      <c r="BA178" s="13" t="str">
        <f>IFERROR(IF(BA$4="Yes",INDEX(List!$F$2:$CB$208,MATCH('Selection Pane Data'!$C178,List!$F$2:$F$208,0),MATCH('Selection Pane Data'!BA$3,List!$F$2:$CB$2,0)),""),"")</f>
        <v/>
      </c>
      <c r="BB178" s="13" t="str">
        <f>IFERROR(IF(BB$4="Yes",INDEX(List!$F$2:$CB$208,MATCH('Selection Pane Data'!$C178,List!$F$2:$F$208,0),MATCH('Selection Pane Data'!BB$3,List!$F$2:$CB$2,0)),""),"")</f>
        <v/>
      </c>
      <c r="BC178" s="13" t="str">
        <f>IFERROR(IF(BC$4="Yes",INDEX(List!$F$2:$CB$208,MATCH('Selection Pane Data'!$C178,List!$F$2:$F$208,0),MATCH('Selection Pane Data'!BC$3,List!$F$2:$CB$2,0)),""),"")</f>
        <v/>
      </c>
      <c r="BD178" s="13" t="str">
        <f>IFERROR(IF(BD$4="Yes",INDEX(List!$F$2:$CB$208,MATCH('Selection Pane Data'!$C178,List!$F$2:$F$208,0),MATCH('Selection Pane Data'!BD$3,List!$F$2:$CB$2,0)),""),"")</f>
        <v/>
      </c>
      <c r="BE178" s="13" t="str">
        <f>IFERROR(IF(BE$4="Yes",INDEX(List!$F$2:$CB$208,MATCH('Selection Pane Data'!$C178,List!$F$2:$F$208,0),MATCH('Selection Pane Data'!BE$3,List!$F$2:$CB$2,0)),""),"")</f>
        <v/>
      </c>
      <c r="BF178" s="13" t="str">
        <f>IFERROR(IF(BF$4="Yes",INDEX(List!$F$2:$CB$208,MATCH('Selection Pane Data'!$C178,List!$F$2:$F$208,0),MATCH('Selection Pane Data'!BF$3,List!$F$2:$CB$2,0)),""),"")</f>
        <v/>
      </c>
      <c r="BG178" s="13" t="str">
        <f>IFERROR(IF(BG$4="Yes",INDEX(List!$F$2:$CB$208,MATCH('Selection Pane Data'!$C178,List!$F$2:$F$208,0),MATCH('Selection Pane Data'!BG$3,List!$F$2:$CB$2,0)),""),"")</f>
        <v/>
      </c>
      <c r="BH178" s="13" t="str">
        <f>IFERROR(IF(BH$4="Yes",INDEX(List!$F$2:$CB$208,MATCH('Selection Pane Data'!$C178,List!$F$2:$F$208,0),MATCH('Selection Pane Data'!BH$3,List!$F$2:$CB$2,0)),""),"")</f>
        <v/>
      </c>
      <c r="BI178" s="13" t="str">
        <f>IFERROR(IF(BI$4="Yes",INDEX(List!$F$2:$CB$208,MATCH('Selection Pane Data'!$C178,List!$F$2:$F$208,0),MATCH('Selection Pane Data'!BI$3,List!$F$2:$CB$2,0)),""),"")</f>
        <v/>
      </c>
      <c r="BJ178" s="13" t="str">
        <f>IFERROR(IF(BJ$4="Yes",INDEX(List!$F$2:$CB$208,MATCH('Selection Pane Data'!$C178,List!$F$2:$F$208,0),MATCH('Selection Pane Data'!BJ$3,List!$F$2:$CB$2,0)),""),"")</f>
        <v/>
      </c>
      <c r="BK178" s="13" t="str">
        <f>IFERROR(IF(BK$4="Yes",INDEX(List!$F$2:$CB$208,MATCH('Selection Pane Data'!$C178,List!$F$2:$F$208,0),MATCH('Selection Pane Data'!BK$3,List!$F$2:$CB$2,0)),""),"")</f>
        <v/>
      </c>
      <c r="BL178" s="13" t="str">
        <f>IFERROR(IF(BL$4="Yes",INDEX(List!$F$2:$CB$208,MATCH('Selection Pane Data'!$C178,List!$F$2:$F$208,0),MATCH('Selection Pane Data'!BL$3,List!$F$2:$CB$2,0)),""),"")</f>
        <v/>
      </c>
      <c r="BM178" s="13" t="str">
        <f>IFERROR(IF(BM$4="Yes",INDEX(List!$F$2:$CB$208,MATCH('Selection Pane Data'!$C178,List!$F$2:$F$208,0),MATCH('Selection Pane Data'!BM$3,List!$F$2:$CB$2,0)),""),"")</f>
        <v/>
      </c>
      <c r="BN178" s="13" t="str">
        <f>IFERROR(IF(BN$4="Yes",INDEX(List!$F$2:$CB$208,MATCH('Selection Pane Data'!$C178,List!$F$2:$F$208,0),MATCH('Selection Pane Data'!BN$3,List!$F$2:$CB$2,0)),""),"")</f>
        <v/>
      </c>
      <c r="BO178" s="13" t="str">
        <f>IFERROR(IF(BO$4="Yes",INDEX(List!$F$2:$CB$208,MATCH('Selection Pane Data'!$C178,List!$F$2:$F$208,0),MATCH('Selection Pane Data'!BO$3,List!$F$2:$CB$2,0)),""),"")</f>
        <v/>
      </c>
      <c r="BP178" s="13" t="str">
        <f>IFERROR(IF(BP$4="Yes",INDEX(List!$F$2:$CB$208,MATCH('Selection Pane Data'!$C178,List!$F$2:$F$208,0),MATCH('Selection Pane Data'!BP$3,List!$F$2:$CB$2,0)),""),"")</f>
        <v/>
      </c>
      <c r="BQ178" s="13" t="str">
        <f>IFERROR(IF(BQ$4="Yes",INDEX(List!$F$2:$CB$208,MATCH('Selection Pane Data'!$C178,List!$F$2:$F$208,0),MATCH('Selection Pane Data'!BQ$3,List!$F$2:$CB$2,0)),""),"")</f>
        <v/>
      </c>
      <c r="BR178" s="13" t="str">
        <f>IFERROR(IF(BR$4="Yes",INDEX(List!$F$2:$CB$208,MATCH('Selection Pane Data'!$C178,List!$F$2:$F$208,0),MATCH('Selection Pane Data'!BR$3,List!$F$2:$CB$2,0)),""),"")</f>
        <v/>
      </c>
      <c r="BS178" s="13" t="str">
        <f>IFERROR(IF(BS$4="Yes",INDEX(List!$F$2:$CB$208,MATCH('Selection Pane Data'!$C178,List!$F$2:$F$208,0),MATCH('Selection Pane Data'!BS$3,List!$F$2:$CB$2,0)),""),"")</f>
        <v/>
      </c>
      <c r="BT178" s="13" t="str">
        <f>IFERROR(IF(BT$4="Yes",INDEX(List!$F$2:$CB$208,MATCH('Selection Pane Data'!$C178,List!$F$2:$F$208,0),MATCH('Selection Pane Data'!BT$3,List!$F$2:$CB$2,0)),""),"")</f>
        <v/>
      </c>
      <c r="BU178" s="13" t="str">
        <f>IFERROR(IF(BU$4="Yes",INDEX(List!$F$2:$CB$208,MATCH('Selection Pane Data'!$C178,List!$F$2:$F$208,0),MATCH('Selection Pane Data'!BU$3,List!$F$2:$CB$2,0)),""),"")</f>
        <v/>
      </c>
      <c r="BV178" s="13" t="str">
        <f>IFERROR(IF(BV$4="Yes",INDEX(List!$F$2:$CB$208,MATCH('Selection Pane Data'!$C178,List!$F$2:$F$208,0),MATCH('Selection Pane Data'!BV$3,List!$F$2:$CB$2,0)),""),"")</f>
        <v/>
      </c>
      <c r="BW178" s="13" t="str">
        <f>IFERROR(IF(BW$4="Yes",INDEX(List!$F$2:$CB$208,MATCH('Selection Pane Data'!$C178,List!$F$2:$F$208,0),MATCH('Selection Pane Data'!BW$3,List!$F$2:$CB$2,0)),""),"")</f>
        <v/>
      </c>
      <c r="BX178" s="13" t="str">
        <f>IFERROR(IF(BX$4="Yes",INDEX(List!$F$2:$CB$208,MATCH('Selection Pane Data'!$C178,List!$F$2:$F$208,0),MATCH('Selection Pane Data'!BX$3,List!$F$2:$CB$2,0)),""),"")</f>
        <v/>
      </c>
      <c r="BY178" s="13" t="str">
        <f>IFERROR(IF(BY$4="Yes",INDEX(List!$F$2:$CB$208,MATCH('Selection Pane Data'!$C178,List!$F$2:$F$208,0),MATCH('Selection Pane Data'!BY$3,List!$F$2:$CB$2,0)),""),"")</f>
        <v/>
      </c>
      <c r="BZ178" s="13" t="str">
        <f>IFERROR(IF(BZ$4="Yes",INDEX(List!$F$2:$CB$208,MATCH('Selection Pane Data'!$C178,List!$F$2:$F$208,0),MATCH('Selection Pane Data'!BZ$3,List!$F$2:$CB$2,0)),""),"")</f>
        <v/>
      </c>
      <c r="CA178" s="13" t="str">
        <f>IFERROR(IF(CA$4="Yes",INDEX(List!$F$2:$CB$208,MATCH('Selection Pane Data'!$C178,List!$F$2:$F$208,0),MATCH('Selection Pane Data'!CA$3,List!$F$2:$CB$2,0)),""),"")</f>
        <v/>
      </c>
      <c r="CC178" s="29">
        <f t="shared" si="8"/>
        <v>0</v>
      </c>
      <c r="CD178" s="29">
        <f t="shared" si="9"/>
        <v>0</v>
      </c>
      <c r="CE178" s="29"/>
      <c r="CF178" s="29">
        <f>COUNTIF(List!I176:CB176,'Selection Pane Data'!CF$3)</f>
        <v>2</v>
      </c>
      <c r="CG178" s="29">
        <f>COUNTIF(List!J176:CC176,'Selection Pane Data'!CG$3)</f>
        <v>4</v>
      </c>
      <c r="CH178" s="29"/>
      <c r="CI178" s="29" t="str">
        <f t="shared" si="10"/>
        <v>Error</v>
      </c>
      <c r="CJ178" s="29" t="str">
        <f t="shared" si="11"/>
        <v>Error</v>
      </c>
    </row>
    <row r="179" spans="2:88" ht="14.65" thickBot="1" x14ac:dyDescent="0.5">
      <c r="B179" t="s">
        <v>457</v>
      </c>
      <c r="C179" t="s">
        <v>192</v>
      </c>
      <c r="D179" s="32" t="str">
        <f>List!G177</f>
        <v>Shared Coverage</v>
      </c>
      <c r="E179" s="31" t="str">
        <f>List!H177</f>
        <v>Shared Coverage</v>
      </c>
      <c r="F179" t="str">
        <f>INDEX('CMMC Levels'!$A$1:$F$188,MATCH('Selection Pane Data'!$C179,'CMMC Levels'!$A$1:$A$188,0),MATCH(Placemat!$F$4,'CMMC Levels'!$A$1:$F$1,0))</f>
        <v>X</v>
      </c>
      <c r="G179" s="75" t="str">
        <f>IF(F179="X",IF(COUNTIF(List!I177:CB177,"P")+COUNTIF(List!I177:CB177,"S")=0,"U",IF(COUNTIF('Selection Pane Data'!H179:CA179,"P")&gt;0,"P",IF(COUNTIF('Selection Pane Data'!H179:CA179,"S")&gt;0,"S","N"))),"NA")</f>
        <v>N</v>
      </c>
      <c r="H179" s="13" t="str">
        <f>IFERROR(IF(H$4="Yes",INDEX(List!$F$2:$CB$208,MATCH('Selection Pane Data'!$C179,List!$F$2:$F$208,0),MATCH('Selection Pane Data'!H$3,List!$F$2:$CB$2,0)),""),"")</f>
        <v/>
      </c>
      <c r="I179" s="13" t="str">
        <f>IFERROR(IF(I$4="Yes",INDEX(List!$F$2:$CB$208,MATCH('Selection Pane Data'!$C179,List!$F$2:$F$208,0),MATCH('Selection Pane Data'!I$3,List!$F$2:$CB$2,0)),""),"")</f>
        <v/>
      </c>
      <c r="J179" s="13">
        <f>IFERROR(IF(J$4="Yes",INDEX(List!$F$2:$CB$208,MATCH('Selection Pane Data'!$C179,List!$F$2:$F$208,0),MATCH('Selection Pane Data'!J$3,List!$F$2:$CB$2,0)),""),"")</f>
        <v>0</v>
      </c>
      <c r="K179" s="13" t="str">
        <f>IFERROR(IF(K$4="Yes",INDEX(List!$F$2:$CB$208,MATCH('Selection Pane Data'!$C179,List!$F$2:$F$208,0),MATCH('Selection Pane Data'!K$3,List!$F$2:$CB$2,0)),""),"")</f>
        <v/>
      </c>
      <c r="L179" s="13" t="str">
        <f>IFERROR(IF(L$4="Yes",INDEX(List!$F$2:$CB$208,MATCH('Selection Pane Data'!$C179,List!$F$2:$F$208,0),MATCH('Selection Pane Data'!L$3,List!$F$2:$CB$2,0)),""),"")</f>
        <v/>
      </c>
      <c r="M179" s="13" t="str">
        <f>IFERROR(IF(M$4="Yes",INDEX(List!$F$2:$CB$208,MATCH('Selection Pane Data'!$C179,List!$F$2:$F$208,0),MATCH('Selection Pane Data'!M$3,List!$F$2:$CB$2,0)),""),"")</f>
        <v/>
      </c>
      <c r="N179" s="13" t="str">
        <f>IFERROR(IF(N$4="Yes",INDEX(List!$F$2:$CB$208,MATCH('Selection Pane Data'!$C179,List!$F$2:$F$208,0),MATCH('Selection Pane Data'!N$3,List!$F$2:$CB$2,0)),""),"")</f>
        <v/>
      </c>
      <c r="O179" s="13" t="str">
        <f>IFERROR(IF(O$4="Yes",INDEX(List!$F$2:$CB$208,MATCH('Selection Pane Data'!$C179,List!$F$2:$F$208,0),MATCH('Selection Pane Data'!O$3,List!$F$2:$CB$2,0)),""),"")</f>
        <v/>
      </c>
      <c r="P179" s="13" t="str">
        <f>IFERROR(IF(P$4="Yes",INDEX(List!$F$2:$CB$208,MATCH('Selection Pane Data'!$C179,List!$F$2:$F$208,0),MATCH('Selection Pane Data'!P$3,List!$F$2:$CB$2,0)),""),"")</f>
        <v/>
      </c>
      <c r="Q179" s="13" t="str">
        <f>IFERROR(IF(Q$4="Yes",INDEX(List!$F$2:$CB$208,MATCH('Selection Pane Data'!$C179,List!$F$2:$F$208,0),MATCH('Selection Pane Data'!Q$3,List!$F$2:$CB$2,0)),""),"")</f>
        <v/>
      </c>
      <c r="R179" s="13" t="str">
        <f>IFERROR(IF(R$4="Yes",INDEX(List!$F$2:$CB$208,MATCH('Selection Pane Data'!$C179,List!$F$2:$F$208,0),MATCH('Selection Pane Data'!R$3,List!$F$2:$CB$2,0)),""),"")</f>
        <v/>
      </c>
      <c r="S179" s="13" t="str">
        <f>IFERROR(IF(S$4="Yes",INDEX(List!$F$2:$CB$208,MATCH('Selection Pane Data'!$C179,List!$F$2:$F$208,0),MATCH('Selection Pane Data'!S$3,List!$F$2:$CB$2,0)),""),"")</f>
        <v/>
      </c>
      <c r="T179" s="13" t="str">
        <f>IFERROR(IF(T$4="Yes",INDEX(List!$F$2:$CB$208,MATCH('Selection Pane Data'!$C179,List!$F$2:$F$208,0),MATCH('Selection Pane Data'!T$3,List!$F$2:$CB$2,0)),""),"")</f>
        <v/>
      </c>
      <c r="U179" s="13" t="str">
        <f>IFERROR(IF(U$4="Yes",INDEX(List!$F$2:$CB$208,MATCH('Selection Pane Data'!$C179,List!$F$2:$F$208,0),MATCH('Selection Pane Data'!U$3,List!$F$2:$CB$2,0)),""),"")</f>
        <v/>
      </c>
      <c r="V179" s="13" t="str">
        <f>IFERROR(IF(V$4="Yes",INDEX(List!$F$2:$CB$208,MATCH('Selection Pane Data'!$C179,List!$F$2:$F$208,0),MATCH('Selection Pane Data'!V$3,List!$F$2:$CB$2,0)),""),"")</f>
        <v/>
      </c>
      <c r="W179" s="13" t="str">
        <f>IFERROR(IF(W$4="Yes",INDEX(List!$F$2:$CB$208,MATCH('Selection Pane Data'!$C179,List!$F$2:$F$208,0),MATCH('Selection Pane Data'!W$3,List!$F$2:$CB$2,0)),""),"")</f>
        <v/>
      </c>
      <c r="X179" s="13" t="str">
        <f>IFERROR(IF(X$4="Yes",INDEX(List!$F$2:$CB$208,MATCH('Selection Pane Data'!$C179,List!$F$2:$F$208,0),MATCH('Selection Pane Data'!X$3,List!$F$2:$CB$2,0)),""),"")</f>
        <v/>
      </c>
      <c r="Y179" s="13" t="str">
        <f>IFERROR(IF(Y$4="Yes",INDEX(List!$F$2:$CB$208,MATCH('Selection Pane Data'!$C179,List!$F$2:$F$208,0),MATCH('Selection Pane Data'!Y$3,List!$F$2:$CB$2,0)),""),"")</f>
        <v/>
      </c>
      <c r="Z179" s="13" t="str">
        <f>IFERROR(IF(Z$4="Yes",INDEX(List!$F$2:$CB$208,MATCH('Selection Pane Data'!$C179,List!$F$2:$F$208,0),MATCH('Selection Pane Data'!Z$3,List!$F$2:$CB$2,0)),""),"")</f>
        <v/>
      </c>
      <c r="AA179" s="13" t="str">
        <f>IFERROR(IF(AA$4="Yes",INDEX(List!$F$2:$CB$208,MATCH('Selection Pane Data'!$C179,List!$F$2:$F$208,0),MATCH('Selection Pane Data'!AA$3,List!$F$2:$CB$2,0)),""),"")</f>
        <v/>
      </c>
      <c r="AB179" s="13">
        <f>IFERROR(IF(AB$4="Yes",INDEX(List!$F$2:$CB$208,MATCH('Selection Pane Data'!$C179,List!$F$2:$F$208,0),MATCH('Selection Pane Data'!AB$3,List!$F$2:$CB$2,0)),""),"")</f>
        <v>0</v>
      </c>
      <c r="AC179" s="13" t="str">
        <f>IFERROR(IF(AC$4="Yes",INDEX(List!$F$2:$CB$208,MATCH('Selection Pane Data'!$C179,List!$F$2:$F$208,0),MATCH('Selection Pane Data'!AC$3,List!$F$2:$CB$2,0)),""),"")</f>
        <v/>
      </c>
      <c r="AD179" s="13" t="str">
        <f>IFERROR(IF(AD$4="Yes",INDEX(List!$F$2:$CB$208,MATCH('Selection Pane Data'!$C179,List!$F$2:$F$208,0),MATCH('Selection Pane Data'!AD$3,List!$F$2:$CB$2,0)),""),"")</f>
        <v/>
      </c>
      <c r="AE179" s="13" t="str">
        <f>IFERROR(IF(AE$4="Yes",INDEX(List!$F$2:$CB$208,MATCH('Selection Pane Data'!$C179,List!$F$2:$F$208,0),MATCH('Selection Pane Data'!AE$3,List!$F$2:$CB$2,0)),""),"")</f>
        <v/>
      </c>
      <c r="AF179" s="13" t="str">
        <f>IFERROR(IF(AF$4="Yes",INDEX(List!$F$2:$CB$208,MATCH('Selection Pane Data'!$C179,List!$F$2:$F$208,0),MATCH('Selection Pane Data'!AF$3,List!$F$2:$CB$2,0)),""),"")</f>
        <v/>
      </c>
      <c r="AG179" s="13" t="str">
        <f>IFERROR(IF(AG$4="Yes",INDEX(List!$F$2:$CB$208,MATCH('Selection Pane Data'!$C179,List!$F$2:$F$208,0),MATCH('Selection Pane Data'!AG$3,List!$F$2:$CB$2,0)),""),"")</f>
        <v/>
      </c>
      <c r="AH179" s="13" t="str">
        <f>IFERROR(IF(AH$4="Yes",INDEX(List!$F$2:$CB$208,MATCH('Selection Pane Data'!$C179,List!$F$2:$F$208,0),MATCH('Selection Pane Data'!AH$3,List!$F$2:$CB$2,0)),""),"")</f>
        <v/>
      </c>
      <c r="AI179" s="13" t="str">
        <f>IFERROR(IF(AI$4="Yes",INDEX(List!$F$2:$CB$208,MATCH('Selection Pane Data'!$C179,List!$F$2:$F$208,0),MATCH('Selection Pane Data'!AI$3,List!$F$2:$CB$2,0)),""),"")</f>
        <v/>
      </c>
      <c r="AJ179" s="13" t="str">
        <f>IFERROR(IF(AJ$4="Yes",INDEX(List!$F$2:$CB$208,MATCH('Selection Pane Data'!$C179,List!$F$2:$F$208,0),MATCH('Selection Pane Data'!AJ$3,List!$F$2:$CB$2,0)),""),"")</f>
        <v/>
      </c>
      <c r="AK179" s="13" t="str">
        <f>IFERROR(IF(AK$4="Yes",INDEX(List!$F$2:$CB$208,MATCH('Selection Pane Data'!$C179,List!$F$2:$F$208,0),MATCH('Selection Pane Data'!AK$3,List!$F$2:$CB$2,0)),""),"")</f>
        <v/>
      </c>
      <c r="AL179" s="13" t="str">
        <f>IFERROR(IF(AL$4="Yes",INDEX(List!$F$2:$CB$208,MATCH('Selection Pane Data'!$C179,List!$F$2:$F$208,0),MATCH('Selection Pane Data'!AL$3,List!$F$2:$CB$2,0)),""),"")</f>
        <v/>
      </c>
      <c r="AM179" s="13" t="str">
        <f>IFERROR(IF(AM$4="Yes",INDEX(List!$F$2:$CB$208,MATCH('Selection Pane Data'!$C179,List!$F$2:$F$208,0),MATCH('Selection Pane Data'!AM$3,List!$F$2:$CB$2,0)),""),"")</f>
        <v/>
      </c>
      <c r="AN179" s="13" t="str">
        <f>IFERROR(IF(AN$4="Yes",INDEX(List!$F$2:$CB$208,MATCH('Selection Pane Data'!$C179,List!$F$2:$F$208,0),MATCH('Selection Pane Data'!AN$3,List!$F$2:$CB$2,0)),""),"")</f>
        <v/>
      </c>
      <c r="AO179" s="13" t="str">
        <f>IFERROR(IF(AO$4="Yes",INDEX(List!$F$2:$CB$208,MATCH('Selection Pane Data'!$C179,List!$F$2:$F$208,0),MATCH('Selection Pane Data'!AO$3,List!$F$2:$CB$2,0)),""),"")</f>
        <v/>
      </c>
      <c r="AP179" s="13" t="str">
        <f>IFERROR(IF(AP$4="Yes",INDEX(List!$F$2:$CB$208,MATCH('Selection Pane Data'!$C179,List!$F$2:$F$208,0),MATCH('Selection Pane Data'!AP$3,List!$F$2:$CB$2,0)),""),"")</f>
        <v/>
      </c>
      <c r="AQ179" s="13" t="str">
        <f>IFERROR(IF(AQ$4="Yes",INDEX(List!$F$2:$CB$208,MATCH('Selection Pane Data'!$C179,List!$F$2:$F$208,0),MATCH('Selection Pane Data'!AQ$3,List!$F$2:$CB$2,0)),""),"")</f>
        <v/>
      </c>
      <c r="AR179" s="13" t="str">
        <f>IFERROR(IF(AR$4="Yes",INDEX(List!$F$2:$CB$208,MATCH('Selection Pane Data'!$C179,List!$F$2:$F$208,0),MATCH('Selection Pane Data'!AR$3,List!$F$2:$CB$2,0)),""),"")</f>
        <v/>
      </c>
      <c r="AS179" s="13" t="str">
        <f>IFERROR(IF(AS$4="Yes",INDEX(List!$F$2:$CB$208,MATCH('Selection Pane Data'!$C179,List!$F$2:$F$208,0),MATCH('Selection Pane Data'!AS$3,List!$F$2:$CB$2,0)),""),"")</f>
        <v/>
      </c>
      <c r="AT179" s="13" t="str">
        <f>IFERROR(IF(AT$4="Yes",INDEX(List!$F$2:$CB$208,MATCH('Selection Pane Data'!$C179,List!$F$2:$F$208,0),MATCH('Selection Pane Data'!AT$3,List!$F$2:$CB$2,0)),""),"")</f>
        <v/>
      </c>
      <c r="AU179" s="13" t="str">
        <f>IFERROR(IF(AU$4="Yes",INDEX(List!$F$2:$CB$208,MATCH('Selection Pane Data'!$C179,List!$F$2:$F$208,0),MATCH('Selection Pane Data'!AU$3,List!$F$2:$CB$2,0)),""),"")</f>
        <v/>
      </c>
      <c r="AV179" s="13" t="str">
        <f>IFERROR(IF(AV$4="Yes",INDEX(List!$F$2:$CB$208,MATCH('Selection Pane Data'!$C179,List!$F$2:$F$208,0),MATCH('Selection Pane Data'!AV$3,List!$F$2:$CB$2,0)),""),"")</f>
        <v/>
      </c>
      <c r="AW179" s="13" t="str">
        <f>IFERROR(IF(AW$4="Yes",INDEX(List!$F$2:$CB$208,MATCH('Selection Pane Data'!$C179,List!$F$2:$F$208,0),MATCH('Selection Pane Data'!AW$3,List!$F$2:$CB$2,0)),""),"")</f>
        <v/>
      </c>
      <c r="AX179" s="13" t="str">
        <f>IFERROR(IF(AX$4="Yes",INDEX(List!$F$2:$CB$208,MATCH('Selection Pane Data'!$C179,List!$F$2:$F$208,0),MATCH('Selection Pane Data'!AX$3,List!$F$2:$CB$2,0)),""),"")</f>
        <v/>
      </c>
      <c r="AY179" s="13" t="str">
        <f>IFERROR(IF(AY$4="Yes",INDEX(List!$F$2:$CB$208,MATCH('Selection Pane Data'!$C179,List!$F$2:$F$208,0),MATCH('Selection Pane Data'!AY$3,List!$F$2:$CB$2,0)),""),"")</f>
        <v/>
      </c>
      <c r="AZ179" s="13" t="str">
        <f>IFERROR(IF(AZ$4="Yes",INDEX(List!$F$2:$CB$208,MATCH('Selection Pane Data'!$C179,List!$F$2:$F$208,0),MATCH('Selection Pane Data'!AZ$3,List!$F$2:$CB$2,0)),""),"")</f>
        <v/>
      </c>
      <c r="BA179" s="13" t="str">
        <f>IFERROR(IF(BA$4="Yes",INDEX(List!$F$2:$CB$208,MATCH('Selection Pane Data'!$C179,List!$F$2:$F$208,0),MATCH('Selection Pane Data'!BA$3,List!$F$2:$CB$2,0)),""),"")</f>
        <v/>
      </c>
      <c r="BB179" s="13" t="str">
        <f>IFERROR(IF(BB$4="Yes",INDEX(List!$F$2:$CB$208,MATCH('Selection Pane Data'!$C179,List!$F$2:$F$208,0),MATCH('Selection Pane Data'!BB$3,List!$F$2:$CB$2,0)),""),"")</f>
        <v/>
      </c>
      <c r="BC179" s="13" t="str">
        <f>IFERROR(IF(BC$4="Yes",INDEX(List!$F$2:$CB$208,MATCH('Selection Pane Data'!$C179,List!$F$2:$F$208,0),MATCH('Selection Pane Data'!BC$3,List!$F$2:$CB$2,0)),""),"")</f>
        <v/>
      </c>
      <c r="BD179" s="13" t="str">
        <f>IFERROR(IF(BD$4="Yes",INDEX(List!$F$2:$CB$208,MATCH('Selection Pane Data'!$C179,List!$F$2:$F$208,0),MATCH('Selection Pane Data'!BD$3,List!$F$2:$CB$2,0)),""),"")</f>
        <v/>
      </c>
      <c r="BE179" s="13" t="str">
        <f>IFERROR(IF(BE$4="Yes",INDEX(List!$F$2:$CB$208,MATCH('Selection Pane Data'!$C179,List!$F$2:$F$208,0),MATCH('Selection Pane Data'!BE$3,List!$F$2:$CB$2,0)),""),"")</f>
        <v/>
      </c>
      <c r="BF179" s="13" t="str">
        <f>IFERROR(IF(BF$4="Yes",INDEX(List!$F$2:$CB$208,MATCH('Selection Pane Data'!$C179,List!$F$2:$F$208,0),MATCH('Selection Pane Data'!BF$3,List!$F$2:$CB$2,0)),""),"")</f>
        <v/>
      </c>
      <c r="BG179" s="13" t="str">
        <f>IFERROR(IF(BG$4="Yes",INDEX(List!$F$2:$CB$208,MATCH('Selection Pane Data'!$C179,List!$F$2:$F$208,0),MATCH('Selection Pane Data'!BG$3,List!$F$2:$CB$2,0)),""),"")</f>
        <v/>
      </c>
      <c r="BH179" s="13" t="str">
        <f>IFERROR(IF(BH$4="Yes",INDEX(List!$F$2:$CB$208,MATCH('Selection Pane Data'!$C179,List!$F$2:$F$208,0),MATCH('Selection Pane Data'!BH$3,List!$F$2:$CB$2,0)),""),"")</f>
        <v/>
      </c>
      <c r="BI179" s="13" t="str">
        <f>IFERROR(IF(BI$4="Yes",INDEX(List!$F$2:$CB$208,MATCH('Selection Pane Data'!$C179,List!$F$2:$F$208,0),MATCH('Selection Pane Data'!BI$3,List!$F$2:$CB$2,0)),""),"")</f>
        <v/>
      </c>
      <c r="BJ179" s="13" t="str">
        <f>IFERROR(IF(BJ$4="Yes",INDEX(List!$F$2:$CB$208,MATCH('Selection Pane Data'!$C179,List!$F$2:$F$208,0),MATCH('Selection Pane Data'!BJ$3,List!$F$2:$CB$2,0)),""),"")</f>
        <v/>
      </c>
      <c r="BK179" s="13" t="str">
        <f>IFERROR(IF(BK$4="Yes",INDEX(List!$F$2:$CB$208,MATCH('Selection Pane Data'!$C179,List!$F$2:$F$208,0),MATCH('Selection Pane Data'!BK$3,List!$F$2:$CB$2,0)),""),"")</f>
        <v/>
      </c>
      <c r="BL179" s="13" t="str">
        <f>IFERROR(IF(BL$4="Yes",INDEX(List!$F$2:$CB$208,MATCH('Selection Pane Data'!$C179,List!$F$2:$F$208,0),MATCH('Selection Pane Data'!BL$3,List!$F$2:$CB$2,0)),""),"")</f>
        <v/>
      </c>
      <c r="BM179" s="13" t="str">
        <f>IFERROR(IF(BM$4="Yes",INDEX(List!$F$2:$CB$208,MATCH('Selection Pane Data'!$C179,List!$F$2:$F$208,0),MATCH('Selection Pane Data'!BM$3,List!$F$2:$CB$2,0)),""),"")</f>
        <v/>
      </c>
      <c r="BN179" s="13" t="str">
        <f>IFERROR(IF(BN$4="Yes",INDEX(List!$F$2:$CB$208,MATCH('Selection Pane Data'!$C179,List!$F$2:$F$208,0),MATCH('Selection Pane Data'!BN$3,List!$F$2:$CB$2,0)),""),"")</f>
        <v/>
      </c>
      <c r="BO179" s="13" t="str">
        <f>IFERROR(IF(BO$4="Yes",INDEX(List!$F$2:$CB$208,MATCH('Selection Pane Data'!$C179,List!$F$2:$F$208,0),MATCH('Selection Pane Data'!BO$3,List!$F$2:$CB$2,0)),""),"")</f>
        <v/>
      </c>
      <c r="BP179" s="13" t="str">
        <f>IFERROR(IF(BP$4="Yes",INDEX(List!$F$2:$CB$208,MATCH('Selection Pane Data'!$C179,List!$F$2:$F$208,0),MATCH('Selection Pane Data'!BP$3,List!$F$2:$CB$2,0)),""),"")</f>
        <v/>
      </c>
      <c r="BQ179" s="13" t="str">
        <f>IFERROR(IF(BQ$4="Yes",INDEX(List!$F$2:$CB$208,MATCH('Selection Pane Data'!$C179,List!$F$2:$F$208,0),MATCH('Selection Pane Data'!BQ$3,List!$F$2:$CB$2,0)),""),"")</f>
        <v/>
      </c>
      <c r="BR179" s="13" t="str">
        <f>IFERROR(IF(BR$4="Yes",INDEX(List!$F$2:$CB$208,MATCH('Selection Pane Data'!$C179,List!$F$2:$F$208,0),MATCH('Selection Pane Data'!BR$3,List!$F$2:$CB$2,0)),""),"")</f>
        <v/>
      </c>
      <c r="BS179" s="13" t="str">
        <f>IFERROR(IF(BS$4="Yes",INDEX(List!$F$2:$CB$208,MATCH('Selection Pane Data'!$C179,List!$F$2:$F$208,0),MATCH('Selection Pane Data'!BS$3,List!$F$2:$CB$2,0)),""),"")</f>
        <v/>
      </c>
      <c r="BT179" s="13" t="str">
        <f>IFERROR(IF(BT$4="Yes",INDEX(List!$F$2:$CB$208,MATCH('Selection Pane Data'!$C179,List!$F$2:$F$208,0),MATCH('Selection Pane Data'!BT$3,List!$F$2:$CB$2,0)),""),"")</f>
        <v/>
      </c>
      <c r="BU179" s="13" t="str">
        <f>IFERROR(IF(BU$4="Yes",INDEX(List!$F$2:$CB$208,MATCH('Selection Pane Data'!$C179,List!$F$2:$F$208,0),MATCH('Selection Pane Data'!BU$3,List!$F$2:$CB$2,0)),""),"")</f>
        <v/>
      </c>
      <c r="BV179" s="13" t="str">
        <f>IFERROR(IF(BV$4="Yes",INDEX(List!$F$2:$CB$208,MATCH('Selection Pane Data'!$C179,List!$F$2:$F$208,0),MATCH('Selection Pane Data'!BV$3,List!$F$2:$CB$2,0)),""),"")</f>
        <v/>
      </c>
      <c r="BW179" s="13" t="str">
        <f>IFERROR(IF(BW$4="Yes",INDEX(List!$F$2:$CB$208,MATCH('Selection Pane Data'!$C179,List!$F$2:$F$208,0),MATCH('Selection Pane Data'!BW$3,List!$F$2:$CB$2,0)),""),"")</f>
        <v/>
      </c>
      <c r="BX179" s="13" t="str">
        <f>IFERROR(IF(BX$4="Yes",INDEX(List!$F$2:$CB$208,MATCH('Selection Pane Data'!$C179,List!$F$2:$F$208,0),MATCH('Selection Pane Data'!BX$3,List!$F$2:$CB$2,0)),""),"")</f>
        <v/>
      </c>
      <c r="BY179" s="13" t="str">
        <f>IFERROR(IF(BY$4="Yes",INDEX(List!$F$2:$CB$208,MATCH('Selection Pane Data'!$C179,List!$F$2:$F$208,0),MATCH('Selection Pane Data'!BY$3,List!$F$2:$CB$2,0)),""),"")</f>
        <v/>
      </c>
      <c r="BZ179" s="13" t="str">
        <f>IFERROR(IF(BZ$4="Yes",INDEX(List!$F$2:$CB$208,MATCH('Selection Pane Data'!$C179,List!$F$2:$F$208,0),MATCH('Selection Pane Data'!BZ$3,List!$F$2:$CB$2,0)),""),"")</f>
        <v/>
      </c>
      <c r="CA179" s="13" t="str">
        <f>IFERROR(IF(CA$4="Yes",INDEX(List!$F$2:$CB$208,MATCH('Selection Pane Data'!$C179,List!$F$2:$F$208,0),MATCH('Selection Pane Data'!CA$3,List!$F$2:$CB$2,0)),""),"")</f>
        <v/>
      </c>
      <c r="CC179" s="29">
        <f t="shared" si="8"/>
        <v>0</v>
      </c>
      <c r="CD179" s="29">
        <f t="shared" si="9"/>
        <v>0</v>
      </c>
      <c r="CE179" s="29"/>
      <c r="CF179" s="29">
        <f>COUNTIF(List!I177:CB177,'Selection Pane Data'!CF$3)</f>
        <v>1</v>
      </c>
      <c r="CG179" s="29">
        <f>COUNTIF(List!J177:CC177,'Selection Pane Data'!CG$3)</f>
        <v>11</v>
      </c>
      <c r="CH179" s="29"/>
      <c r="CI179" s="29" t="str">
        <f t="shared" si="10"/>
        <v>Error</v>
      </c>
      <c r="CJ179" s="29" t="str">
        <f t="shared" si="11"/>
        <v>Error</v>
      </c>
    </row>
    <row r="180" spans="2:88" ht="14.65" thickBot="1" x14ac:dyDescent="0.5">
      <c r="B180" t="s">
        <v>458</v>
      </c>
      <c r="C180" t="s">
        <v>195</v>
      </c>
      <c r="D180" s="32" t="str">
        <f>List!G178</f>
        <v>Shared Coverage</v>
      </c>
      <c r="E180" s="31" t="str">
        <f>List!H178</f>
        <v>Microsoft Coverage</v>
      </c>
      <c r="F180" t="str">
        <f>INDEX('CMMC Levels'!$A$1:$F$188,MATCH('Selection Pane Data'!$C180,'CMMC Levels'!$A$1:$A$188,0),MATCH(Placemat!$F$4,'CMMC Levels'!$A$1:$F$1,0))</f>
        <v>X</v>
      </c>
      <c r="G180" s="75" t="str">
        <f>IF(F180="X",IF(COUNTIF(List!I178:CB178,"P")+COUNTIF(List!I178:CB178,"S")=0,"U",IF(COUNTIF('Selection Pane Data'!H180:CA180,"P")&gt;0,"P",IF(COUNTIF('Selection Pane Data'!H180:CA180,"S")&gt;0,"S","N"))),"NA")</f>
        <v>N</v>
      </c>
      <c r="H180" s="13" t="str">
        <f>IFERROR(IF(H$4="Yes",INDEX(List!$F$2:$CB$208,MATCH('Selection Pane Data'!$C180,List!$F$2:$F$208,0),MATCH('Selection Pane Data'!H$3,List!$F$2:$CB$2,0)),""),"")</f>
        <v/>
      </c>
      <c r="I180" s="13" t="str">
        <f>IFERROR(IF(I$4="Yes",INDEX(List!$F$2:$CB$208,MATCH('Selection Pane Data'!$C180,List!$F$2:$F$208,0),MATCH('Selection Pane Data'!I$3,List!$F$2:$CB$2,0)),""),"")</f>
        <v/>
      </c>
      <c r="J180" s="13">
        <f>IFERROR(IF(J$4="Yes",INDEX(List!$F$2:$CB$208,MATCH('Selection Pane Data'!$C180,List!$F$2:$F$208,0),MATCH('Selection Pane Data'!J$3,List!$F$2:$CB$2,0)),""),"")</f>
        <v>0</v>
      </c>
      <c r="K180" s="13" t="str">
        <f>IFERROR(IF(K$4="Yes",INDEX(List!$F$2:$CB$208,MATCH('Selection Pane Data'!$C180,List!$F$2:$F$208,0),MATCH('Selection Pane Data'!K$3,List!$F$2:$CB$2,0)),""),"")</f>
        <v/>
      </c>
      <c r="L180" s="13" t="str">
        <f>IFERROR(IF(L$4="Yes",INDEX(List!$F$2:$CB$208,MATCH('Selection Pane Data'!$C180,List!$F$2:$F$208,0),MATCH('Selection Pane Data'!L$3,List!$F$2:$CB$2,0)),""),"")</f>
        <v/>
      </c>
      <c r="M180" s="13" t="str">
        <f>IFERROR(IF(M$4="Yes",INDEX(List!$F$2:$CB$208,MATCH('Selection Pane Data'!$C180,List!$F$2:$F$208,0),MATCH('Selection Pane Data'!M$3,List!$F$2:$CB$2,0)),""),"")</f>
        <v/>
      </c>
      <c r="N180" s="13" t="str">
        <f>IFERROR(IF(N$4="Yes",INDEX(List!$F$2:$CB$208,MATCH('Selection Pane Data'!$C180,List!$F$2:$F$208,0),MATCH('Selection Pane Data'!N$3,List!$F$2:$CB$2,0)),""),"")</f>
        <v/>
      </c>
      <c r="O180" s="13" t="str">
        <f>IFERROR(IF(O$4="Yes",INDEX(List!$F$2:$CB$208,MATCH('Selection Pane Data'!$C180,List!$F$2:$F$208,0),MATCH('Selection Pane Data'!O$3,List!$F$2:$CB$2,0)),""),"")</f>
        <v/>
      </c>
      <c r="P180" s="13" t="str">
        <f>IFERROR(IF(P$4="Yes",INDEX(List!$F$2:$CB$208,MATCH('Selection Pane Data'!$C180,List!$F$2:$F$208,0),MATCH('Selection Pane Data'!P$3,List!$F$2:$CB$2,0)),""),"")</f>
        <v/>
      </c>
      <c r="Q180" s="13" t="str">
        <f>IFERROR(IF(Q$4="Yes",INDEX(List!$F$2:$CB$208,MATCH('Selection Pane Data'!$C180,List!$F$2:$F$208,0),MATCH('Selection Pane Data'!Q$3,List!$F$2:$CB$2,0)),""),"")</f>
        <v/>
      </c>
      <c r="R180" s="13" t="str">
        <f>IFERROR(IF(R$4="Yes",INDEX(List!$F$2:$CB$208,MATCH('Selection Pane Data'!$C180,List!$F$2:$F$208,0),MATCH('Selection Pane Data'!R$3,List!$F$2:$CB$2,0)),""),"")</f>
        <v/>
      </c>
      <c r="S180" s="13" t="str">
        <f>IFERROR(IF(S$4="Yes",INDEX(List!$F$2:$CB$208,MATCH('Selection Pane Data'!$C180,List!$F$2:$F$208,0),MATCH('Selection Pane Data'!S$3,List!$F$2:$CB$2,0)),""),"")</f>
        <v/>
      </c>
      <c r="T180" s="13" t="str">
        <f>IFERROR(IF(T$4="Yes",INDEX(List!$F$2:$CB$208,MATCH('Selection Pane Data'!$C180,List!$F$2:$F$208,0),MATCH('Selection Pane Data'!T$3,List!$F$2:$CB$2,0)),""),"")</f>
        <v/>
      </c>
      <c r="U180" s="13" t="str">
        <f>IFERROR(IF(U$4="Yes",INDEX(List!$F$2:$CB$208,MATCH('Selection Pane Data'!$C180,List!$F$2:$F$208,0),MATCH('Selection Pane Data'!U$3,List!$F$2:$CB$2,0)),""),"")</f>
        <v/>
      </c>
      <c r="V180" s="13" t="str">
        <f>IFERROR(IF(V$4="Yes",INDEX(List!$F$2:$CB$208,MATCH('Selection Pane Data'!$C180,List!$F$2:$F$208,0),MATCH('Selection Pane Data'!V$3,List!$F$2:$CB$2,0)),""),"")</f>
        <v/>
      </c>
      <c r="W180" s="13" t="str">
        <f>IFERROR(IF(W$4="Yes",INDEX(List!$F$2:$CB$208,MATCH('Selection Pane Data'!$C180,List!$F$2:$F$208,0),MATCH('Selection Pane Data'!W$3,List!$F$2:$CB$2,0)),""),"")</f>
        <v/>
      </c>
      <c r="X180" s="13" t="str">
        <f>IFERROR(IF(X$4="Yes",INDEX(List!$F$2:$CB$208,MATCH('Selection Pane Data'!$C180,List!$F$2:$F$208,0),MATCH('Selection Pane Data'!X$3,List!$F$2:$CB$2,0)),""),"")</f>
        <v/>
      </c>
      <c r="Y180" s="13" t="str">
        <f>IFERROR(IF(Y$4="Yes",INDEX(List!$F$2:$CB$208,MATCH('Selection Pane Data'!$C180,List!$F$2:$F$208,0),MATCH('Selection Pane Data'!Y$3,List!$F$2:$CB$2,0)),""),"")</f>
        <v/>
      </c>
      <c r="Z180" s="13" t="str">
        <f>IFERROR(IF(Z$4="Yes",INDEX(List!$F$2:$CB$208,MATCH('Selection Pane Data'!$C180,List!$F$2:$F$208,0),MATCH('Selection Pane Data'!Z$3,List!$F$2:$CB$2,0)),""),"")</f>
        <v/>
      </c>
      <c r="AA180" s="13" t="str">
        <f>IFERROR(IF(AA$4="Yes",INDEX(List!$F$2:$CB$208,MATCH('Selection Pane Data'!$C180,List!$F$2:$F$208,0),MATCH('Selection Pane Data'!AA$3,List!$F$2:$CB$2,0)),""),"")</f>
        <v/>
      </c>
      <c r="AB180" s="13">
        <f>IFERROR(IF(AB$4="Yes",INDEX(List!$F$2:$CB$208,MATCH('Selection Pane Data'!$C180,List!$F$2:$F$208,0),MATCH('Selection Pane Data'!AB$3,List!$F$2:$CB$2,0)),""),"")</f>
        <v>0</v>
      </c>
      <c r="AC180" s="13" t="str">
        <f>IFERROR(IF(AC$4="Yes",INDEX(List!$F$2:$CB$208,MATCH('Selection Pane Data'!$C180,List!$F$2:$F$208,0),MATCH('Selection Pane Data'!AC$3,List!$F$2:$CB$2,0)),""),"")</f>
        <v/>
      </c>
      <c r="AD180" s="13" t="str">
        <f>IFERROR(IF(AD$4="Yes",INDEX(List!$F$2:$CB$208,MATCH('Selection Pane Data'!$C180,List!$F$2:$F$208,0),MATCH('Selection Pane Data'!AD$3,List!$F$2:$CB$2,0)),""),"")</f>
        <v/>
      </c>
      <c r="AE180" s="13" t="str">
        <f>IFERROR(IF(AE$4="Yes",INDEX(List!$F$2:$CB$208,MATCH('Selection Pane Data'!$C180,List!$F$2:$F$208,0),MATCH('Selection Pane Data'!AE$3,List!$F$2:$CB$2,0)),""),"")</f>
        <v/>
      </c>
      <c r="AF180" s="13" t="str">
        <f>IFERROR(IF(AF$4="Yes",INDEX(List!$F$2:$CB$208,MATCH('Selection Pane Data'!$C180,List!$F$2:$F$208,0),MATCH('Selection Pane Data'!AF$3,List!$F$2:$CB$2,0)),""),"")</f>
        <v/>
      </c>
      <c r="AG180" s="13" t="str">
        <f>IFERROR(IF(AG$4="Yes",INDEX(List!$F$2:$CB$208,MATCH('Selection Pane Data'!$C180,List!$F$2:$F$208,0),MATCH('Selection Pane Data'!AG$3,List!$F$2:$CB$2,0)),""),"")</f>
        <v/>
      </c>
      <c r="AH180" s="13" t="str">
        <f>IFERROR(IF(AH$4="Yes",INDEX(List!$F$2:$CB$208,MATCH('Selection Pane Data'!$C180,List!$F$2:$F$208,0),MATCH('Selection Pane Data'!AH$3,List!$F$2:$CB$2,0)),""),"")</f>
        <v/>
      </c>
      <c r="AI180" s="13" t="str">
        <f>IFERROR(IF(AI$4="Yes",INDEX(List!$F$2:$CB$208,MATCH('Selection Pane Data'!$C180,List!$F$2:$F$208,0),MATCH('Selection Pane Data'!AI$3,List!$F$2:$CB$2,0)),""),"")</f>
        <v/>
      </c>
      <c r="AJ180" s="13" t="str">
        <f>IFERROR(IF(AJ$4="Yes",INDEX(List!$F$2:$CB$208,MATCH('Selection Pane Data'!$C180,List!$F$2:$F$208,0),MATCH('Selection Pane Data'!AJ$3,List!$F$2:$CB$2,0)),""),"")</f>
        <v/>
      </c>
      <c r="AK180" s="13" t="str">
        <f>IFERROR(IF(AK$4="Yes",INDEX(List!$F$2:$CB$208,MATCH('Selection Pane Data'!$C180,List!$F$2:$F$208,0),MATCH('Selection Pane Data'!AK$3,List!$F$2:$CB$2,0)),""),"")</f>
        <v/>
      </c>
      <c r="AL180" s="13" t="str">
        <f>IFERROR(IF(AL$4="Yes",INDEX(List!$F$2:$CB$208,MATCH('Selection Pane Data'!$C180,List!$F$2:$F$208,0),MATCH('Selection Pane Data'!AL$3,List!$F$2:$CB$2,0)),""),"")</f>
        <v/>
      </c>
      <c r="AM180" s="13" t="str">
        <f>IFERROR(IF(AM$4="Yes",INDEX(List!$F$2:$CB$208,MATCH('Selection Pane Data'!$C180,List!$F$2:$F$208,0),MATCH('Selection Pane Data'!AM$3,List!$F$2:$CB$2,0)),""),"")</f>
        <v/>
      </c>
      <c r="AN180" s="13" t="str">
        <f>IFERROR(IF(AN$4="Yes",INDEX(List!$F$2:$CB$208,MATCH('Selection Pane Data'!$C180,List!$F$2:$F$208,0),MATCH('Selection Pane Data'!AN$3,List!$F$2:$CB$2,0)),""),"")</f>
        <v/>
      </c>
      <c r="AO180" s="13" t="str">
        <f>IFERROR(IF(AO$4="Yes",INDEX(List!$F$2:$CB$208,MATCH('Selection Pane Data'!$C180,List!$F$2:$F$208,0),MATCH('Selection Pane Data'!AO$3,List!$F$2:$CB$2,0)),""),"")</f>
        <v/>
      </c>
      <c r="AP180" s="13" t="str">
        <f>IFERROR(IF(AP$4="Yes",INDEX(List!$F$2:$CB$208,MATCH('Selection Pane Data'!$C180,List!$F$2:$F$208,0),MATCH('Selection Pane Data'!AP$3,List!$F$2:$CB$2,0)),""),"")</f>
        <v/>
      </c>
      <c r="AQ180" s="13" t="str">
        <f>IFERROR(IF(AQ$4="Yes",INDEX(List!$F$2:$CB$208,MATCH('Selection Pane Data'!$C180,List!$F$2:$F$208,0),MATCH('Selection Pane Data'!AQ$3,List!$F$2:$CB$2,0)),""),"")</f>
        <v/>
      </c>
      <c r="AR180" s="13" t="str">
        <f>IFERROR(IF(AR$4="Yes",INDEX(List!$F$2:$CB$208,MATCH('Selection Pane Data'!$C180,List!$F$2:$F$208,0),MATCH('Selection Pane Data'!AR$3,List!$F$2:$CB$2,0)),""),"")</f>
        <v/>
      </c>
      <c r="AS180" s="13" t="str">
        <f>IFERROR(IF(AS$4="Yes",INDEX(List!$F$2:$CB$208,MATCH('Selection Pane Data'!$C180,List!$F$2:$F$208,0),MATCH('Selection Pane Data'!AS$3,List!$F$2:$CB$2,0)),""),"")</f>
        <v/>
      </c>
      <c r="AT180" s="13" t="str">
        <f>IFERROR(IF(AT$4="Yes",INDEX(List!$F$2:$CB$208,MATCH('Selection Pane Data'!$C180,List!$F$2:$F$208,0),MATCH('Selection Pane Data'!AT$3,List!$F$2:$CB$2,0)),""),"")</f>
        <v/>
      </c>
      <c r="AU180" s="13" t="str">
        <f>IFERROR(IF(AU$4="Yes",INDEX(List!$F$2:$CB$208,MATCH('Selection Pane Data'!$C180,List!$F$2:$F$208,0),MATCH('Selection Pane Data'!AU$3,List!$F$2:$CB$2,0)),""),"")</f>
        <v/>
      </c>
      <c r="AV180" s="13" t="str">
        <f>IFERROR(IF(AV$4="Yes",INDEX(List!$F$2:$CB$208,MATCH('Selection Pane Data'!$C180,List!$F$2:$F$208,0),MATCH('Selection Pane Data'!AV$3,List!$F$2:$CB$2,0)),""),"")</f>
        <v/>
      </c>
      <c r="AW180" s="13" t="str">
        <f>IFERROR(IF(AW$4="Yes",INDEX(List!$F$2:$CB$208,MATCH('Selection Pane Data'!$C180,List!$F$2:$F$208,0),MATCH('Selection Pane Data'!AW$3,List!$F$2:$CB$2,0)),""),"")</f>
        <v/>
      </c>
      <c r="AX180" s="13" t="str">
        <f>IFERROR(IF(AX$4="Yes",INDEX(List!$F$2:$CB$208,MATCH('Selection Pane Data'!$C180,List!$F$2:$F$208,0),MATCH('Selection Pane Data'!AX$3,List!$F$2:$CB$2,0)),""),"")</f>
        <v/>
      </c>
      <c r="AY180" s="13" t="str">
        <f>IFERROR(IF(AY$4="Yes",INDEX(List!$F$2:$CB$208,MATCH('Selection Pane Data'!$C180,List!$F$2:$F$208,0),MATCH('Selection Pane Data'!AY$3,List!$F$2:$CB$2,0)),""),"")</f>
        <v/>
      </c>
      <c r="AZ180" s="13" t="str">
        <f>IFERROR(IF(AZ$4="Yes",INDEX(List!$F$2:$CB$208,MATCH('Selection Pane Data'!$C180,List!$F$2:$F$208,0),MATCH('Selection Pane Data'!AZ$3,List!$F$2:$CB$2,0)),""),"")</f>
        <v/>
      </c>
      <c r="BA180" s="13" t="str">
        <f>IFERROR(IF(BA$4="Yes",INDEX(List!$F$2:$CB$208,MATCH('Selection Pane Data'!$C180,List!$F$2:$F$208,0),MATCH('Selection Pane Data'!BA$3,List!$F$2:$CB$2,0)),""),"")</f>
        <v/>
      </c>
      <c r="BB180" s="13" t="str">
        <f>IFERROR(IF(BB$4="Yes",INDEX(List!$F$2:$CB$208,MATCH('Selection Pane Data'!$C180,List!$F$2:$F$208,0),MATCH('Selection Pane Data'!BB$3,List!$F$2:$CB$2,0)),""),"")</f>
        <v/>
      </c>
      <c r="BC180" s="13" t="str">
        <f>IFERROR(IF(BC$4="Yes",INDEX(List!$F$2:$CB$208,MATCH('Selection Pane Data'!$C180,List!$F$2:$F$208,0),MATCH('Selection Pane Data'!BC$3,List!$F$2:$CB$2,0)),""),"")</f>
        <v/>
      </c>
      <c r="BD180" s="13" t="str">
        <f>IFERROR(IF(BD$4="Yes",INDEX(List!$F$2:$CB$208,MATCH('Selection Pane Data'!$C180,List!$F$2:$F$208,0),MATCH('Selection Pane Data'!BD$3,List!$F$2:$CB$2,0)),""),"")</f>
        <v/>
      </c>
      <c r="BE180" s="13" t="str">
        <f>IFERROR(IF(BE$4="Yes",INDEX(List!$F$2:$CB$208,MATCH('Selection Pane Data'!$C180,List!$F$2:$F$208,0),MATCH('Selection Pane Data'!BE$3,List!$F$2:$CB$2,0)),""),"")</f>
        <v/>
      </c>
      <c r="BF180" s="13" t="str">
        <f>IFERROR(IF(BF$4="Yes",INDEX(List!$F$2:$CB$208,MATCH('Selection Pane Data'!$C180,List!$F$2:$F$208,0),MATCH('Selection Pane Data'!BF$3,List!$F$2:$CB$2,0)),""),"")</f>
        <v/>
      </c>
      <c r="BG180" s="13" t="str">
        <f>IFERROR(IF(BG$4="Yes",INDEX(List!$F$2:$CB$208,MATCH('Selection Pane Data'!$C180,List!$F$2:$F$208,0),MATCH('Selection Pane Data'!BG$3,List!$F$2:$CB$2,0)),""),"")</f>
        <v/>
      </c>
      <c r="BH180" s="13" t="str">
        <f>IFERROR(IF(BH$4="Yes",INDEX(List!$F$2:$CB$208,MATCH('Selection Pane Data'!$C180,List!$F$2:$F$208,0),MATCH('Selection Pane Data'!BH$3,List!$F$2:$CB$2,0)),""),"")</f>
        <v/>
      </c>
      <c r="BI180" s="13" t="str">
        <f>IFERROR(IF(BI$4="Yes",INDEX(List!$F$2:$CB$208,MATCH('Selection Pane Data'!$C180,List!$F$2:$F$208,0),MATCH('Selection Pane Data'!BI$3,List!$F$2:$CB$2,0)),""),"")</f>
        <v/>
      </c>
      <c r="BJ180" s="13" t="str">
        <f>IFERROR(IF(BJ$4="Yes",INDEX(List!$F$2:$CB$208,MATCH('Selection Pane Data'!$C180,List!$F$2:$F$208,0),MATCH('Selection Pane Data'!BJ$3,List!$F$2:$CB$2,0)),""),"")</f>
        <v/>
      </c>
      <c r="BK180" s="13" t="str">
        <f>IFERROR(IF(BK$4="Yes",INDEX(List!$F$2:$CB$208,MATCH('Selection Pane Data'!$C180,List!$F$2:$F$208,0),MATCH('Selection Pane Data'!BK$3,List!$F$2:$CB$2,0)),""),"")</f>
        <v/>
      </c>
      <c r="BL180" s="13" t="str">
        <f>IFERROR(IF(BL$4="Yes",INDEX(List!$F$2:$CB$208,MATCH('Selection Pane Data'!$C180,List!$F$2:$F$208,0),MATCH('Selection Pane Data'!BL$3,List!$F$2:$CB$2,0)),""),"")</f>
        <v/>
      </c>
      <c r="BM180" s="13" t="str">
        <f>IFERROR(IF(BM$4="Yes",INDEX(List!$F$2:$CB$208,MATCH('Selection Pane Data'!$C180,List!$F$2:$F$208,0),MATCH('Selection Pane Data'!BM$3,List!$F$2:$CB$2,0)),""),"")</f>
        <v/>
      </c>
      <c r="BN180" s="13" t="str">
        <f>IFERROR(IF(BN$4="Yes",INDEX(List!$F$2:$CB$208,MATCH('Selection Pane Data'!$C180,List!$F$2:$F$208,0),MATCH('Selection Pane Data'!BN$3,List!$F$2:$CB$2,0)),""),"")</f>
        <v/>
      </c>
      <c r="BO180" s="13" t="str">
        <f>IFERROR(IF(BO$4="Yes",INDEX(List!$F$2:$CB$208,MATCH('Selection Pane Data'!$C180,List!$F$2:$F$208,0),MATCH('Selection Pane Data'!BO$3,List!$F$2:$CB$2,0)),""),"")</f>
        <v/>
      </c>
      <c r="BP180" s="13" t="str">
        <f>IFERROR(IF(BP$4="Yes",INDEX(List!$F$2:$CB$208,MATCH('Selection Pane Data'!$C180,List!$F$2:$F$208,0),MATCH('Selection Pane Data'!BP$3,List!$F$2:$CB$2,0)),""),"")</f>
        <v/>
      </c>
      <c r="BQ180" s="13" t="str">
        <f>IFERROR(IF(BQ$4="Yes",INDEX(List!$F$2:$CB$208,MATCH('Selection Pane Data'!$C180,List!$F$2:$F$208,0),MATCH('Selection Pane Data'!BQ$3,List!$F$2:$CB$2,0)),""),"")</f>
        <v/>
      </c>
      <c r="BR180" s="13" t="str">
        <f>IFERROR(IF(BR$4="Yes",INDEX(List!$F$2:$CB$208,MATCH('Selection Pane Data'!$C180,List!$F$2:$F$208,0),MATCH('Selection Pane Data'!BR$3,List!$F$2:$CB$2,0)),""),"")</f>
        <v/>
      </c>
      <c r="BS180" s="13" t="str">
        <f>IFERROR(IF(BS$4="Yes",INDEX(List!$F$2:$CB$208,MATCH('Selection Pane Data'!$C180,List!$F$2:$F$208,0),MATCH('Selection Pane Data'!BS$3,List!$F$2:$CB$2,0)),""),"")</f>
        <v/>
      </c>
      <c r="BT180" s="13" t="str">
        <f>IFERROR(IF(BT$4="Yes",INDEX(List!$F$2:$CB$208,MATCH('Selection Pane Data'!$C180,List!$F$2:$F$208,0),MATCH('Selection Pane Data'!BT$3,List!$F$2:$CB$2,0)),""),"")</f>
        <v/>
      </c>
      <c r="BU180" s="13" t="str">
        <f>IFERROR(IF(BU$4="Yes",INDEX(List!$F$2:$CB$208,MATCH('Selection Pane Data'!$C180,List!$F$2:$F$208,0),MATCH('Selection Pane Data'!BU$3,List!$F$2:$CB$2,0)),""),"")</f>
        <v/>
      </c>
      <c r="BV180" s="13" t="str">
        <f>IFERROR(IF(BV$4="Yes",INDEX(List!$F$2:$CB$208,MATCH('Selection Pane Data'!$C180,List!$F$2:$F$208,0),MATCH('Selection Pane Data'!BV$3,List!$F$2:$CB$2,0)),""),"")</f>
        <v/>
      </c>
      <c r="BW180" s="13" t="str">
        <f>IFERROR(IF(BW$4="Yes",INDEX(List!$F$2:$CB$208,MATCH('Selection Pane Data'!$C180,List!$F$2:$F$208,0),MATCH('Selection Pane Data'!BW$3,List!$F$2:$CB$2,0)),""),"")</f>
        <v/>
      </c>
      <c r="BX180" s="13" t="str">
        <f>IFERROR(IF(BX$4="Yes",INDEX(List!$F$2:$CB$208,MATCH('Selection Pane Data'!$C180,List!$F$2:$F$208,0),MATCH('Selection Pane Data'!BX$3,List!$F$2:$CB$2,0)),""),"")</f>
        <v/>
      </c>
      <c r="BY180" s="13" t="str">
        <f>IFERROR(IF(BY$4="Yes",INDEX(List!$F$2:$CB$208,MATCH('Selection Pane Data'!$C180,List!$F$2:$F$208,0),MATCH('Selection Pane Data'!BY$3,List!$F$2:$CB$2,0)),""),"")</f>
        <v/>
      </c>
      <c r="BZ180" s="13" t="str">
        <f>IFERROR(IF(BZ$4="Yes",INDEX(List!$F$2:$CB$208,MATCH('Selection Pane Data'!$C180,List!$F$2:$F$208,0),MATCH('Selection Pane Data'!BZ$3,List!$F$2:$CB$2,0)),""),"")</f>
        <v/>
      </c>
      <c r="CA180" s="13" t="str">
        <f>IFERROR(IF(CA$4="Yes",INDEX(List!$F$2:$CB$208,MATCH('Selection Pane Data'!$C180,List!$F$2:$F$208,0),MATCH('Selection Pane Data'!CA$3,List!$F$2:$CB$2,0)),""),"")</f>
        <v/>
      </c>
      <c r="CC180" s="29">
        <f t="shared" si="8"/>
        <v>0</v>
      </c>
      <c r="CD180" s="29">
        <f t="shared" si="9"/>
        <v>0</v>
      </c>
      <c r="CE180" s="29"/>
      <c r="CF180" s="29">
        <f>COUNTIF(List!I178:CB178,'Selection Pane Data'!CF$3)</f>
        <v>2</v>
      </c>
      <c r="CG180" s="29">
        <f>COUNTIF(List!J178:CC178,'Selection Pane Data'!CG$3)</f>
        <v>9</v>
      </c>
      <c r="CH180" s="29"/>
      <c r="CI180" s="29" t="str">
        <f t="shared" si="10"/>
        <v>Error</v>
      </c>
      <c r="CJ180" s="29" t="str">
        <f t="shared" si="11"/>
        <v>Error</v>
      </c>
    </row>
    <row r="181" spans="2:88" ht="14.65" thickBot="1" x14ac:dyDescent="0.5">
      <c r="B181" t="s">
        <v>447</v>
      </c>
      <c r="C181" t="s">
        <v>92</v>
      </c>
      <c r="D181" s="32" t="str">
        <f>List!G179</f>
        <v>Shared Coverage</v>
      </c>
      <c r="E181" s="31" t="str">
        <f>List!H179</f>
        <v>Microsoft Coverage</v>
      </c>
      <c r="F181" t="str">
        <f>INDEX('CMMC Levels'!$A$1:$F$188,MATCH('Selection Pane Data'!$C181,'CMMC Levels'!$A$1:$A$188,0),MATCH(Placemat!$F$4,'CMMC Levels'!$A$1:$F$1,0))</f>
        <v>X</v>
      </c>
      <c r="G181" s="75" t="str">
        <f>IF(F181="X",IF(COUNTIF(List!I179:CB179,"P")+COUNTIF(List!I179:CB179,"S")=0,"U",IF(COUNTIF('Selection Pane Data'!H181:CA181,"P")&gt;0,"P",IF(COUNTIF('Selection Pane Data'!H181:CA181,"S")&gt;0,"S","N"))),"NA")</f>
        <v>N</v>
      </c>
      <c r="H181" s="13" t="str">
        <f>IFERROR(IF(H$4="Yes",INDEX(List!$F$2:$CB$208,MATCH('Selection Pane Data'!$C181,List!$F$2:$F$208,0),MATCH('Selection Pane Data'!H$3,List!$F$2:$CB$2,0)),""),"")</f>
        <v/>
      </c>
      <c r="I181" s="13" t="str">
        <f>IFERROR(IF(I$4="Yes",INDEX(List!$F$2:$CB$208,MATCH('Selection Pane Data'!$C181,List!$F$2:$F$208,0),MATCH('Selection Pane Data'!I$3,List!$F$2:$CB$2,0)),""),"")</f>
        <v/>
      </c>
      <c r="J181" s="13">
        <f>IFERROR(IF(J$4="Yes",INDEX(List!$F$2:$CB$208,MATCH('Selection Pane Data'!$C181,List!$F$2:$F$208,0),MATCH('Selection Pane Data'!J$3,List!$F$2:$CB$2,0)),""),"")</f>
        <v>0</v>
      </c>
      <c r="K181" s="13" t="str">
        <f>IFERROR(IF(K$4="Yes",INDEX(List!$F$2:$CB$208,MATCH('Selection Pane Data'!$C181,List!$F$2:$F$208,0),MATCH('Selection Pane Data'!K$3,List!$F$2:$CB$2,0)),""),"")</f>
        <v/>
      </c>
      <c r="L181" s="13" t="str">
        <f>IFERROR(IF(L$4="Yes",INDEX(List!$F$2:$CB$208,MATCH('Selection Pane Data'!$C181,List!$F$2:$F$208,0),MATCH('Selection Pane Data'!L$3,List!$F$2:$CB$2,0)),""),"")</f>
        <v/>
      </c>
      <c r="M181" s="13" t="str">
        <f>IFERROR(IF(M$4="Yes",INDEX(List!$F$2:$CB$208,MATCH('Selection Pane Data'!$C181,List!$F$2:$F$208,0),MATCH('Selection Pane Data'!M$3,List!$F$2:$CB$2,0)),""),"")</f>
        <v/>
      </c>
      <c r="N181" s="13" t="str">
        <f>IFERROR(IF(N$4="Yes",INDEX(List!$F$2:$CB$208,MATCH('Selection Pane Data'!$C181,List!$F$2:$F$208,0),MATCH('Selection Pane Data'!N$3,List!$F$2:$CB$2,0)),""),"")</f>
        <v/>
      </c>
      <c r="O181" s="13" t="str">
        <f>IFERROR(IF(O$4="Yes",INDEX(List!$F$2:$CB$208,MATCH('Selection Pane Data'!$C181,List!$F$2:$F$208,0),MATCH('Selection Pane Data'!O$3,List!$F$2:$CB$2,0)),""),"")</f>
        <v/>
      </c>
      <c r="P181" s="13" t="str">
        <f>IFERROR(IF(P$4="Yes",INDEX(List!$F$2:$CB$208,MATCH('Selection Pane Data'!$C181,List!$F$2:$F$208,0),MATCH('Selection Pane Data'!P$3,List!$F$2:$CB$2,0)),""),"")</f>
        <v/>
      </c>
      <c r="Q181" s="13" t="str">
        <f>IFERROR(IF(Q$4="Yes",INDEX(List!$F$2:$CB$208,MATCH('Selection Pane Data'!$C181,List!$F$2:$F$208,0),MATCH('Selection Pane Data'!Q$3,List!$F$2:$CB$2,0)),""),"")</f>
        <v/>
      </c>
      <c r="R181" s="13" t="str">
        <f>IFERROR(IF(R$4="Yes",INDEX(List!$F$2:$CB$208,MATCH('Selection Pane Data'!$C181,List!$F$2:$F$208,0),MATCH('Selection Pane Data'!R$3,List!$F$2:$CB$2,0)),""),"")</f>
        <v/>
      </c>
      <c r="S181" s="13" t="str">
        <f>IFERROR(IF(S$4="Yes",INDEX(List!$F$2:$CB$208,MATCH('Selection Pane Data'!$C181,List!$F$2:$F$208,0),MATCH('Selection Pane Data'!S$3,List!$F$2:$CB$2,0)),""),"")</f>
        <v/>
      </c>
      <c r="T181" s="13" t="str">
        <f>IFERROR(IF(T$4="Yes",INDEX(List!$F$2:$CB$208,MATCH('Selection Pane Data'!$C181,List!$F$2:$F$208,0),MATCH('Selection Pane Data'!T$3,List!$F$2:$CB$2,0)),""),"")</f>
        <v/>
      </c>
      <c r="U181" s="13" t="str">
        <f>IFERROR(IF(U$4="Yes",INDEX(List!$F$2:$CB$208,MATCH('Selection Pane Data'!$C181,List!$F$2:$F$208,0),MATCH('Selection Pane Data'!U$3,List!$F$2:$CB$2,0)),""),"")</f>
        <v/>
      </c>
      <c r="V181" s="13" t="str">
        <f>IFERROR(IF(V$4="Yes",INDEX(List!$F$2:$CB$208,MATCH('Selection Pane Data'!$C181,List!$F$2:$F$208,0),MATCH('Selection Pane Data'!V$3,List!$F$2:$CB$2,0)),""),"")</f>
        <v/>
      </c>
      <c r="W181" s="13" t="str">
        <f>IFERROR(IF(W$4="Yes",INDEX(List!$F$2:$CB$208,MATCH('Selection Pane Data'!$C181,List!$F$2:$F$208,0),MATCH('Selection Pane Data'!W$3,List!$F$2:$CB$2,0)),""),"")</f>
        <v/>
      </c>
      <c r="X181" s="13" t="str">
        <f>IFERROR(IF(X$4="Yes",INDEX(List!$F$2:$CB$208,MATCH('Selection Pane Data'!$C181,List!$F$2:$F$208,0),MATCH('Selection Pane Data'!X$3,List!$F$2:$CB$2,0)),""),"")</f>
        <v/>
      </c>
      <c r="Y181" s="13" t="str">
        <f>IFERROR(IF(Y$4="Yes",INDEX(List!$F$2:$CB$208,MATCH('Selection Pane Data'!$C181,List!$F$2:$F$208,0),MATCH('Selection Pane Data'!Y$3,List!$F$2:$CB$2,0)),""),"")</f>
        <v/>
      </c>
      <c r="Z181" s="13" t="str">
        <f>IFERROR(IF(Z$4="Yes",INDEX(List!$F$2:$CB$208,MATCH('Selection Pane Data'!$C181,List!$F$2:$F$208,0),MATCH('Selection Pane Data'!Z$3,List!$F$2:$CB$2,0)),""),"")</f>
        <v/>
      </c>
      <c r="AA181" s="13" t="str">
        <f>IFERROR(IF(AA$4="Yes",INDEX(List!$F$2:$CB$208,MATCH('Selection Pane Data'!$C181,List!$F$2:$F$208,0),MATCH('Selection Pane Data'!AA$3,List!$F$2:$CB$2,0)),""),"")</f>
        <v/>
      </c>
      <c r="AB181" s="13">
        <f>IFERROR(IF(AB$4="Yes",INDEX(List!$F$2:$CB$208,MATCH('Selection Pane Data'!$C181,List!$F$2:$F$208,0),MATCH('Selection Pane Data'!AB$3,List!$F$2:$CB$2,0)),""),"")</f>
        <v>0</v>
      </c>
      <c r="AC181" s="13" t="str">
        <f>IFERROR(IF(AC$4="Yes",INDEX(List!$F$2:$CB$208,MATCH('Selection Pane Data'!$C181,List!$F$2:$F$208,0),MATCH('Selection Pane Data'!AC$3,List!$F$2:$CB$2,0)),""),"")</f>
        <v/>
      </c>
      <c r="AD181" s="13" t="str">
        <f>IFERROR(IF(AD$4="Yes",INDEX(List!$F$2:$CB$208,MATCH('Selection Pane Data'!$C181,List!$F$2:$F$208,0),MATCH('Selection Pane Data'!AD$3,List!$F$2:$CB$2,0)),""),"")</f>
        <v/>
      </c>
      <c r="AE181" s="13" t="str">
        <f>IFERROR(IF(AE$4="Yes",INDEX(List!$F$2:$CB$208,MATCH('Selection Pane Data'!$C181,List!$F$2:$F$208,0),MATCH('Selection Pane Data'!AE$3,List!$F$2:$CB$2,0)),""),"")</f>
        <v/>
      </c>
      <c r="AF181" s="13" t="str">
        <f>IFERROR(IF(AF$4="Yes",INDEX(List!$F$2:$CB$208,MATCH('Selection Pane Data'!$C181,List!$F$2:$F$208,0),MATCH('Selection Pane Data'!AF$3,List!$F$2:$CB$2,0)),""),"")</f>
        <v/>
      </c>
      <c r="AG181" s="13" t="str">
        <f>IFERROR(IF(AG$4="Yes",INDEX(List!$F$2:$CB$208,MATCH('Selection Pane Data'!$C181,List!$F$2:$F$208,0),MATCH('Selection Pane Data'!AG$3,List!$F$2:$CB$2,0)),""),"")</f>
        <v/>
      </c>
      <c r="AH181" s="13" t="str">
        <f>IFERROR(IF(AH$4="Yes",INDEX(List!$F$2:$CB$208,MATCH('Selection Pane Data'!$C181,List!$F$2:$F$208,0),MATCH('Selection Pane Data'!AH$3,List!$F$2:$CB$2,0)),""),"")</f>
        <v/>
      </c>
      <c r="AI181" s="13" t="str">
        <f>IFERROR(IF(AI$4="Yes",INDEX(List!$F$2:$CB$208,MATCH('Selection Pane Data'!$C181,List!$F$2:$F$208,0),MATCH('Selection Pane Data'!AI$3,List!$F$2:$CB$2,0)),""),"")</f>
        <v/>
      </c>
      <c r="AJ181" s="13" t="str">
        <f>IFERROR(IF(AJ$4="Yes",INDEX(List!$F$2:$CB$208,MATCH('Selection Pane Data'!$C181,List!$F$2:$F$208,0),MATCH('Selection Pane Data'!AJ$3,List!$F$2:$CB$2,0)),""),"")</f>
        <v/>
      </c>
      <c r="AK181" s="13" t="str">
        <f>IFERROR(IF(AK$4="Yes",INDEX(List!$F$2:$CB$208,MATCH('Selection Pane Data'!$C181,List!$F$2:$F$208,0),MATCH('Selection Pane Data'!AK$3,List!$F$2:$CB$2,0)),""),"")</f>
        <v/>
      </c>
      <c r="AL181" s="13" t="str">
        <f>IFERROR(IF(AL$4="Yes",INDEX(List!$F$2:$CB$208,MATCH('Selection Pane Data'!$C181,List!$F$2:$F$208,0),MATCH('Selection Pane Data'!AL$3,List!$F$2:$CB$2,0)),""),"")</f>
        <v/>
      </c>
      <c r="AM181" s="13" t="str">
        <f>IFERROR(IF(AM$4="Yes",INDEX(List!$F$2:$CB$208,MATCH('Selection Pane Data'!$C181,List!$F$2:$F$208,0),MATCH('Selection Pane Data'!AM$3,List!$F$2:$CB$2,0)),""),"")</f>
        <v/>
      </c>
      <c r="AN181" s="13" t="str">
        <f>IFERROR(IF(AN$4="Yes",INDEX(List!$F$2:$CB$208,MATCH('Selection Pane Data'!$C181,List!$F$2:$F$208,0),MATCH('Selection Pane Data'!AN$3,List!$F$2:$CB$2,0)),""),"")</f>
        <v/>
      </c>
      <c r="AO181" s="13" t="str">
        <f>IFERROR(IF(AO$4="Yes",INDEX(List!$F$2:$CB$208,MATCH('Selection Pane Data'!$C181,List!$F$2:$F$208,0),MATCH('Selection Pane Data'!AO$3,List!$F$2:$CB$2,0)),""),"")</f>
        <v/>
      </c>
      <c r="AP181" s="13" t="str">
        <f>IFERROR(IF(AP$4="Yes",INDEX(List!$F$2:$CB$208,MATCH('Selection Pane Data'!$C181,List!$F$2:$F$208,0),MATCH('Selection Pane Data'!AP$3,List!$F$2:$CB$2,0)),""),"")</f>
        <v/>
      </c>
      <c r="AQ181" s="13" t="str">
        <f>IFERROR(IF(AQ$4="Yes",INDEX(List!$F$2:$CB$208,MATCH('Selection Pane Data'!$C181,List!$F$2:$F$208,0),MATCH('Selection Pane Data'!AQ$3,List!$F$2:$CB$2,0)),""),"")</f>
        <v/>
      </c>
      <c r="AR181" s="13" t="str">
        <f>IFERROR(IF(AR$4="Yes",INDEX(List!$F$2:$CB$208,MATCH('Selection Pane Data'!$C181,List!$F$2:$F$208,0),MATCH('Selection Pane Data'!AR$3,List!$F$2:$CB$2,0)),""),"")</f>
        <v/>
      </c>
      <c r="AS181" s="13" t="str">
        <f>IFERROR(IF(AS$4="Yes",INDEX(List!$F$2:$CB$208,MATCH('Selection Pane Data'!$C181,List!$F$2:$F$208,0),MATCH('Selection Pane Data'!AS$3,List!$F$2:$CB$2,0)),""),"")</f>
        <v/>
      </c>
      <c r="AT181" s="13" t="str">
        <f>IFERROR(IF(AT$4="Yes",INDEX(List!$F$2:$CB$208,MATCH('Selection Pane Data'!$C181,List!$F$2:$F$208,0),MATCH('Selection Pane Data'!AT$3,List!$F$2:$CB$2,0)),""),"")</f>
        <v/>
      </c>
      <c r="AU181" s="13" t="str">
        <f>IFERROR(IF(AU$4="Yes",INDEX(List!$F$2:$CB$208,MATCH('Selection Pane Data'!$C181,List!$F$2:$F$208,0),MATCH('Selection Pane Data'!AU$3,List!$F$2:$CB$2,0)),""),"")</f>
        <v/>
      </c>
      <c r="AV181" s="13" t="str">
        <f>IFERROR(IF(AV$4="Yes",INDEX(List!$F$2:$CB$208,MATCH('Selection Pane Data'!$C181,List!$F$2:$F$208,0),MATCH('Selection Pane Data'!AV$3,List!$F$2:$CB$2,0)),""),"")</f>
        <v/>
      </c>
      <c r="AW181" s="13" t="str">
        <f>IFERROR(IF(AW$4="Yes",INDEX(List!$F$2:$CB$208,MATCH('Selection Pane Data'!$C181,List!$F$2:$F$208,0),MATCH('Selection Pane Data'!AW$3,List!$F$2:$CB$2,0)),""),"")</f>
        <v/>
      </c>
      <c r="AX181" s="13" t="str">
        <f>IFERROR(IF(AX$4="Yes",INDEX(List!$F$2:$CB$208,MATCH('Selection Pane Data'!$C181,List!$F$2:$F$208,0),MATCH('Selection Pane Data'!AX$3,List!$F$2:$CB$2,0)),""),"")</f>
        <v/>
      </c>
      <c r="AY181" s="13" t="str">
        <f>IFERROR(IF(AY$4="Yes",INDEX(List!$F$2:$CB$208,MATCH('Selection Pane Data'!$C181,List!$F$2:$F$208,0),MATCH('Selection Pane Data'!AY$3,List!$F$2:$CB$2,0)),""),"")</f>
        <v/>
      </c>
      <c r="AZ181" s="13" t="str">
        <f>IFERROR(IF(AZ$4="Yes",INDEX(List!$F$2:$CB$208,MATCH('Selection Pane Data'!$C181,List!$F$2:$F$208,0),MATCH('Selection Pane Data'!AZ$3,List!$F$2:$CB$2,0)),""),"")</f>
        <v/>
      </c>
      <c r="BA181" s="13" t="str">
        <f>IFERROR(IF(BA$4="Yes",INDEX(List!$F$2:$CB$208,MATCH('Selection Pane Data'!$C181,List!$F$2:$F$208,0),MATCH('Selection Pane Data'!BA$3,List!$F$2:$CB$2,0)),""),"")</f>
        <v/>
      </c>
      <c r="BB181" s="13" t="str">
        <f>IFERROR(IF(BB$4="Yes",INDEX(List!$F$2:$CB$208,MATCH('Selection Pane Data'!$C181,List!$F$2:$F$208,0),MATCH('Selection Pane Data'!BB$3,List!$F$2:$CB$2,0)),""),"")</f>
        <v/>
      </c>
      <c r="BC181" s="13" t="str">
        <f>IFERROR(IF(BC$4="Yes",INDEX(List!$F$2:$CB$208,MATCH('Selection Pane Data'!$C181,List!$F$2:$F$208,0),MATCH('Selection Pane Data'!BC$3,List!$F$2:$CB$2,0)),""),"")</f>
        <v/>
      </c>
      <c r="BD181" s="13" t="str">
        <f>IFERROR(IF(BD$4="Yes",INDEX(List!$F$2:$CB$208,MATCH('Selection Pane Data'!$C181,List!$F$2:$F$208,0),MATCH('Selection Pane Data'!BD$3,List!$F$2:$CB$2,0)),""),"")</f>
        <v/>
      </c>
      <c r="BE181" s="13" t="str">
        <f>IFERROR(IF(BE$4="Yes",INDEX(List!$F$2:$CB$208,MATCH('Selection Pane Data'!$C181,List!$F$2:$F$208,0),MATCH('Selection Pane Data'!BE$3,List!$F$2:$CB$2,0)),""),"")</f>
        <v/>
      </c>
      <c r="BF181" s="13" t="str">
        <f>IFERROR(IF(BF$4="Yes",INDEX(List!$F$2:$CB$208,MATCH('Selection Pane Data'!$C181,List!$F$2:$F$208,0),MATCH('Selection Pane Data'!BF$3,List!$F$2:$CB$2,0)),""),"")</f>
        <v/>
      </c>
      <c r="BG181" s="13" t="str">
        <f>IFERROR(IF(BG$4="Yes",INDEX(List!$F$2:$CB$208,MATCH('Selection Pane Data'!$C181,List!$F$2:$F$208,0),MATCH('Selection Pane Data'!BG$3,List!$F$2:$CB$2,0)),""),"")</f>
        <v/>
      </c>
      <c r="BH181" s="13" t="str">
        <f>IFERROR(IF(BH$4="Yes",INDEX(List!$F$2:$CB$208,MATCH('Selection Pane Data'!$C181,List!$F$2:$F$208,0),MATCH('Selection Pane Data'!BH$3,List!$F$2:$CB$2,0)),""),"")</f>
        <v/>
      </c>
      <c r="BI181" s="13" t="str">
        <f>IFERROR(IF(BI$4="Yes",INDEX(List!$F$2:$CB$208,MATCH('Selection Pane Data'!$C181,List!$F$2:$F$208,0),MATCH('Selection Pane Data'!BI$3,List!$F$2:$CB$2,0)),""),"")</f>
        <v/>
      </c>
      <c r="BJ181" s="13" t="str">
        <f>IFERROR(IF(BJ$4="Yes",INDEX(List!$F$2:$CB$208,MATCH('Selection Pane Data'!$C181,List!$F$2:$F$208,0),MATCH('Selection Pane Data'!BJ$3,List!$F$2:$CB$2,0)),""),"")</f>
        <v/>
      </c>
      <c r="BK181" s="13" t="str">
        <f>IFERROR(IF(BK$4="Yes",INDEX(List!$F$2:$CB$208,MATCH('Selection Pane Data'!$C181,List!$F$2:$F$208,0),MATCH('Selection Pane Data'!BK$3,List!$F$2:$CB$2,0)),""),"")</f>
        <v/>
      </c>
      <c r="BL181" s="13" t="str">
        <f>IFERROR(IF(BL$4="Yes",INDEX(List!$F$2:$CB$208,MATCH('Selection Pane Data'!$C181,List!$F$2:$F$208,0),MATCH('Selection Pane Data'!BL$3,List!$F$2:$CB$2,0)),""),"")</f>
        <v/>
      </c>
      <c r="BM181" s="13" t="str">
        <f>IFERROR(IF(BM$4="Yes",INDEX(List!$F$2:$CB$208,MATCH('Selection Pane Data'!$C181,List!$F$2:$F$208,0),MATCH('Selection Pane Data'!BM$3,List!$F$2:$CB$2,0)),""),"")</f>
        <v/>
      </c>
      <c r="BN181" s="13" t="str">
        <f>IFERROR(IF(BN$4="Yes",INDEX(List!$F$2:$CB$208,MATCH('Selection Pane Data'!$C181,List!$F$2:$F$208,0),MATCH('Selection Pane Data'!BN$3,List!$F$2:$CB$2,0)),""),"")</f>
        <v/>
      </c>
      <c r="BO181" s="13" t="str">
        <f>IFERROR(IF(BO$4="Yes",INDEX(List!$F$2:$CB$208,MATCH('Selection Pane Data'!$C181,List!$F$2:$F$208,0),MATCH('Selection Pane Data'!BO$3,List!$F$2:$CB$2,0)),""),"")</f>
        <v/>
      </c>
      <c r="BP181" s="13" t="str">
        <f>IFERROR(IF(BP$4="Yes",INDEX(List!$F$2:$CB$208,MATCH('Selection Pane Data'!$C181,List!$F$2:$F$208,0),MATCH('Selection Pane Data'!BP$3,List!$F$2:$CB$2,0)),""),"")</f>
        <v/>
      </c>
      <c r="BQ181" s="13" t="str">
        <f>IFERROR(IF(BQ$4="Yes",INDEX(List!$F$2:$CB$208,MATCH('Selection Pane Data'!$C181,List!$F$2:$F$208,0),MATCH('Selection Pane Data'!BQ$3,List!$F$2:$CB$2,0)),""),"")</f>
        <v/>
      </c>
      <c r="BR181" s="13" t="str">
        <f>IFERROR(IF(BR$4="Yes",INDEX(List!$F$2:$CB$208,MATCH('Selection Pane Data'!$C181,List!$F$2:$F$208,0),MATCH('Selection Pane Data'!BR$3,List!$F$2:$CB$2,0)),""),"")</f>
        <v/>
      </c>
      <c r="BS181" s="13" t="str">
        <f>IFERROR(IF(BS$4="Yes",INDEX(List!$F$2:$CB$208,MATCH('Selection Pane Data'!$C181,List!$F$2:$F$208,0),MATCH('Selection Pane Data'!BS$3,List!$F$2:$CB$2,0)),""),"")</f>
        <v/>
      </c>
      <c r="BT181" s="13" t="str">
        <f>IFERROR(IF(BT$4="Yes",INDEX(List!$F$2:$CB$208,MATCH('Selection Pane Data'!$C181,List!$F$2:$F$208,0),MATCH('Selection Pane Data'!BT$3,List!$F$2:$CB$2,0)),""),"")</f>
        <v/>
      </c>
      <c r="BU181" s="13" t="str">
        <f>IFERROR(IF(BU$4="Yes",INDEX(List!$F$2:$CB$208,MATCH('Selection Pane Data'!$C181,List!$F$2:$F$208,0),MATCH('Selection Pane Data'!BU$3,List!$F$2:$CB$2,0)),""),"")</f>
        <v/>
      </c>
      <c r="BV181" s="13" t="str">
        <f>IFERROR(IF(BV$4="Yes",INDEX(List!$F$2:$CB$208,MATCH('Selection Pane Data'!$C181,List!$F$2:$F$208,0),MATCH('Selection Pane Data'!BV$3,List!$F$2:$CB$2,0)),""),"")</f>
        <v/>
      </c>
      <c r="BW181" s="13" t="str">
        <f>IFERROR(IF(BW$4="Yes",INDEX(List!$F$2:$CB$208,MATCH('Selection Pane Data'!$C181,List!$F$2:$F$208,0),MATCH('Selection Pane Data'!BW$3,List!$F$2:$CB$2,0)),""),"")</f>
        <v/>
      </c>
      <c r="BX181" s="13" t="str">
        <f>IFERROR(IF(BX$4="Yes",INDEX(List!$F$2:$CB$208,MATCH('Selection Pane Data'!$C181,List!$F$2:$F$208,0),MATCH('Selection Pane Data'!BX$3,List!$F$2:$CB$2,0)),""),"")</f>
        <v/>
      </c>
      <c r="BY181" s="13" t="str">
        <f>IFERROR(IF(BY$4="Yes",INDEX(List!$F$2:$CB$208,MATCH('Selection Pane Data'!$C181,List!$F$2:$F$208,0),MATCH('Selection Pane Data'!BY$3,List!$F$2:$CB$2,0)),""),"")</f>
        <v/>
      </c>
      <c r="BZ181" s="13" t="str">
        <f>IFERROR(IF(BZ$4="Yes",INDEX(List!$F$2:$CB$208,MATCH('Selection Pane Data'!$C181,List!$F$2:$F$208,0),MATCH('Selection Pane Data'!BZ$3,List!$F$2:$CB$2,0)),""),"")</f>
        <v/>
      </c>
      <c r="CA181" s="13" t="str">
        <f>IFERROR(IF(CA$4="Yes",INDEX(List!$F$2:$CB$208,MATCH('Selection Pane Data'!$C181,List!$F$2:$F$208,0),MATCH('Selection Pane Data'!CA$3,List!$F$2:$CB$2,0)),""),"")</f>
        <v/>
      </c>
      <c r="CC181" s="29">
        <f t="shared" si="8"/>
        <v>0</v>
      </c>
      <c r="CD181" s="29">
        <f t="shared" si="9"/>
        <v>0</v>
      </c>
      <c r="CE181" s="29"/>
      <c r="CF181" s="29">
        <f>COUNTIF(List!I179:CB179,'Selection Pane Data'!CF$3)</f>
        <v>0</v>
      </c>
      <c r="CG181" s="29">
        <f>COUNTIF(List!J179:CC179,'Selection Pane Data'!CG$3)</f>
        <v>2</v>
      </c>
      <c r="CH181" s="29"/>
      <c r="CI181" s="29" t="str">
        <f t="shared" si="10"/>
        <v>Good</v>
      </c>
      <c r="CJ181" s="29" t="str">
        <f t="shared" si="11"/>
        <v>Error</v>
      </c>
    </row>
    <row r="182" spans="2:88" ht="14.65" thickBot="1" x14ac:dyDescent="0.5">
      <c r="B182" t="s">
        <v>448</v>
      </c>
      <c r="C182" t="s">
        <v>107</v>
      </c>
      <c r="D182" s="32" t="str">
        <f>List!G180</f>
        <v>Shared Coverage</v>
      </c>
      <c r="E182" s="31" t="str">
        <f>List!H180</f>
        <v>Microsoft Coverage</v>
      </c>
      <c r="F182" t="str">
        <f>INDEX('CMMC Levels'!$A$1:$F$188,MATCH('Selection Pane Data'!$C182,'CMMC Levels'!$A$1:$A$188,0),MATCH(Placemat!$F$4,'CMMC Levels'!$A$1:$F$1,0))</f>
        <v>X</v>
      </c>
      <c r="G182" s="75" t="str">
        <f>IF(F182="X",IF(COUNTIF(List!I180:CB180,"P")+COUNTIF(List!I180:CB180,"S")=0,"U",IF(COUNTIF('Selection Pane Data'!H182:CA182,"P")&gt;0,"P",IF(COUNTIF('Selection Pane Data'!H182:CA182,"S")&gt;0,"S","N"))),"NA")</f>
        <v>N</v>
      </c>
      <c r="H182" s="13" t="str">
        <f>IFERROR(IF(H$4="Yes",INDEX(List!$F$2:$CB$208,MATCH('Selection Pane Data'!$C182,List!$F$2:$F$208,0),MATCH('Selection Pane Data'!H$3,List!$F$2:$CB$2,0)),""),"")</f>
        <v/>
      </c>
      <c r="I182" s="13" t="str">
        <f>IFERROR(IF(I$4="Yes",INDEX(List!$F$2:$CB$208,MATCH('Selection Pane Data'!$C182,List!$F$2:$F$208,0),MATCH('Selection Pane Data'!I$3,List!$F$2:$CB$2,0)),""),"")</f>
        <v/>
      </c>
      <c r="J182" s="13">
        <f>IFERROR(IF(J$4="Yes",INDEX(List!$F$2:$CB$208,MATCH('Selection Pane Data'!$C182,List!$F$2:$F$208,0),MATCH('Selection Pane Data'!J$3,List!$F$2:$CB$2,0)),""),"")</f>
        <v>0</v>
      </c>
      <c r="K182" s="13" t="str">
        <f>IFERROR(IF(K$4="Yes",INDEX(List!$F$2:$CB$208,MATCH('Selection Pane Data'!$C182,List!$F$2:$F$208,0),MATCH('Selection Pane Data'!K$3,List!$F$2:$CB$2,0)),""),"")</f>
        <v/>
      </c>
      <c r="L182" s="13" t="str">
        <f>IFERROR(IF(L$4="Yes",INDEX(List!$F$2:$CB$208,MATCH('Selection Pane Data'!$C182,List!$F$2:$F$208,0),MATCH('Selection Pane Data'!L$3,List!$F$2:$CB$2,0)),""),"")</f>
        <v/>
      </c>
      <c r="M182" s="13" t="str">
        <f>IFERROR(IF(M$4="Yes",INDEX(List!$F$2:$CB$208,MATCH('Selection Pane Data'!$C182,List!$F$2:$F$208,0),MATCH('Selection Pane Data'!M$3,List!$F$2:$CB$2,0)),""),"")</f>
        <v/>
      </c>
      <c r="N182" s="13" t="str">
        <f>IFERROR(IF(N$4="Yes",INDEX(List!$F$2:$CB$208,MATCH('Selection Pane Data'!$C182,List!$F$2:$F$208,0),MATCH('Selection Pane Data'!N$3,List!$F$2:$CB$2,0)),""),"")</f>
        <v/>
      </c>
      <c r="O182" s="13" t="str">
        <f>IFERROR(IF(O$4="Yes",INDEX(List!$F$2:$CB$208,MATCH('Selection Pane Data'!$C182,List!$F$2:$F$208,0),MATCH('Selection Pane Data'!O$3,List!$F$2:$CB$2,0)),""),"")</f>
        <v/>
      </c>
      <c r="P182" s="13" t="str">
        <f>IFERROR(IF(P$4="Yes",INDEX(List!$F$2:$CB$208,MATCH('Selection Pane Data'!$C182,List!$F$2:$F$208,0),MATCH('Selection Pane Data'!P$3,List!$F$2:$CB$2,0)),""),"")</f>
        <v/>
      </c>
      <c r="Q182" s="13" t="str">
        <f>IFERROR(IF(Q$4="Yes",INDEX(List!$F$2:$CB$208,MATCH('Selection Pane Data'!$C182,List!$F$2:$F$208,0),MATCH('Selection Pane Data'!Q$3,List!$F$2:$CB$2,0)),""),"")</f>
        <v/>
      </c>
      <c r="R182" s="13" t="str">
        <f>IFERROR(IF(R$4="Yes",INDEX(List!$F$2:$CB$208,MATCH('Selection Pane Data'!$C182,List!$F$2:$F$208,0),MATCH('Selection Pane Data'!R$3,List!$F$2:$CB$2,0)),""),"")</f>
        <v/>
      </c>
      <c r="S182" s="13" t="str">
        <f>IFERROR(IF(S$4="Yes",INDEX(List!$F$2:$CB$208,MATCH('Selection Pane Data'!$C182,List!$F$2:$F$208,0),MATCH('Selection Pane Data'!S$3,List!$F$2:$CB$2,0)),""),"")</f>
        <v/>
      </c>
      <c r="T182" s="13" t="str">
        <f>IFERROR(IF(T$4="Yes",INDEX(List!$F$2:$CB$208,MATCH('Selection Pane Data'!$C182,List!$F$2:$F$208,0),MATCH('Selection Pane Data'!T$3,List!$F$2:$CB$2,0)),""),"")</f>
        <v/>
      </c>
      <c r="U182" s="13" t="str">
        <f>IFERROR(IF(U$4="Yes",INDEX(List!$F$2:$CB$208,MATCH('Selection Pane Data'!$C182,List!$F$2:$F$208,0),MATCH('Selection Pane Data'!U$3,List!$F$2:$CB$2,0)),""),"")</f>
        <v/>
      </c>
      <c r="V182" s="13" t="str">
        <f>IFERROR(IF(V$4="Yes",INDEX(List!$F$2:$CB$208,MATCH('Selection Pane Data'!$C182,List!$F$2:$F$208,0),MATCH('Selection Pane Data'!V$3,List!$F$2:$CB$2,0)),""),"")</f>
        <v/>
      </c>
      <c r="W182" s="13" t="str">
        <f>IFERROR(IF(W$4="Yes",INDEX(List!$F$2:$CB$208,MATCH('Selection Pane Data'!$C182,List!$F$2:$F$208,0),MATCH('Selection Pane Data'!W$3,List!$F$2:$CB$2,0)),""),"")</f>
        <v/>
      </c>
      <c r="X182" s="13" t="str">
        <f>IFERROR(IF(X$4="Yes",INDEX(List!$F$2:$CB$208,MATCH('Selection Pane Data'!$C182,List!$F$2:$F$208,0),MATCH('Selection Pane Data'!X$3,List!$F$2:$CB$2,0)),""),"")</f>
        <v/>
      </c>
      <c r="Y182" s="13" t="str">
        <f>IFERROR(IF(Y$4="Yes",INDEX(List!$F$2:$CB$208,MATCH('Selection Pane Data'!$C182,List!$F$2:$F$208,0),MATCH('Selection Pane Data'!Y$3,List!$F$2:$CB$2,0)),""),"")</f>
        <v/>
      </c>
      <c r="Z182" s="13" t="str">
        <f>IFERROR(IF(Z$4="Yes",INDEX(List!$F$2:$CB$208,MATCH('Selection Pane Data'!$C182,List!$F$2:$F$208,0),MATCH('Selection Pane Data'!Z$3,List!$F$2:$CB$2,0)),""),"")</f>
        <v/>
      </c>
      <c r="AA182" s="13" t="str">
        <f>IFERROR(IF(AA$4="Yes",INDEX(List!$F$2:$CB$208,MATCH('Selection Pane Data'!$C182,List!$F$2:$F$208,0),MATCH('Selection Pane Data'!AA$3,List!$F$2:$CB$2,0)),""),"")</f>
        <v/>
      </c>
      <c r="AB182" s="13">
        <f>IFERROR(IF(AB$4="Yes",INDEX(List!$F$2:$CB$208,MATCH('Selection Pane Data'!$C182,List!$F$2:$F$208,0),MATCH('Selection Pane Data'!AB$3,List!$F$2:$CB$2,0)),""),"")</f>
        <v>0</v>
      </c>
      <c r="AC182" s="13" t="str">
        <f>IFERROR(IF(AC$4="Yes",INDEX(List!$F$2:$CB$208,MATCH('Selection Pane Data'!$C182,List!$F$2:$F$208,0),MATCH('Selection Pane Data'!AC$3,List!$F$2:$CB$2,0)),""),"")</f>
        <v/>
      </c>
      <c r="AD182" s="13" t="str">
        <f>IFERROR(IF(AD$4="Yes",INDEX(List!$F$2:$CB$208,MATCH('Selection Pane Data'!$C182,List!$F$2:$F$208,0),MATCH('Selection Pane Data'!AD$3,List!$F$2:$CB$2,0)),""),"")</f>
        <v/>
      </c>
      <c r="AE182" s="13" t="str">
        <f>IFERROR(IF(AE$4="Yes",INDEX(List!$F$2:$CB$208,MATCH('Selection Pane Data'!$C182,List!$F$2:$F$208,0),MATCH('Selection Pane Data'!AE$3,List!$F$2:$CB$2,0)),""),"")</f>
        <v/>
      </c>
      <c r="AF182" s="13" t="str">
        <f>IFERROR(IF(AF$4="Yes",INDEX(List!$F$2:$CB$208,MATCH('Selection Pane Data'!$C182,List!$F$2:$F$208,0),MATCH('Selection Pane Data'!AF$3,List!$F$2:$CB$2,0)),""),"")</f>
        <v/>
      </c>
      <c r="AG182" s="13" t="str">
        <f>IFERROR(IF(AG$4="Yes",INDEX(List!$F$2:$CB$208,MATCH('Selection Pane Data'!$C182,List!$F$2:$F$208,0),MATCH('Selection Pane Data'!AG$3,List!$F$2:$CB$2,0)),""),"")</f>
        <v/>
      </c>
      <c r="AH182" s="13" t="str">
        <f>IFERROR(IF(AH$4="Yes",INDEX(List!$F$2:$CB$208,MATCH('Selection Pane Data'!$C182,List!$F$2:$F$208,0),MATCH('Selection Pane Data'!AH$3,List!$F$2:$CB$2,0)),""),"")</f>
        <v/>
      </c>
      <c r="AI182" s="13" t="str">
        <f>IFERROR(IF(AI$4="Yes",INDEX(List!$F$2:$CB$208,MATCH('Selection Pane Data'!$C182,List!$F$2:$F$208,0),MATCH('Selection Pane Data'!AI$3,List!$F$2:$CB$2,0)),""),"")</f>
        <v/>
      </c>
      <c r="AJ182" s="13" t="str">
        <f>IFERROR(IF(AJ$4="Yes",INDEX(List!$F$2:$CB$208,MATCH('Selection Pane Data'!$C182,List!$F$2:$F$208,0),MATCH('Selection Pane Data'!AJ$3,List!$F$2:$CB$2,0)),""),"")</f>
        <v/>
      </c>
      <c r="AK182" s="13" t="str">
        <f>IFERROR(IF(AK$4="Yes",INDEX(List!$F$2:$CB$208,MATCH('Selection Pane Data'!$C182,List!$F$2:$F$208,0),MATCH('Selection Pane Data'!AK$3,List!$F$2:$CB$2,0)),""),"")</f>
        <v/>
      </c>
      <c r="AL182" s="13" t="str">
        <f>IFERROR(IF(AL$4="Yes",INDEX(List!$F$2:$CB$208,MATCH('Selection Pane Data'!$C182,List!$F$2:$F$208,0),MATCH('Selection Pane Data'!AL$3,List!$F$2:$CB$2,0)),""),"")</f>
        <v/>
      </c>
      <c r="AM182" s="13" t="str">
        <f>IFERROR(IF(AM$4="Yes",INDEX(List!$F$2:$CB$208,MATCH('Selection Pane Data'!$C182,List!$F$2:$F$208,0),MATCH('Selection Pane Data'!AM$3,List!$F$2:$CB$2,0)),""),"")</f>
        <v/>
      </c>
      <c r="AN182" s="13" t="str">
        <f>IFERROR(IF(AN$4="Yes",INDEX(List!$F$2:$CB$208,MATCH('Selection Pane Data'!$C182,List!$F$2:$F$208,0),MATCH('Selection Pane Data'!AN$3,List!$F$2:$CB$2,0)),""),"")</f>
        <v/>
      </c>
      <c r="AO182" s="13" t="str">
        <f>IFERROR(IF(AO$4="Yes",INDEX(List!$F$2:$CB$208,MATCH('Selection Pane Data'!$C182,List!$F$2:$F$208,0),MATCH('Selection Pane Data'!AO$3,List!$F$2:$CB$2,0)),""),"")</f>
        <v/>
      </c>
      <c r="AP182" s="13" t="str">
        <f>IFERROR(IF(AP$4="Yes",INDEX(List!$F$2:$CB$208,MATCH('Selection Pane Data'!$C182,List!$F$2:$F$208,0),MATCH('Selection Pane Data'!AP$3,List!$F$2:$CB$2,0)),""),"")</f>
        <v/>
      </c>
      <c r="AQ182" s="13" t="str">
        <f>IFERROR(IF(AQ$4="Yes",INDEX(List!$F$2:$CB$208,MATCH('Selection Pane Data'!$C182,List!$F$2:$F$208,0),MATCH('Selection Pane Data'!AQ$3,List!$F$2:$CB$2,0)),""),"")</f>
        <v/>
      </c>
      <c r="AR182" s="13" t="str">
        <f>IFERROR(IF(AR$4="Yes",INDEX(List!$F$2:$CB$208,MATCH('Selection Pane Data'!$C182,List!$F$2:$F$208,0),MATCH('Selection Pane Data'!AR$3,List!$F$2:$CB$2,0)),""),"")</f>
        <v/>
      </c>
      <c r="AS182" s="13" t="str">
        <f>IFERROR(IF(AS$4="Yes",INDEX(List!$F$2:$CB$208,MATCH('Selection Pane Data'!$C182,List!$F$2:$F$208,0),MATCH('Selection Pane Data'!AS$3,List!$F$2:$CB$2,0)),""),"")</f>
        <v/>
      </c>
      <c r="AT182" s="13" t="str">
        <f>IFERROR(IF(AT$4="Yes",INDEX(List!$F$2:$CB$208,MATCH('Selection Pane Data'!$C182,List!$F$2:$F$208,0),MATCH('Selection Pane Data'!AT$3,List!$F$2:$CB$2,0)),""),"")</f>
        <v/>
      </c>
      <c r="AU182" s="13" t="str">
        <f>IFERROR(IF(AU$4="Yes",INDEX(List!$F$2:$CB$208,MATCH('Selection Pane Data'!$C182,List!$F$2:$F$208,0),MATCH('Selection Pane Data'!AU$3,List!$F$2:$CB$2,0)),""),"")</f>
        <v/>
      </c>
      <c r="AV182" s="13" t="str">
        <f>IFERROR(IF(AV$4="Yes",INDEX(List!$F$2:$CB$208,MATCH('Selection Pane Data'!$C182,List!$F$2:$F$208,0),MATCH('Selection Pane Data'!AV$3,List!$F$2:$CB$2,0)),""),"")</f>
        <v/>
      </c>
      <c r="AW182" s="13" t="str">
        <f>IFERROR(IF(AW$4="Yes",INDEX(List!$F$2:$CB$208,MATCH('Selection Pane Data'!$C182,List!$F$2:$F$208,0),MATCH('Selection Pane Data'!AW$3,List!$F$2:$CB$2,0)),""),"")</f>
        <v/>
      </c>
      <c r="AX182" s="13" t="str">
        <f>IFERROR(IF(AX$4="Yes",INDEX(List!$F$2:$CB$208,MATCH('Selection Pane Data'!$C182,List!$F$2:$F$208,0),MATCH('Selection Pane Data'!AX$3,List!$F$2:$CB$2,0)),""),"")</f>
        <v/>
      </c>
      <c r="AY182" s="13" t="str">
        <f>IFERROR(IF(AY$4="Yes",INDEX(List!$F$2:$CB$208,MATCH('Selection Pane Data'!$C182,List!$F$2:$F$208,0),MATCH('Selection Pane Data'!AY$3,List!$F$2:$CB$2,0)),""),"")</f>
        <v/>
      </c>
      <c r="AZ182" s="13" t="str">
        <f>IFERROR(IF(AZ$4="Yes",INDEX(List!$F$2:$CB$208,MATCH('Selection Pane Data'!$C182,List!$F$2:$F$208,0),MATCH('Selection Pane Data'!AZ$3,List!$F$2:$CB$2,0)),""),"")</f>
        <v/>
      </c>
      <c r="BA182" s="13" t="str">
        <f>IFERROR(IF(BA$4="Yes",INDEX(List!$F$2:$CB$208,MATCH('Selection Pane Data'!$C182,List!$F$2:$F$208,0),MATCH('Selection Pane Data'!BA$3,List!$F$2:$CB$2,0)),""),"")</f>
        <v/>
      </c>
      <c r="BB182" s="13" t="str">
        <f>IFERROR(IF(BB$4="Yes",INDEX(List!$F$2:$CB$208,MATCH('Selection Pane Data'!$C182,List!$F$2:$F$208,0),MATCH('Selection Pane Data'!BB$3,List!$F$2:$CB$2,0)),""),"")</f>
        <v/>
      </c>
      <c r="BC182" s="13" t="str">
        <f>IFERROR(IF(BC$4="Yes",INDEX(List!$F$2:$CB$208,MATCH('Selection Pane Data'!$C182,List!$F$2:$F$208,0),MATCH('Selection Pane Data'!BC$3,List!$F$2:$CB$2,0)),""),"")</f>
        <v/>
      </c>
      <c r="BD182" s="13" t="str">
        <f>IFERROR(IF(BD$4="Yes",INDEX(List!$F$2:$CB$208,MATCH('Selection Pane Data'!$C182,List!$F$2:$F$208,0),MATCH('Selection Pane Data'!BD$3,List!$F$2:$CB$2,0)),""),"")</f>
        <v/>
      </c>
      <c r="BE182" s="13" t="str">
        <f>IFERROR(IF(BE$4="Yes",INDEX(List!$F$2:$CB$208,MATCH('Selection Pane Data'!$C182,List!$F$2:$F$208,0),MATCH('Selection Pane Data'!BE$3,List!$F$2:$CB$2,0)),""),"")</f>
        <v/>
      </c>
      <c r="BF182" s="13" t="str">
        <f>IFERROR(IF(BF$4="Yes",INDEX(List!$F$2:$CB$208,MATCH('Selection Pane Data'!$C182,List!$F$2:$F$208,0),MATCH('Selection Pane Data'!BF$3,List!$F$2:$CB$2,0)),""),"")</f>
        <v/>
      </c>
      <c r="BG182" s="13" t="str">
        <f>IFERROR(IF(BG$4="Yes",INDEX(List!$F$2:$CB$208,MATCH('Selection Pane Data'!$C182,List!$F$2:$F$208,0),MATCH('Selection Pane Data'!BG$3,List!$F$2:$CB$2,0)),""),"")</f>
        <v/>
      </c>
      <c r="BH182" s="13" t="str">
        <f>IFERROR(IF(BH$4="Yes",INDEX(List!$F$2:$CB$208,MATCH('Selection Pane Data'!$C182,List!$F$2:$F$208,0),MATCH('Selection Pane Data'!BH$3,List!$F$2:$CB$2,0)),""),"")</f>
        <v/>
      </c>
      <c r="BI182" s="13" t="str">
        <f>IFERROR(IF(BI$4="Yes",INDEX(List!$F$2:$CB$208,MATCH('Selection Pane Data'!$C182,List!$F$2:$F$208,0),MATCH('Selection Pane Data'!BI$3,List!$F$2:$CB$2,0)),""),"")</f>
        <v/>
      </c>
      <c r="BJ182" s="13" t="str">
        <f>IFERROR(IF(BJ$4="Yes",INDEX(List!$F$2:$CB$208,MATCH('Selection Pane Data'!$C182,List!$F$2:$F$208,0),MATCH('Selection Pane Data'!BJ$3,List!$F$2:$CB$2,0)),""),"")</f>
        <v/>
      </c>
      <c r="BK182" s="13" t="str">
        <f>IFERROR(IF(BK$4="Yes",INDEX(List!$F$2:$CB$208,MATCH('Selection Pane Data'!$C182,List!$F$2:$F$208,0),MATCH('Selection Pane Data'!BK$3,List!$F$2:$CB$2,0)),""),"")</f>
        <v/>
      </c>
      <c r="BL182" s="13" t="str">
        <f>IFERROR(IF(BL$4="Yes",INDEX(List!$F$2:$CB$208,MATCH('Selection Pane Data'!$C182,List!$F$2:$F$208,0),MATCH('Selection Pane Data'!BL$3,List!$F$2:$CB$2,0)),""),"")</f>
        <v/>
      </c>
      <c r="BM182" s="13" t="str">
        <f>IFERROR(IF(BM$4="Yes",INDEX(List!$F$2:$CB$208,MATCH('Selection Pane Data'!$C182,List!$F$2:$F$208,0),MATCH('Selection Pane Data'!BM$3,List!$F$2:$CB$2,0)),""),"")</f>
        <v/>
      </c>
      <c r="BN182" s="13" t="str">
        <f>IFERROR(IF(BN$4="Yes",INDEX(List!$F$2:$CB$208,MATCH('Selection Pane Data'!$C182,List!$F$2:$F$208,0),MATCH('Selection Pane Data'!BN$3,List!$F$2:$CB$2,0)),""),"")</f>
        <v/>
      </c>
      <c r="BO182" s="13" t="str">
        <f>IFERROR(IF(BO$4="Yes",INDEX(List!$F$2:$CB$208,MATCH('Selection Pane Data'!$C182,List!$F$2:$F$208,0),MATCH('Selection Pane Data'!BO$3,List!$F$2:$CB$2,0)),""),"")</f>
        <v/>
      </c>
      <c r="BP182" s="13" t="str">
        <f>IFERROR(IF(BP$4="Yes",INDEX(List!$F$2:$CB$208,MATCH('Selection Pane Data'!$C182,List!$F$2:$F$208,0),MATCH('Selection Pane Data'!BP$3,List!$F$2:$CB$2,0)),""),"")</f>
        <v/>
      </c>
      <c r="BQ182" s="13" t="str">
        <f>IFERROR(IF(BQ$4="Yes",INDEX(List!$F$2:$CB$208,MATCH('Selection Pane Data'!$C182,List!$F$2:$F$208,0),MATCH('Selection Pane Data'!BQ$3,List!$F$2:$CB$2,0)),""),"")</f>
        <v/>
      </c>
      <c r="BR182" s="13" t="str">
        <f>IFERROR(IF(BR$4="Yes",INDEX(List!$F$2:$CB$208,MATCH('Selection Pane Data'!$C182,List!$F$2:$F$208,0),MATCH('Selection Pane Data'!BR$3,List!$F$2:$CB$2,0)),""),"")</f>
        <v/>
      </c>
      <c r="BS182" s="13" t="str">
        <f>IFERROR(IF(BS$4="Yes",INDEX(List!$F$2:$CB$208,MATCH('Selection Pane Data'!$C182,List!$F$2:$F$208,0),MATCH('Selection Pane Data'!BS$3,List!$F$2:$CB$2,0)),""),"")</f>
        <v/>
      </c>
      <c r="BT182" s="13" t="str">
        <f>IFERROR(IF(BT$4="Yes",INDEX(List!$F$2:$CB$208,MATCH('Selection Pane Data'!$C182,List!$F$2:$F$208,0),MATCH('Selection Pane Data'!BT$3,List!$F$2:$CB$2,0)),""),"")</f>
        <v/>
      </c>
      <c r="BU182" s="13" t="str">
        <f>IFERROR(IF(BU$4="Yes",INDEX(List!$F$2:$CB$208,MATCH('Selection Pane Data'!$C182,List!$F$2:$F$208,0),MATCH('Selection Pane Data'!BU$3,List!$F$2:$CB$2,0)),""),"")</f>
        <v/>
      </c>
      <c r="BV182" s="13" t="str">
        <f>IFERROR(IF(BV$4="Yes",INDEX(List!$F$2:$CB$208,MATCH('Selection Pane Data'!$C182,List!$F$2:$F$208,0),MATCH('Selection Pane Data'!BV$3,List!$F$2:$CB$2,0)),""),"")</f>
        <v/>
      </c>
      <c r="BW182" s="13" t="str">
        <f>IFERROR(IF(BW$4="Yes",INDEX(List!$F$2:$CB$208,MATCH('Selection Pane Data'!$C182,List!$F$2:$F$208,0),MATCH('Selection Pane Data'!BW$3,List!$F$2:$CB$2,0)),""),"")</f>
        <v/>
      </c>
      <c r="BX182" s="13" t="str">
        <f>IFERROR(IF(BX$4="Yes",INDEX(List!$F$2:$CB$208,MATCH('Selection Pane Data'!$C182,List!$F$2:$F$208,0),MATCH('Selection Pane Data'!BX$3,List!$F$2:$CB$2,0)),""),"")</f>
        <v/>
      </c>
      <c r="BY182" s="13" t="str">
        <f>IFERROR(IF(BY$4="Yes",INDEX(List!$F$2:$CB$208,MATCH('Selection Pane Data'!$C182,List!$F$2:$F$208,0),MATCH('Selection Pane Data'!BY$3,List!$F$2:$CB$2,0)),""),"")</f>
        <v/>
      </c>
      <c r="BZ182" s="13" t="str">
        <f>IFERROR(IF(BZ$4="Yes",INDEX(List!$F$2:$CB$208,MATCH('Selection Pane Data'!$C182,List!$F$2:$F$208,0),MATCH('Selection Pane Data'!BZ$3,List!$F$2:$CB$2,0)),""),"")</f>
        <v/>
      </c>
      <c r="CA182" s="13" t="str">
        <f>IFERROR(IF(CA$4="Yes",INDEX(List!$F$2:$CB$208,MATCH('Selection Pane Data'!$C182,List!$F$2:$F$208,0),MATCH('Selection Pane Data'!CA$3,List!$F$2:$CB$2,0)),""),"")</f>
        <v/>
      </c>
      <c r="CC182" s="29">
        <f t="shared" si="8"/>
        <v>0</v>
      </c>
      <c r="CD182" s="29">
        <f t="shared" si="9"/>
        <v>0</v>
      </c>
      <c r="CE182" s="29"/>
      <c r="CF182" s="29">
        <f>COUNTIF(List!I180:CB180,'Selection Pane Data'!CF$3)</f>
        <v>2</v>
      </c>
      <c r="CG182" s="29">
        <f>COUNTIF(List!J180:CC180,'Selection Pane Data'!CG$3)</f>
        <v>2</v>
      </c>
      <c r="CH182" s="29"/>
      <c r="CI182" s="29" t="str">
        <f t="shared" si="10"/>
        <v>Error</v>
      </c>
      <c r="CJ182" s="29" t="str">
        <f t="shared" si="11"/>
        <v>Error</v>
      </c>
    </row>
    <row r="183" spans="2:88" ht="14.65" thickBot="1" x14ac:dyDescent="0.5">
      <c r="B183" t="s">
        <v>449</v>
      </c>
      <c r="C183" t="s">
        <v>121</v>
      </c>
      <c r="D183" s="32" t="str">
        <f>List!G181</f>
        <v>Shared Coverage</v>
      </c>
      <c r="E183" s="31" t="str">
        <f>List!H181</f>
        <v>Shared Coverage</v>
      </c>
      <c r="F183" t="str">
        <f>INDEX('CMMC Levels'!$A$1:$F$188,MATCH('Selection Pane Data'!$C183,'CMMC Levels'!$A$1:$A$188,0),MATCH(Placemat!$F$4,'CMMC Levels'!$A$1:$F$1,0))</f>
        <v>X</v>
      </c>
      <c r="G183" s="75" t="str">
        <f>IF(F183="X",IF(COUNTIF(List!I181:CB181,"P")+COUNTIF(List!I181:CB181,"S")=0,"U",IF(COUNTIF('Selection Pane Data'!H183:CA183,"P")&gt;0,"P",IF(COUNTIF('Selection Pane Data'!H183:CA183,"S")&gt;0,"S","N"))),"NA")</f>
        <v>N</v>
      </c>
      <c r="H183" s="13" t="str">
        <f>IFERROR(IF(H$4="Yes",INDEX(List!$F$2:$CB$208,MATCH('Selection Pane Data'!$C183,List!$F$2:$F$208,0),MATCH('Selection Pane Data'!H$3,List!$F$2:$CB$2,0)),""),"")</f>
        <v/>
      </c>
      <c r="I183" s="13" t="str">
        <f>IFERROR(IF(I$4="Yes",INDEX(List!$F$2:$CB$208,MATCH('Selection Pane Data'!$C183,List!$F$2:$F$208,0),MATCH('Selection Pane Data'!I$3,List!$F$2:$CB$2,0)),""),"")</f>
        <v/>
      </c>
      <c r="J183" s="13">
        <f>IFERROR(IF(J$4="Yes",INDEX(List!$F$2:$CB$208,MATCH('Selection Pane Data'!$C183,List!$F$2:$F$208,0),MATCH('Selection Pane Data'!J$3,List!$F$2:$CB$2,0)),""),"")</f>
        <v>0</v>
      </c>
      <c r="K183" s="13" t="str">
        <f>IFERROR(IF(K$4="Yes",INDEX(List!$F$2:$CB$208,MATCH('Selection Pane Data'!$C183,List!$F$2:$F$208,0),MATCH('Selection Pane Data'!K$3,List!$F$2:$CB$2,0)),""),"")</f>
        <v/>
      </c>
      <c r="L183" s="13" t="str">
        <f>IFERROR(IF(L$4="Yes",INDEX(List!$F$2:$CB$208,MATCH('Selection Pane Data'!$C183,List!$F$2:$F$208,0),MATCH('Selection Pane Data'!L$3,List!$F$2:$CB$2,0)),""),"")</f>
        <v/>
      </c>
      <c r="M183" s="13" t="str">
        <f>IFERROR(IF(M$4="Yes",INDEX(List!$F$2:$CB$208,MATCH('Selection Pane Data'!$C183,List!$F$2:$F$208,0),MATCH('Selection Pane Data'!M$3,List!$F$2:$CB$2,0)),""),"")</f>
        <v/>
      </c>
      <c r="N183" s="13" t="str">
        <f>IFERROR(IF(N$4="Yes",INDEX(List!$F$2:$CB$208,MATCH('Selection Pane Data'!$C183,List!$F$2:$F$208,0),MATCH('Selection Pane Data'!N$3,List!$F$2:$CB$2,0)),""),"")</f>
        <v/>
      </c>
      <c r="O183" s="13" t="str">
        <f>IFERROR(IF(O$4="Yes",INDEX(List!$F$2:$CB$208,MATCH('Selection Pane Data'!$C183,List!$F$2:$F$208,0),MATCH('Selection Pane Data'!O$3,List!$F$2:$CB$2,0)),""),"")</f>
        <v/>
      </c>
      <c r="P183" s="13" t="str">
        <f>IFERROR(IF(P$4="Yes",INDEX(List!$F$2:$CB$208,MATCH('Selection Pane Data'!$C183,List!$F$2:$F$208,0),MATCH('Selection Pane Data'!P$3,List!$F$2:$CB$2,0)),""),"")</f>
        <v/>
      </c>
      <c r="Q183" s="13" t="str">
        <f>IFERROR(IF(Q$4="Yes",INDEX(List!$F$2:$CB$208,MATCH('Selection Pane Data'!$C183,List!$F$2:$F$208,0),MATCH('Selection Pane Data'!Q$3,List!$F$2:$CB$2,0)),""),"")</f>
        <v/>
      </c>
      <c r="R183" s="13" t="str">
        <f>IFERROR(IF(R$4="Yes",INDEX(List!$F$2:$CB$208,MATCH('Selection Pane Data'!$C183,List!$F$2:$F$208,0),MATCH('Selection Pane Data'!R$3,List!$F$2:$CB$2,0)),""),"")</f>
        <v/>
      </c>
      <c r="S183" s="13" t="str">
        <f>IFERROR(IF(S$4="Yes",INDEX(List!$F$2:$CB$208,MATCH('Selection Pane Data'!$C183,List!$F$2:$F$208,0),MATCH('Selection Pane Data'!S$3,List!$F$2:$CB$2,0)),""),"")</f>
        <v/>
      </c>
      <c r="T183" s="13" t="str">
        <f>IFERROR(IF(T$4="Yes",INDEX(List!$F$2:$CB$208,MATCH('Selection Pane Data'!$C183,List!$F$2:$F$208,0),MATCH('Selection Pane Data'!T$3,List!$F$2:$CB$2,0)),""),"")</f>
        <v/>
      </c>
      <c r="U183" s="13" t="str">
        <f>IFERROR(IF(U$4="Yes",INDEX(List!$F$2:$CB$208,MATCH('Selection Pane Data'!$C183,List!$F$2:$F$208,0),MATCH('Selection Pane Data'!U$3,List!$F$2:$CB$2,0)),""),"")</f>
        <v/>
      </c>
      <c r="V183" s="13" t="str">
        <f>IFERROR(IF(V$4="Yes",INDEX(List!$F$2:$CB$208,MATCH('Selection Pane Data'!$C183,List!$F$2:$F$208,0),MATCH('Selection Pane Data'!V$3,List!$F$2:$CB$2,0)),""),"")</f>
        <v/>
      </c>
      <c r="W183" s="13" t="str">
        <f>IFERROR(IF(W$4="Yes",INDEX(List!$F$2:$CB$208,MATCH('Selection Pane Data'!$C183,List!$F$2:$F$208,0),MATCH('Selection Pane Data'!W$3,List!$F$2:$CB$2,0)),""),"")</f>
        <v/>
      </c>
      <c r="X183" s="13" t="str">
        <f>IFERROR(IF(X$4="Yes",INDEX(List!$F$2:$CB$208,MATCH('Selection Pane Data'!$C183,List!$F$2:$F$208,0),MATCH('Selection Pane Data'!X$3,List!$F$2:$CB$2,0)),""),"")</f>
        <v/>
      </c>
      <c r="Y183" s="13" t="str">
        <f>IFERROR(IF(Y$4="Yes",INDEX(List!$F$2:$CB$208,MATCH('Selection Pane Data'!$C183,List!$F$2:$F$208,0),MATCH('Selection Pane Data'!Y$3,List!$F$2:$CB$2,0)),""),"")</f>
        <v/>
      </c>
      <c r="Z183" s="13" t="str">
        <f>IFERROR(IF(Z$4="Yes",INDEX(List!$F$2:$CB$208,MATCH('Selection Pane Data'!$C183,List!$F$2:$F$208,0),MATCH('Selection Pane Data'!Z$3,List!$F$2:$CB$2,0)),""),"")</f>
        <v/>
      </c>
      <c r="AA183" s="13" t="str">
        <f>IFERROR(IF(AA$4="Yes",INDEX(List!$F$2:$CB$208,MATCH('Selection Pane Data'!$C183,List!$F$2:$F$208,0),MATCH('Selection Pane Data'!AA$3,List!$F$2:$CB$2,0)),""),"")</f>
        <v/>
      </c>
      <c r="AB183" s="13">
        <f>IFERROR(IF(AB$4="Yes",INDEX(List!$F$2:$CB$208,MATCH('Selection Pane Data'!$C183,List!$F$2:$F$208,0),MATCH('Selection Pane Data'!AB$3,List!$F$2:$CB$2,0)),""),"")</f>
        <v>0</v>
      </c>
      <c r="AC183" s="13" t="str">
        <f>IFERROR(IF(AC$4="Yes",INDEX(List!$F$2:$CB$208,MATCH('Selection Pane Data'!$C183,List!$F$2:$F$208,0),MATCH('Selection Pane Data'!AC$3,List!$F$2:$CB$2,0)),""),"")</f>
        <v/>
      </c>
      <c r="AD183" s="13" t="str">
        <f>IFERROR(IF(AD$4="Yes",INDEX(List!$F$2:$CB$208,MATCH('Selection Pane Data'!$C183,List!$F$2:$F$208,0),MATCH('Selection Pane Data'!AD$3,List!$F$2:$CB$2,0)),""),"")</f>
        <v/>
      </c>
      <c r="AE183" s="13" t="str">
        <f>IFERROR(IF(AE$4="Yes",INDEX(List!$F$2:$CB$208,MATCH('Selection Pane Data'!$C183,List!$F$2:$F$208,0),MATCH('Selection Pane Data'!AE$3,List!$F$2:$CB$2,0)),""),"")</f>
        <v/>
      </c>
      <c r="AF183" s="13" t="str">
        <f>IFERROR(IF(AF$4="Yes",INDEX(List!$F$2:$CB$208,MATCH('Selection Pane Data'!$C183,List!$F$2:$F$208,0),MATCH('Selection Pane Data'!AF$3,List!$F$2:$CB$2,0)),""),"")</f>
        <v/>
      </c>
      <c r="AG183" s="13" t="str">
        <f>IFERROR(IF(AG$4="Yes",INDEX(List!$F$2:$CB$208,MATCH('Selection Pane Data'!$C183,List!$F$2:$F$208,0),MATCH('Selection Pane Data'!AG$3,List!$F$2:$CB$2,0)),""),"")</f>
        <v/>
      </c>
      <c r="AH183" s="13" t="str">
        <f>IFERROR(IF(AH$4="Yes",INDEX(List!$F$2:$CB$208,MATCH('Selection Pane Data'!$C183,List!$F$2:$F$208,0),MATCH('Selection Pane Data'!AH$3,List!$F$2:$CB$2,0)),""),"")</f>
        <v/>
      </c>
      <c r="AI183" s="13" t="str">
        <f>IFERROR(IF(AI$4="Yes",INDEX(List!$F$2:$CB$208,MATCH('Selection Pane Data'!$C183,List!$F$2:$F$208,0),MATCH('Selection Pane Data'!AI$3,List!$F$2:$CB$2,0)),""),"")</f>
        <v/>
      </c>
      <c r="AJ183" s="13" t="str">
        <f>IFERROR(IF(AJ$4="Yes",INDEX(List!$F$2:$CB$208,MATCH('Selection Pane Data'!$C183,List!$F$2:$F$208,0),MATCH('Selection Pane Data'!AJ$3,List!$F$2:$CB$2,0)),""),"")</f>
        <v/>
      </c>
      <c r="AK183" s="13" t="str">
        <f>IFERROR(IF(AK$4="Yes",INDEX(List!$F$2:$CB$208,MATCH('Selection Pane Data'!$C183,List!$F$2:$F$208,0),MATCH('Selection Pane Data'!AK$3,List!$F$2:$CB$2,0)),""),"")</f>
        <v/>
      </c>
      <c r="AL183" s="13" t="str">
        <f>IFERROR(IF(AL$4="Yes",INDEX(List!$F$2:$CB$208,MATCH('Selection Pane Data'!$C183,List!$F$2:$F$208,0),MATCH('Selection Pane Data'!AL$3,List!$F$2:$CB$2,0)),""),"")</f>
        <v/>
      </c>
      <c r="AM183" s="13" t="str">
        <f>IFERROR(IF(AM$4="Yes",INDEX(List!$F$2:$CB$208,MATCH('Selection Pane Data'!$C183,List!$F$2:$F$208,0),MATCH('Selection Pane Data'!AM$3,List!$F$2:$CB$2,0)),""),"")</f>
        <v/>
      </c>
      <c r="AN183" s="13" t="str">
        <f>IFERROR(IF(AN$4="Yes",INDEX(List!$F$2:$CB$208,MATCH('Selection Pane Data'!$C183,List!$F$2:$F$208,0),MATCH('Selection Pane Data'!AN$3,List!$F$2:$CB$2,0)),""),"")</f>
        <v/>
      </c>
      <c r="AO183" s="13" t="str">
        <f>IFERROR(IF(AO$4="Yes",INDEX(List!$F$2:$CB$208,MATCH('Selection Pane Data'!$C183,List!$F$2:$F$208,0),MATCH('Selection Pane Data'!AO$3,List!$F$2:$CB$2,0)),""),"")</f>
        <v/>
      </c>
      <c r="AP183" s="13" t="str">
        <f>IFERROR(IF(AP$4="Yes",INDEX(List!$F$2:$CB$208,MATCH('Selection Pane Data'!$C183,List!$F$2:$F$208,0),MATCH('Selection Pane Data'!AP$3,List!$F$2:$CB$2,0)),""),"")</f>
        <v/>
      </c>
      <c r="AQ183" s="13" t="str">
        <f>IFERROR(IF(AQ$4="Yes",INDEX(List!$F$2:$CB$208,MATCH('Selection Pane Data'!$C183,List!$F$2:$F$208,0),MATCH('Selection Pane Data'!AQ$3,List!$F$2:$CB$2,0)),""),"")</f>
        <v/>
      </c>
      <c r="AR183" s="13" t="str">
        <f>IFERROR(IF(AR$4="Yes",INDEX(List!$F$2:$CB$208,MATCH('Selection Pane Data'!$C183,List!$F$2:$F$208,0),MATCH('Selection Pane Data'!AR$3,List!$F$2:$CB$2,0)),""),"")</f>
        <v/>
      </c>
      <c r="AS183" s="13" t="str">
        <f>IFERROR(IF(AS$4="Yes",INDEX(List!$F$2:$CB$208,MATCH('Selection Pane Data'!$C183,List!$F$2:$F$208,0),MATCH('Selection Pane Data'!AS$3,List!$F$2:$CB$2,0)),""),"")</f>
        <v/>
      </c>
      <c r="AT183" s="13" t="str">
        <f>IFERROR(IF(AT$4="Yes",INDEX(List!$F$2:$CB$208,MATCH('Selection Pane Data'!$C183,List!$F$2:$F$208,0),MATCH('Selection Pane Data'!AT$3,List!$F$2:$CB$2,0)),""),"")</f>
        <v/>
      </c>
      <c r="AU183" s="13" t="str">
        <f>IFERROR(IF(AU$4="Yes",INDEX(List!$F$2:$CB$208,MATCH('Selection Pane Data'!$C183,List!$F$2:$F$208,0),MATCH('Selection Pane Data'!AU$3,List!$F$2:$CB$2,0)),""),"")</f>
        <v/>
      </c>
      <c r="AV183" s="13" t="str">
        <f>IFERROR(IF(AV$4="Yes",INDEX(List!$F$2:$CB$208,MATCH('Selection Pane Data'!$C183,List!$F$2:$F$208,0),MATCH('Selection Pane Data'!AV$3,List!$F$2:$CB$2,0)),""),"")</f>
        <v/>
      </c>
      <c r="AW183" s="13" t="str">
        <f>IFERROR(IF(AW$4="Yes",INDEX(List!$F$2:$CB$208,MATCH('Selection Pane Data'!$C183,List!$F$2:$F$208,0),MATCH('Selection Pane Data'!AW$3,List!$F$2:$CB$2,0)),""),"")</f>
        <v/>
      </c>
      <c r="AX183" s="13" t="str">
        <f>IFERROR(IF(AX$4="Yes",INDEX(List!$F$2:$CB$208,MATCH('Selection Pane Data'!$C183,List!$F$2:$F$208,0),MATCH('Selection Pane Data'!AX$3,List!$F$2:$CB$2,0)),""),"")</f>
        <v/>
      </c>
      <c r="AY183" s="13" t="str">
        <f>IFERROR(IF(AY$4="Yes",INDEX(List!$F$2:$CB$208,MATCH('Selection Pane Data'!$C183,List!$F$2:$F$208,0),MATCH('Selection Pane Data'!AY$3,List!$F$2:$CB$2,0)),""),"")</f>
        <v/>
      </c>
      <c r="AZ183" s="13" t="str">
        <f>IFERROR(IF(AZ$4="Yes",INDEX(List!$F$2:$CB$208,MATCH('Selection Pane Data'!$C183,List!$F$2:$F$208,0),MATCH('Selection Pane Data'!AZ$3,List!$F$2:$CB$2,0)),""),"")</f>
        <v/>
      </c>
      <c r="BA183" s="13" t="str">
        <f>IFERROR(IF(BA$4="Yes",INDEX(List!$F$2:$CB$208,MATCH('Selection Pane Data'!$C183,List!$F$2:$F$208,0),MATCH('Selection Pane Data'!BA$3,List!$F$2:$CB$2,0)),""),"")</f>
        <v/>
      </c>
      <c r="BB183" s="13" t="str">
        <f>IFERROR(IF(BB$4="Yes",INDEX(List!$F$2:$CB$208,MATCH('Selection Pane Data'!$C183,List!$F$2:$F$208,0),MATCH('Selection Pane Data'!BB$3,List!$F$2:$CB$2,0)),""),"")</f>
        <v/>
      </c>
      <c r="BC183" s="13" t="str">
        <f>IFERROR(IF(BC$4="Yes",INDEX(List!$F$2:$CB$208,MATCH('Selection Pane Data'!$C183,List!$F$2:$F$208,0),MATCH('Selection Pane Data'!BC$3,List!$F$2:$CB$2,0)),""),"")</f>
        <v/>
      </c>
      <c r="BD183" s="13" t="str">
        <f>IFERROR(IF(BD$4="Yes",INDEX(List!$F$2:$CB$208,MATCH('Selection Pane Data'!$C183,List!$F$2:$F$208,0),MATCH('Selection Pane Data'!BD$3,List!$F$2:$CB$2,0)),""),"")</f>
        <v/>
      </c>
      <c r="BE183" s="13" t="str">
        <f>IFERROR(IF(BE$4="Yes",INDEX(List!$F$2:$CB$208,MATCH('Selection Pane Data'!$C183,List!$F$2:$F$208,0),MATCH('Selection Pane Data'!BE$3,List!$F$2:$CB$2,0)),""),"")</f>
        <v/>
      </c>
      <c r="BF183" s="13" t="str">
        <f>IFERROR(IF(BF$4="Yes",INDEX(List!$F$2:$CB$208,MATCH('Selection Pane Data'!$C183,List!$F$2:$F$208,0),MATCH('Selection Pane Data'!BF$3,List!$F$2:$CB$2,0)),""),"")</f>
        <v/>
      </c>
      <c r="BG183" s="13" t="str">
        <f>IFERROR(IF(BG$4="Yes",INDEX(List!$F$2:$CB$208,MATCH('Selection Pane Data'!$C183,List!$F$2:$F$208,0),MATCH('Selection Pane Data'!BG$3,List!$F$2:$CB$2,0)),""),"")</f>
        <v/>
      </c>
      <c r="BH183" s="13" t="str">
        <f>IFERROR(IF(BH$4="Yes",INDEX(List!$F$2:$CB$208,MATCH('Selection Pane Data'!$C183,List!$F$2:$F$208,0),MATCH('Selection Pane Data'!BH$3,List!$F$2:$CB$2,0)),""),"")</f>
        <v/>
      </c>
      <c r="BI183" s="13" t="str">
        <f>IFERROR(IF(BI$4="Yes",INDEX(List!$F$2:$CB$208,MATCH('Selection Pane Data'!$C183,List!$F$2:$F$208,0),MATCH('Selection Pane Data'!BI$3,List!$F$2:$CB$2,0)),""),"")</f>
        <v/>
      </c>
      <c r="BJ183" s="13" t="str">
        <f>IFERROR(IF(BJ$4="Yes",INDEX(List!$F$2:$CB$208,MATCH('Selection Pane Data'!$C183,List!$F$2:$F$208,0),MATCH('Selection Pane Data'!BJ$3,List!$F$2:$CB$2,0)),""),"")</f>
        <v/>
      </c>
      <c r="BK183" s="13" t="str">
        <f>IFERROR(IF(BK$4="Yes",INDEX(List!$F$2:$CB$208,MATCH('Selection Pane Data'!$C183,List!$F$2:$F$208,0),MATCH('Selection Pane Data'!BK$3,List!$F$2:$CB$2,0)),""),"")</f>
        <v/>
      </c>
      <c r="BL183" s="13" t="str">
        <f>IFERROR(IF(BL$4="Yes",INDEX(List!$F$2:$CB$208,MATCH('Selection Pane Data'!$C183,List!$F$2:$F$208,0),MATCH('Selection Pane Data'!BL$3,List!$F$2:$CB$2,0)),""),"")</f>
        <v/>
      </c>
      <c r="BM183" s="13" t="str">
        <f>IFERROR(IF(BM$4="Yes",INDEX(List!$F$2:$CB$208,MATCH('Selection Pane Data'!$C183,List!$F$2:$F$208,0),MATCH('Selection Pane Data'!BM$3,List!$F$2:$CB$2,0)),""),"")</f>
        <v/>
      </c>
      <c r="BN183" s="13" t="str">
        <f>IFERROR(IF(BN$4="Yes",INDEX(List!$F$2:$CB$208,MATCH('Selection Pane Data'!$C183,List!$F$2:$F$208,0),MATCH('Selection Pane Data'!BN$3,List!$F$2:$CB$2,0)),""),"")</f>
        <v/>
      </c>
      <c r="BO183" s="13" t="str">
        <f>IFERROR(IF(BO$4="Yes",INDEX(List!$F$2:$CB$208,MATCH('Selection Pane Data'!$C183,List!$F$2:$F$208,0),MATCH('Selection Pane Data'!BO$3,List!$F$2:$CB$2,0)),""),"")</f>
        <v/>
      </c>
      <c r="BP183" s="13" t="str">
        <f>IFERROR(IF(BP$4="Yes",INDEX(List!$F$2:$CB$208,MATCH('Selection Pane Data'!$C183,List!$F$2:$F$208,0),MATCH('Selection Pane Data'!BP$3,List!$F$2:$CB$2,0)),""),"")</f>
        <v/>
      </c>
      <c r="BQ183" s="13" t="str">
        <f>IFERROR(IF(BQ$4="Yes",INDEX(List!$F$2:$CB$208,MATCH('Selection Pane Data'!$C183,List!$F$2:$F$208,0),MATCH('Selection Pane Data'!BQ$3,List!$F$2:$CB$2,0)),""),"")</f>
        <v/>
      </c>
      <c r="BR183" s="13" t="str">
        <f>IFERROR(IF(BR$4="Yes",INDEX(List!$F$2:$CB$208,MATCH('Selection Pane Data'!$C183,List!$F$2:$F$208,0),MATCH('Selection Pane Data'!BR$3,List!$F$2:$CB$2,0)),""),"")</f>
        <v/>
      </c>
      <c r="BS183" s="13" t="str">
        <f>IFERROR(IF(BS$4="Yes",INDEX(List!$F$2:$CB$208,MATCH('Selection Pane Data'!$C183,List!$F$2:$F$208,0),MATCH('Selection Pane Data'!BS$3,List!$F$2:$CB$2,0)),""),"")</f>
        <v/>
      </c>
      <c r="BT183" s="13" t="str">
        <f>IFERROR(IF(BT$4="Yes",INDEX(List!$F$2:$CB$208,MATCH('Selection Pane Data'!$C183,List!$F$2:$F$208,0),MATCH('Selection Pane Data'!BT$3,List!$F$2:$CB$2,0)),""),"")</f>
        <v/>
      </c>
      <c r="BU183" s="13" t="str">
        <f>IFERROR(IF(BU$4="Yes",INDEX(List!$F$2:$CB$208,MATCH('Selection Pane Data'!$C183,List!$F$2:$F$208,0),MATCH('Selection Pane Data'!BU$3,List!$F$2:$CB$2,0)),""),"")</f>
        <v/>
      </c>
      <c r="BV183" s="13" t="str">
        <f>IFERROR(IF(BV$4="Yes",INDEX(List!$F$2:$CB$208,MATCH('Selection Pane Data'!$C183,List!$F$2:$F$208,0),MATCH('Selection Pane Data'!BV$3,List!$F$2:$CB$2,0)),""),"")</f>
        <v/>
      </c>
      <c r="BW183" s="13" t="str">
        <f>IFERROR(IF(BW$4="Yes",INDEX(List!$F$2:$CB$208,MATCH('Selection Pane Data'!$C183,List!$F$2:$F$208,0),MATCH('Selection Pane Data'!BW$3,List!$F$2:$CB$2,0)),""),"")</f>
        <v/>
      </c>
      <c r="BX183" s="13" t="str">
        <f>IFERROR(IF(BX$4="Yes",INDEX(List!$F$2:$CB$208,MATCH('Selection Pane Data'!$C183,List!$F$2:$F$208,0),MATCH('Selection Pane Data'!BX$3,List!$F$2:$CB$2,0)),""),"")</f>
        <v/>
      </c>
      <c r="BY183" s="13" t="str">
        <f>IFERROR(IF(BY$4="Yes",INDEX(List!$F$2:$CB$208,MATCH('Selection Pane Data'!$C183,List!$F$2:$F$208,0),MATCH('Selection Pane Data'!BY$3,List!$F$2:$CB$2,0)),""),"")</f>
        <v/>
      </c>
      <c r="BZ183" s="13" t="str">
        <f>IFERROR(IF(BZ$4="Yes",INDEX(List!$F$2:$CB$208,MATCH('Selection Pane Data'!$C183,List!$F$2:$F$208,0),MATCH('Selection Pane Data'!BZ$3,List!$F$2:$CB$2,0)),""),"")</f>
        <v/>
      </c>
      <c r="CA183" s="13" t="str">
        <f>IFERROR(IF(CA$4="Yes",INDEX(List!$F$2:$CB$208,MATCH('Selection Pane Data'!$C183,List!$F$2:$F$208,0),MATCH('Selection Pane Data'!CA$3,List!$F$2:$CB$2,0)),""),"")</f>
        <v/>
      </c>
      <c r="CC183" s="29">
        <f t="shared" si="8"/>
        <v>0</v>
      </c>
      <c r="CD183" s="29">
        <f t="shared" si="9"/>
        <v>0</v>
      </c>
      <c r="CE183" s="29"/>
      <c r="CF183" s="29">
        <f>COUNTIF(List!I181:CB181,'Selection Pane Data'!CF$3)</f>
        <v>0</v>
      </c>
      <c r="CG183" s="29">
        <f>COUNTIF(List!J181:CC181,'Selection Pane Data'!CG$3)</f>
        <v>10</v>
      </c>
      <c r="CH183" s="29"/>
      <c r="CI183" s="29" t="str">
        <f t="shared" si="10"/>
        <v>Good</v>
      </c>
      <c r="CJ183" s="29" t="str">
        <f t="shared" si="11"/>
        <v>Error</v>
      </c>
    </row>
    <row r="184" spans="2:88" ht="14.65" thickBot="1" x14ac:dyDescent="0.5">
      <c r="B184" t="s">
        <v>450</v>
      </c>
      <c r="C184" t="s">
        <v>132</v>
      </c>
      <c r="D184" s="32" t="str">
        <f>List!G182</f>
        <v>Shared Coverage</v>
      </c>
      <c r="E184" s="31" t="str">
        <f>List!H182</f>
        <v>Microsoft Coverage</v>
      </c>
      <c r="F184" t="str">
        <f>INDEX('CMMC Levels'!$A$1:$F$188,MATCH('Selection Pane Data'!$C184,'CMMC Levels'!$A$1:$A$188,0),MATCH(Placemat!$F$4,'CMMC Levels'!$A$1:$F$1,0))</f>
        <v>X</v>
      </c>
      <c r="G184" s="75" t="str">
        <f>IF(F184="X",IF(COUNTIF(List!I182:CB182,"P")+COUNTIF(List!I182:CB182,"S")=0,"U",IF(COUNTIF('Selection Pane Data'!H184:CA184,"P")&gt;0,"P",IF(COUNTIF('Selection Pane Data'!H184:CA184,"S")&gt;0,"S","N"))),"NA")</f>
        <v>N</v>
      </c>
      <c r="H184" s="13" t="str">
        <f>IFERROR(IF(H$4="Yes",INDEX(List!$F$2:$CB$208,MATCH('Selection Pane Data'!$C184,List!$F$2:$F$208,0),MATCH('Selection Pane Data'!H$3,List!$F$2:$CB$2,0)),""),"")</f>
        <v/>
      </c>
      <c r="I184" s="13" t="str">
        <f>IFERROR(IF(I$4="Yes",INDEX(List!$F$2:$CB$208,MATCH('Selection Pane Data'!$C184,List!$F$2:$F$208,0),MATCH('Selection Pane Data'!I$3,List!$F$2:$CB$2,0)),""),"")</f>
        <v/>
      </c>
      <c r="J184" s="13">
        <f>IFERROR(IF(J$4="Yes",INDEX(List!$F$2:$CB$208,MATCH('Selection Pane Data'!$C184,List!$F$2:$F$208,0),MATCH('Selection Pane Data'!J$3,List!$F$2:$CB$2,0)),""),"")</f>
        <v>0</v>
      </c>
      <c r="K184" s="13" t="str">
        <f>IFERROR(IF(K$4="Yes",INDEX(List!$F$2:$CB$208,MATCH('Selection Pane Data'!$C184,List!$F$2:$F$208,0),MATCH('Selection Pane Data'!K$3,List!$F$2:$CB$2,0)),""),"")</f>
        <v/>
      </c>
      <c r="L184" s="13" t="str">
        <f>IFERROR(IF(L$4="Yes",INDEX(List!$F$2:$CB$208,MATCH('Selection Pane Data'!$C184,List!$F$2:$F$208,0),MATCH('Selection Pane Data'!L$3,List!$F$2:$CB$2,0)),""),"")</f>
        <v/>
      </c>
      <c r="M184" s="13" t="str">
        <f>IFERROR(IF(M$4="Yes",INDEX(List!$F$2:$CB$208,MATCH('Selection Pane Data'!$C184,List!$F$2:$F$208,0),MATCH('Selection Pane Data'!M$3,List!$F$2:$CB$2,0)),""),"")</f>
        <v/>
      </c>
      <c r="N184" s="13" t="str">
        <f>IFERROR(IF(N$4="Yes",INDEX(List!$F$2:$CB$208,MATCH('Selection Pane Data'!$C184,List!$F$2:$F$208,0),MATCH('Selection Pane Data'!N$3,List!$F$2:$CB$2,0)),""),"")</f>
        <v/>
      </c>
      <c r="O184" s="13" t="str">
        <f>IFERROR(IF(O$4="Yes",INDEX(List!$F$2:$CB$208,MATCH('Selection Pane Data'!$C184,List!$F$2:$F$208,0),MATCH('Selection Pane Data'!O$3,List!$F$2:$CB$2,0)),""),"")</f>
        <v/>
      </c>
      <c r="P184" s="13" t="str">
        <f>IFERROR(IF(P$4="Yes",INDEX(List!$F$2:$CB$208,MATCH('Selection Pane Data'!$C184,List!$F$2:$F$208,0),MATCH('Selection Pane Data'!P$3,List!$F$2:$CB$2,0)),""),"")</f>
        <v/>
      </c>
      <c r="Q184" s="13" t="str">
        <f>IFERROR(IF(Q$4="Yes",INDEX(List!$F$2:$CB$208,MATCH('Selection Pane Data'!$C184,List!$F$2:$F$208,0),MATCH('Selection Pane Data'!Q$3,List!$F$2:$CB$2,0)),""),"")</f>
        <v/>
      </c>
      <c r="R184" s="13" t="str">
        <f>IFERROR(IF(R$4="Yes",INDEX(List!$F$2:$CB$208,MATCH('Selection Pane Data'!$C184,List!$F$2:$F$208,0),MATCH('Selection Pane Data'!R$3,List!$F$2:$CB$2,0)),""),"")</f>
        <v/>
      </c>
      <c r="S184" s="13" t="str">
        <f>IFERROR(IF(S$4="Yes",INDEX(List!$F$2:$CB$208,MATCH('Selection Pane Data'!$C184,List!$F$2:$F$208,0),MATCH('Selection Pane Data'!S$3,List!$F$2:$CB$2,0)),""),"")</f>
        <v/>
      </c>
      <c r="T184" s="13" t="str">
        <f>IFERROR(IF(T$4="Yes",INDEX(List!$F$2:$CB$208,MATCH('Selection Pane Data'!$C184,List!$F$2:$F$208,0),MATCH('Selection Pane Data'!T$3,List!$F$2:$CB$2,0)),""),"")</f>
        <v/>
      </c>
      <c r="U184" s="13" t="str">
        <f>IFERROR(IF(U$4="Yes",INDEX(List!$F$2:$CB$208,MATCH('Selection Pane Data'!$C184,List!$F$2:$F$208,0),MATCH('Selection Pane Data'!U$3,List!$F$2:$CB$2,0)),""),"")</f>
        <v/>
      </c>
      <c r="V184" s="13" t="str">
        <f>IFERROR(IF(V$4="Yes",INDEX(List!$F$2:$CB$208,MATCH('Selection Pane Data'!$C184,List!$F$2:$F$208,0),MATCH('Selection Pane Data'!V$3,List!$F$2:$CB$2,0)),""),"")</f>
        <v/>
      </c>
      <c r="W184" s="13" t="str">
        <f>IFERROR(IF(W$4="Yes",INDEX(List!$F$2:$CB$208,MATCH('Selection Pane Data'!$C184,List!$F$2:$F$208,0),MATCH('Selection Pane Data'!W$3,List!$F$2:$CB$2,0)),""),"")</f>
        <v/>
      </c>
      <c r="X184" s="13" t="str">
        <f>IFERROR(IF(X$4="Yes",INDEX(List!$F$2:$CB$208,MATCH('Selection Pane Data'!$C184,List!$F$2:$F$208,0),MATCH('Selection Pane Data'!X$3,List!$F$2:$CB$2,0)),""),"")</f>
        <v/>
      </c>
      <c r="Y184" s="13" t="str">
        <f>IFERROR(IF(Y$4="Yes",INDEX(List!$F$2:$CB$208,MATCH('Selection Pane Data'!$C184,List!$F$2:$F$208,0),MATCH('Selection Pane Data'!Y$3,List!$F$2:$CB$2,0)),""),"")</f>
        <v/>
      </c>
      <c r="Z184" s="13" t="str">
        <f>IFERROR(IF(Z$4="Yes",INDEX(List!$F$2:$CB$208,MATCH('Selection Pane Data'!$C184,List!$F$2:$F$208,0),MATCH('Selection Pane Data'!Z$3,List!$F$2:$CB$2,0)),""),"")</f>
        <v/>
      </c>
      <c r="AA184" s="13" t="str">
        <f>IFERROR(IF(AA$4="Yes",INDEX(List!$F$2:$CB$208,MATCH('Selection Pane Data'!$C184,List!$F$2:$F$208,0),MATCH('Selection Pane Data'!AA$3,List!$F$2:$CB$2,0)),""),"")</f>
        <v/>
      </c>
      <c r="AB184" s="13">
        <f>IFERROR(IF(AB$4="Yes",INDEX(List!$F$2:$CB$208,MATCH('Selection Pane Data'!$C184,List!$F$2:$F$208,0),MATCH('Selection Pane Data'!AB$3,List!$F$2:$CB$2,0)),""),"")</f>
        <v>0</v>
      </c>
      <c r="AC184" s="13" t="str">
        <f>IFERROR(IF(AC$4="Yes",INDEX(List!$F$2:$CB$208,MATCH('Selection Pane Data'!$C184,List!$F$2:$F$208,0),MATCH('Selection Pane Data'!AC$3,List!$F$2:$CB$2,0)),""),"")</f>
        <v/>
      </c>
      <c r="AD184" s="13" t="str">
        <f>IFERROR(IF(AD$4="Yes",INDEX(List!$F$2:$CB$208,MATCH('Selection Pane Data'!$C184,List!$F$2:$F$208,0),MATCH('Selection Pane Data'!AD$3,List!$F$2:$CB$2,0)),""),"")</f>
        <v/>
      </c>
      <c r="AE184" s="13" t="str">
        <f>IFERROR(IF(AE$4="Yes",INDEX(List!$F$2:$CB$208,MATCH('Selection Pane Data'!$C184,List!$F$2:$F$208,0),MATCH('Selection Pane Data'!AE$3,List!$F$2:$CB$2,0)),""),"")</f>
        <v/>
      </c>
      <c r="AF184" s="13" t="str">
        <f>IFERROR(IF(AF$4="Yes",INDEX(List!$F$2:$CB$208,MATCH('Selection Pane Data'!$C184,List!$F$2:$F$208,0),MATCH('Selection Pane Data'!AF$3,List!$F$2:$CB$2,0)),""),"")</f>
        <v/>
      </c>
      <c r="AG184" s="13" t="str">
        <f>IFERROR(IF(AG$4="Yes",INDEX(List!$F$2:$CB$208,MATCH('Selection Pane Data'!$C184,List!$F$2:$F$208,0),MATCH('Selection Pane Data'!AG$3,List!$F$2:$CB$2,0)),""),"")</f>
        <v/>
      </c>
      <c r="AH184" s="13" t="str">
        <f>IFERROR(IF(AH$4="Yes",INDEX(List!$F$2:$CB$208,MATCH('Selection Pane Data'!$C184,List!$F$2:$F$208,0),MATCH('Selection Pane Data'!AH$3,List!$F$2:$CB$2,0)),""),"")</f>
        <v/>
      </c>
      <c r="AI184" s="13" t="str">
        <f>IFERROR(IF(AI$4="Yes",INDEX(List!$F$2:$CB$208,MATCH('Selection Pane Data'!$C184,List!$F$2:$F$208,0),MATCH('Selection Pane Data'!AI$3,List!$F$2:$CB$2,0)),""),"")</f>
        <v/>
      </c>
      <c r="AJ184" s="13" t="str">
        <f>IFERROR(IF(AJ$4="Yes",INDEX(List!$F$2:$CB$208,MATCH('Selection Pane Data'!$C184,List!$F$2:$F$208,0),MATCH('Selection Pane Data'!AJ$3,List!$F$2:$CB$2,0)),""),"")</f>
        <v/>
      </c>
      <c r="AK184" s="13" t="str">
        <f>IFERROR(IF(AK$4="Yes",INDEX(List!$F$2:$CB$208,MATCH('Selection Pane Data'!$C184,List!$F$2:$F$208,0),MATCH('Selection Pane Data'!AK$3,List!$F$2:$CB$2,0)),""),"")</f>
        <v/>
      </c>
      <c r="AL184" s="13" t="str">
        <f>IFERROR(IF(AL$4="Yes",INDEX(List!$F$2:$CB$208,MATCH('Selection Pane Data'!$C184,List!$F$2:$F$208,0),MATCH('Selection Pane Data'!AL$3,List!$F$2:$CB$2,0)),""),"")</f>
        <v/>
      </c>
      <c r="AM184" s="13" t="str">
        <f>IFERROR(IF(AM$4="Yes",INDEX(List!$F$2:$CB$208,MATCH('Selection Pane Data'!$C184,List!$F$2:$F$208,0),MATCH('Selection Pane Data'!AM$3,List!$F$2:$CB$2,0)),""),"")</f>
        <v/>
      </c>
      <c r="AN184" s="13" t="str">
        <f>IFERROR(IF(AN$4="Yes",INDEX(List!$F$2:$CB$208,MATCH('Selection Pane Data'!$C184,List!$F$2:$F$208,0),MATCH('Selection Pane Data'!AN$3,List!$F$2:$CB$2,0)),""),"")</f>
        <v/>
      </c>
      <c r="AO184" s="13" t="str">
        <f>IFERROR(IF(AO$4="Yes",INDEX(List!$F$2:$CB$208,MATCH('Selection Pane Data'!$C184,List!$F$2:$F$208,0),MATCH('Selection Pane Data'!AO$3,List!$F$2:$CB$2,0)),""),"")</f>
        <v/>
      </c>
      <c r="AP184" s="13" t="str">
        <f>IFERROR(IF(AP$4="Yes",INDEX(List!$F$2:$CB$208,MATCH('Selection Pane Data'!$C184,List!$F$2:$F$208,0),MATCH('Selection Pane Data'!AP$3,List!$F$2:$CB$2,0)),""),"")</f>
        <v/>
      </c>
      <c r="AQ184" s="13" t="str">
        <f>IFERROR(IF(AQ$4="Yes",INDEX(List!$F$2:$CB$208,MATCH('Selection Pane Data'!$C184,List!$F$2:$F$208,0),MATCH('Selection Pane Data'!AQ$3,List!$F$2:$CB$2,0)),""),"")</f>
        <v/>
      </c>
      <c r="AR184" s="13" t="str">
        <f>IFERROR(IF(AR$4="Yes",INDEX(List!$F$2:$CB$208,MATCH('Selection Pane Data'!$C184,List!$F$2:$F$208,0),MATCH('Selection Pane Data'!AR$3,List!$F$2:$CB$2,0)),""),"")</f>
        <v/>
      </c>
      <c r="AS184" s="13" t="str">
        <f>IFERROR(IF(AS$4="Yes",INDEX(List!$F$2:$CB$208,MATCH('Selection Pane Data'!$C184,List!$F$2:$F$208,0),MATCH('Selection Pane Data'!AS$3,List!$F$2:$CB$2,0)),""),"")</f>
        <v/>
      </c>
      <c r="AT184" s="13" t="str">
        <f>IFERROR(IF(AT$4="Yes",INDEX(List!$F$2:$CB$208,MATCH('Selection Pane Data'!$C184,List!$F$2:$F$208,0),MATCH('Selection Pane Data'!AT$3,List!$F$2:$CB$2,0)),""),"")</f>
        <v/>
      </c>
      <c r="AU184" s="13" t="str">
        <f>IFERROR(IF(AU$4="Yes",INDEX(List!$F$2:$CB$208,MATCH('Selection Pane Data'!$C184,List!$F$2:$F$208,0),MATCH('Selection Pane Data'!AU$3,List!$F$2:$CB$2,0)),""),"")</f>
        <v/>
      </c>
      <c r="AV184" s="13" t="str">
        <f>IFERROR(IF(AV$4="Yes",INDEX(List!$F$2:$CB$208,MATCH('Selection Pane Data'!$C184,List!$F$2:$F$208,0),MATCH('Selection Pane Data'!AV$3,List!$F$2:$CB$2,0)),""),"")</f>
        <v/>
      </c>
      <c r="AW184" s="13" t="str">
        <f>IFERROR(IF(AW$4="Yes",INDEX(List!$F$2:$CB$208,MATCH('Selection Pane Data'!$C184,List!$F$2:$F$208,0),MATCH('Selection Pane Data'!AW$3,List!$F$2:$CB$2,0)),""),"")</f>
        <v/>
      </c>
      <c r="AX184" s="13" t="str">
        <f>IFERROR(IF(AX$4="Yes",INDEX(List!$F$2:$CB$208,MATCH('Selection Pane Data'!$C184,List!$F$2:$F$208,0),MATCH('Selection Pane Data'!AX$3,List!$F$2:$CB$2,0)),""),"")</f>
        <v/>
      </c>
      <c r="AY184" s="13" t="str">
        <f>IFERROR(IF(AY$4="Yes",INDEX(List!$F$2:$CB$208,MATCH('Selection Pane Data'!$C184,List!$F$2:$F$208,0),MATCH('Selection Pane Data'!AY$3,List!$F$2:$CB$2,0)),""),"")</f>
        <v/>
      </c>
      <c r="AZ184" s="13" t="str">
        <f>IFERROR(IF(AZ$4="Yes",INDEX(List!$F$2:$CB$208,MATCH('Selection Pane Data'!$C184,List!$F$2:$F$208,0),MATCH('Selection Pane Data'!AZ$3,List!$F$2:$CB$2,0)),""),"")</f>
        <v/>
      </c>
      <c r="BA184" s="13" t="str">
        <f>IFERROR(IF(BA$4="Yes",INDEX(List!$F$2:$CB$208,MATCH('Selection Pane Data'!$C184,List!$F$2:$F$208,0),MATCH('Selection Pane Data'!BA$3,List!$F$2:$CB$2,0)),""),"")</f>
        <v/>
      </c>
      <c r="BB184" s="13" t="str">
        <f>IFERROR(IF(BB$4="Yes",INDEX(List!$F$2:$CB$208,MATCH('Selection Pane Data'!$C184,List!$F$2:$F$208,0),MATCH('Selection Pane Data'!BB$3,List!$F$2:$CB$2,0)),""),"")</f>
        <v/>
      </c>
      <c r="BC184" s="13" t="str">
        <f>IFERROR(IF(BC$4="Yes",INDEX(List!$F$2:$CB$208,MATCH('Selection Pane Data'!$C184,List!$F$2:$F$208,0),MATCH('Selection Pane Data'!BC$3,List!$F$2:$CB$2,0)),""),"")</f>
        <v/>
      </c>
      <c r="BD184" s="13" t="str">
        <f>IFERROR(IF(BD$4="Yes",INDEX(List!$F$2:$CB$208,MATCH('Selection Pane Data'!$C184,List!$F$2:$F$208,0),MATCH('Selection Pane Data'!BD$3,List!$F$2:$CB$2,0)),""),"")</f>
        <v/>
      </c>
      <c r="BE184" s="13" t="str">
        <f>IFERROR(IF(BE$4="Yes",INDEX(List!$F$2:$CB$208,MATCH('Selection Pane Data'!$C184,List!$F$2:$F$208,0),MATCH('Selection Pane Data'!BE$3,List!$F$2:$CB$2,0)),""),"")</f>
        <v/>
      </c>
      <c r="BF184" s="13" t="str">
        <f>IFERROR(IF(BF$4="Yes",INDEX(List!$F$2:$CB$208,MATCH('Selection Pane Data'!$C184,List!$F$2:$F$208,0),MATCH('Selection Pane Data'!BF$3,List!$F$2:$CB$2,0)),""),"")</f>
        <v/>
      </c>
      <c r="BG184" s="13" t="str">
        <f>IFERROR(IF(BG$4="Yes",INDEX(List!$F$2:$CB$208,MATCH('Selection Pane Data'!$C184,List!$F$2:$F$208,0),MATCH('Selection Pane Data'!BG$3,List!$F$2:$CB$2,0)),""),"")</f>
        <v/>
      </c>
      <c r="BH184" s="13" t="str">
        <f>IFERROR(IF(BH$4="Yes",INDEX(List!$F$2:$CB$208,MATCH('Selection Pane Data'!$C184,List!$F$2:$F$208,0),MATCH('Selection Pane Data'!BH$3,List!$F$2:$CB$2,0)),""),"")</f>
        <v/>
      </c>
      <c r="BI184" s="13" t="str">
        <f>IFERROR(IF(BI$4="Yes",INDEX(List!$F$2:$CB$208,MATCH('Selection Pane Data'!$C184,List!$F$2:$F$208,0),MATCH('Selection Pane Data'!BI$3,List!$F$2:$CB$2,0)),""),"")</f>
        <v/>
      </c>
      <c r="BJ184" s="13" t="str">
        <f>IFERROR(IF(BJ$4="Yes",INDEX(List!$F$2:$CB$208,MATCH('Selection Pane Data'!$C184,List!$F$2:$F$208,0),MATCH('Selection Pane Data'!BJ$3,List!$F$2:$CB$2,0)),""),"")</f>
        <v/>
      </c>
      <c r="BK184" s="13" t="str">
        <f>IFERROR(IF(BK$4="Yes",INDEX(List!$F$2:$CB$208,MATCH('Selection Pane Data'!$C184,List!$F$2:$F$208,0),MATCH('Selection Pane Data'!BK$3,List!$F$2:$CB$2,0)),""),"")</f>
        <v/>
      </c>
      <c r="BL184" s="13" t="str">
        <f>IFERROR(IF(BL$4="Yes",INDEX(List!$F$2:$CB$208,MATCH('Selection Pane Data'!$C184,List!$F$2:$F$208,0),MATCH('Selection Pane Data'!BL$3,List!$F$2:$CB$2,0)),""),"")</f>
        <v/>
      </c>
      <c r="BM184" s="13" t="str">
        <f>IFERROR(IF(BM$4="Yes",INDEX(List!$F$2:$CB$208,MATCH('Selection Pane Data'!$C184,List!$F$2:$F$208,0),MATCH('Selection Pane Data'!BM$3,List!$F$2:$CB$2,0)),""),"")</f>
        <v/>
      </c>
      <c r="BN184" s="13" t="str">
        <f>IFERROR(IF(BN$4="Yes",INDEX(List!$F$2:$CB$208,MATCH('Selection Pane Data'!$C184,List!$F$2:$F$208,0),MATCH('Selection Pane Data'!BN$3,List!$F$2:$CB$2,0)),""),"")</f>
        <v/>
      </c>
      <c r="BO184" s="13" t="str">
        <f>IFERROR(IF(BO$4="Yes",INDEX(List!$F$2:$CB$208,MATCH('Selection Pane Data'!$C184,List!$F$2:$F$208,0),MATCH('Selection Pane Data'!BO$3,List!$F$2:$CB$2,0)),""),"")</f>
        <v/>
      </c>
      <c r="BP184" s="13" t="str">
        <f>IFERROR(IF(BP$4="Yes",INDEX(List!$F$2:$CB$208,MATCH('Selection Pane Data'!$C184,List!$F$2:$F$208,0),MATCH('Selection Pane Data'!BP$3,List!$F$2:$CB$2,0)),""),"")</f>
        <v/>
      </c>
      <c r="BQ184" s="13" t="str">
        <f>IFERROR(IF(BQ$4="Yes",INDEX(List!$F$2:$CB$208,MATCH('Selection Pane Data'!$C184,List!$F$2:$F$208,0),MATCH('Selection Pane Data'!BQ$3,List!$F$2:$CB$2,0)),""),"")</f>
        <v/>
      </c>
      <c r="BR184" s="13" t="str">
        <f>IFERROR(IF(BR$4="Yes",INDEX(List!$F$2:$CB$208,MATCH('Selection Pane Data'!$C184,List!$F$2:$F$208,0),MATCH('Selection Pane Data'!BR$3,List!$F$2:$CB$2,0)),""),"")</f>
        <v/>
      </c>
      <c r="BS184" s="13" t="str">
        <f>IFERROR(IF(BS$4="Yes",INDEX(List!$F$2:$CB$208,MATCH('Selection Pane Data'!$C184,List!$F$2:$F$208,0),MATCH('Selection Pane Data'!BS$3,List!$F$2:$CB$2,0)),""),"")</f>
        <v/>
      </c>
      <c r="BT184" s="13" t="str">
        <f>IFERROR(IF(BT$4="Yes",INDEX(List!$F$2:$CB$208,MATCH('Selection Pane Data'!$C184,List!$F$2:$F$208,0),MATCH('Selection Pane Data'!BT$3,List!$F$2:$CB$2,0)),""),"")</f>
        <v/>
      </c>
      <c r="BU184" s="13" t="str">
        <f>IFERROR(IF(BU$4="Yes",INDEX(List!$F$2:$CB$208,MATCH('Selection Pane Data'!$C184,List!$F$2:$F$208,0),MATCH('Selection Pane Data'!BU$3,List!$F$2:$CB$2,0)),""),"")</f>
        <v/>
      </c>
      <c r="BV184" s="13" t="str">
        <f>IFERROR(IF(BV$4="Yes",INDEX(List!$F$2:$CB$208,MATCH('Selection Pane Data'!$C184,List!$F$2:$F$208,0),MATCH('Selection Pane Data'!BV$3,List!$F$2:$CB$2,0)),""),"")</f>
        <v/>
      </c>
      <c r="BW184" s="13" t="str">
        <f>IFERROR(IF(BW$4="Yes",INDEX(List!$F$2:$CB$208,MATCH('Selection Pane Data'!$C184,List!$F$2:$F$208,0),MATCH('Selection Pane Data'!BW$3,List!$F$2:$CB$2,0)),""),"")</f>
        <v/>
      </c>
      <c r="BX184" s="13" t="str">
        <f>IFERROR(IF(BX$4="Yes",INDEX(List!$F$2:$CB$208,MATCH('Selection Pane Data'!$C184,List!$F$2:$F$208,0),MATCH('Selection Pane Data'!BX$3,List!$F$2:$CB$2,0)),""),"")</f>
        <v/>
      </c>
      <c r="BY184" s="13" t="str">
        <f>IFERROR(IF(BY$4="Yes",INDEX(List!$F$2:$CB$208,MATCH('Selection Pane Data'!$C184,List!$F$2:$F$208,0),MATCH('Selection Pane Data'!BY$3,List!$F$2:$CB$2,0)),""),"")</f>
        <v/>
      </c>
      <c r="BZ184" s="13" t="str">
        <f>IFERROR(IF(BZ$4="Yes",INDEX(List!$F$2:$CB$208,MATCH('Selection Pane Data'!$C184,List!$F$2:$F$208,0),MATCH('Selection Pane Data'!BZ$3,List!$F$2:$CB$2,0)),""),"")</f>
        <v/>
      </c>
      <c r="CA184" s="13" t="str">
        <f>IFERROR(IF(CA$4="Yes",INDEX(List!$F$2:$CB$208,MATCH('Selection Pane Data'!$C184,List!$F$2:$F$208,0),MATCH('Selection Pane Data'!CA$3,List!$F$2:$CB$2,0)),""),"")</f>
        <v/>
      </c>
      <c r="CC184" s="29">
        <f t="shared" si="8"/>
        <v>0</v>
      </c>
      <c r="CD184" s="29">
        <f t="shared" si="9"/>
        <v>0</v>
      </c>
      <c r="CE184" s="29"/>
      <c r="CF184" s="29">
        <f>COUNTIF(List!I182:CB182,'Selection Pane Data'!CF$3)</f>
        <v>1</v>
      </c>
      <c r="CG184" s="29">
        <f>COUNTIF(List!J182:CC182,'Selection Pane Data'!CG$3)</f>
        <v>7</v>
      </c>
      <c r="CH184" s="29"/>
      <c r="CI184" s="29" t="str">
        <f t="shared" si="10"/>
        <v>Error</v>
      </c>
      <c r="CJ184" s="29" t="str">
        <f t="shared" si="11"/>
        <v>Error</v>
      </c>
    </row>
    <row r="185" spans="2:88" ht="14.65" thickBot="1" x14ac:dyDescent="0.5">
      <c r="B185" t="s">
        <v>451</v>
      </c>
      <c r="C185" t="s">
        <v>141</v>
      </c>
      <c r="D185" s="32" t="str">
        <f>List!G183</f>
        <v>Customer Responsibility</v>
      </c>
      <c r="E185" s="31" t="str">
        <f>List!H183</f>
        <v>Microsoft Coverage</v>
      </c>
      <c r="F185" t="str">
        <f>INDEX('CMMC Levels'!$A$1:$F$188,MATCH('Selection Pane Data'!$C185,'CMMC Levels'!$A$1:$A$188,0),MATCH(Placemat!$F$4,'CMMC Levels'!$A$1:$F$1,0))</f>
        <v>X</v>
      </c>
      <c r="G185" s="75" t="str">
        <f>IF(F185="X",IF(COUNTIF(List!I183:CB183,"P")+COUNTIF(List!I183:CB183,"S")=0,"U",IF(COUNTIF('Selection Pane Data'!H185:CA185,"P")&gt;0,"P",IF(COUNTIF('Selection Pane Data'!H185:CA185,"S")&gt;0,"S","N"))),"NA")</f>
        <v>N</v>
      </c>
      <c r="H185" s="13" t="str">
        <f>IFERROR(IF(H$4="Yes",INDEX(List!$F$2:$CB$208,MATCH('Selection Pane Data'!$C185,List!$F$2:$F$208,0),MATCH('Selection Pane Data'!H$3,List!$F$2:$CB$2,0)),""),"")</f>
        <v/>
      </c>
      <c r="I185" s="13" t="str">
        <f>IFERROR(IF(I$4="Yes",INDEX(List!$F$2:$CB$208,MATCH('Selection Pane Data'!$C185,List!$F$2:$F$208,0),MATCH('Selection Pane Data'!I$3,List!$F$2:$CB$2,0)),""),"")</f>
        <v/>
      </c>
      <c r="J185" s="13">
        <f>IFERROR(IF(J$4="Yes",INDEX(List!$F$2:$CB$208,MATCH('Selection Pane Data'!$C185,List!$F$2:$F$208,0),MATCH('Selection Pane Data'!J$3,List!$F$2:$CB$2,0)),""),"")</f>
        <v>0</v>
      </c>
      <c r="K185" s="13" t="str">
        <f>IFERROR(IF(K$4="Yes",INDEX(List!$F$2:$CB$208,MATCH('Selection Pane Data'!$C185,List!$F$2:$F$208,0),MATCH('Selection Pane Data'!K$3,List!$F$2:$CB$2,0)),""),"")</f>
        <v/>
      </c>
      <c r="L185" s="13" t="str">
        <f>IFERROR(IF(L$4="Yes",INDEX(List!$F$2:$CB$208,MATCH('Selection Pane Data'!$C185,List!$F$2:$F$208,0),MATCH('Selection Pane Data'!L$3,List!$F$2:$CB$2,0)),""),"")</f>
        <v/>
      </c>
      <c r="M185" s="13" t="str">
        <f>IFERROR(IF(M$4="Yes",INDEX(List!$F$2:$CB$208,MATCH('Selection Pane Data'!$C185,List!$F$2:$F$208,0),MATCH('Selection Pane Data'!M$3,List!$F$2:$CB$2,0)),""),"")</f>
        <v/>
      </c>
      <c r="N185" s="13" t="str">
        <f>IFERROR(IF(N$4="Yes",INDEX(List!$F$2:$CB$208,MATCH('Selection Pane Data'!$C185,List!$F$2:$F$208,0),MATCH('Selection Pane Data'!N$3,List!$F$2:$CB$2,0)),""),"")</f>
        <v/>
      </c>
      <c r="O185" s="13" t="str">
        <f>IFERROR(IF(O$4="Yes",INDEX(List!$F$2:$CB$208,MATCH('Selection Pane Data'!$C185,List!$F$2:$F$208,0),MATCH('Selection Pane Data'!O$3,List!$F$2:$CB$2,0)),""),"")</f>
        <v/>
      </c>
      <c r="P185" s="13" t="str">
        <f>IFERROR(IF(P$4="Yes",INDEX(List!$F$2:$CB$208,MATCH('Selection Pane Data'!$C185,List!$F$2:$F$208,0),MATCH('Selection Pane Data'!P$3,List!$F$2:$CB$2,0)),""),"")</f>
        <v/>
      </c>
      <c r="Q185" s="13" t="str">
        <f>IFERROR(IF(Q$4="Yes",INDEX(List!$F$2:$CB$208,MATCH('Selection Pane Data'!$C185,List!$F$2:$F$208,0),MATCH('Selection Pane Data'!Q$3,List!$F$2:$CB$2,0)),""),"")</f>
        <v/>
      </c>
      <c r="R185" s="13" t="str">
        <f>IFERROR(IF(R$4="Yes",INDEX(List!$F$2:$CB$208,MATCH('Selection Pane Data'!$C185,List!$F$2:$F$208,0),MATCH('Selection Pane Data'!R$3,List!$F$2:$CB$2,0)),""),"")</f>
        <v/>
      </c>
      <c r="S185" s="13" t="str">
        <f>IFERROR(IF(S$4="Yes",INDEX(List!$F$2:$CB$208,MATCH('Selection Pane Data'!$C185,List!$F$2:$F$208,0),MATCH('Selection Pane Data'!S$3,List!$F$2:$CB$2,0)),""),"")</f>
        <v/>
      </c>
      <c r="T185" s="13" t="str">
        <f>IFERROR(IF(T$4="Yes",INDEX(List!$F$2:$CB$208,MATCH('Selection Pane Data'!$C185,List!$F$2:$F$208,0),MATCH('Selection Pane Data'!T$3,List!$F$2:$CB$2,0)),""),"")</f>
        <v/>
      </c>
      <c r="U185" s="13" t="str">
        <f>IFERROR(IF(U$4="Yes",INDEX(List!$F$2:$CB$208,MATCH('Selection Pane Data'!$C185,List!$F$2:$F$208,0),MATCH('Selection Pane Data'!U$3,List!$F$2:$CB$2,0)),""),"")</f>
        <v/>
      </c>
      <c r="V185" s="13" t="str">
        <f>IFERROR(IF(V$4="Yes",INDEX(List!$F$2:$CB$208,MATCH('Selection Pane Data'!$C185,List!$F$2:$F$208,0),MATCH('Selection Pane Data'!V$3,List!$F$2:$CB$2,0)),""),"")</f>
        <v/>
      </c>
      <c r="W185" s="13" t="str">
        <f>IFERROR(IF(W$4="Yes",INDEX(List!$F$2:$CB$208,MATCH('Selection Pane Data'!$C185,List!$F$2:$F$208,0),MATCH('Selection Pane Data'!W$3,List!$F$2:$CB$2,0)),""),"")</f>
        <v/>
      </c>
      <c r="X185" s="13" t="str">
        <f>IFERROR(IF(X$4="Yes",INDEX(List!$F$2:$CB$208,MATCH('Selection Pane Data'!$C185,List!$F$2:$F$208,0),MATCH('Selection Pane Data'!X$3,List!$F$2:$CB$2,0)),""),"")</f>
        <v/>
      </c>
      <c r="Y185" s="13" t="str">
        <f>IFERROR(IF(Y$4="Yes",INDEX(List!$F$2:$CB$208,MATCH('Selection Pane Data'!$C185,List!$F$2:$F$208,0),MATCH('Selection Pane Data'!Y$3,List!$F$2:$CB$2,0)),""),"")</f>
        <v/>
      </c>
      <c r="Z185" s="13" t="str">
        <f>IFERROR(IF(Z$4="Yes",INDEX(List!$F$2:$CB$208,MATCH('Selection Pane Data'!$C185,List!$F$2:$F$208,0),MATCH('Selection Pane Data'!Z$3,List!$F$2:$CB$2,0)),""),"")</f>
        <v/>
      </c>
      <c r="AA185" s="13" t="str">
        <f>IFERROR(IF(AA$4="Yes",INDEX(List!$F$2:$CB$208,MATCH('Selection Pane Data'!$C185,List!$F$2:$F$208,0),MATCH('Selection Pane Data'!AA$3,List!$F$2:$CB$2,0)),""),"")</f>
        <v/>
      </c>
      <c r="AB185" s="13">
        <f>IFERROR(IF(AB$4="Yes",INDEX(List!$F$2:$CB$208,MATCH('Selection Pane Data'!$C185,List!$F$2:$F$208,0),MATCH('Selection Pane Data'!AB$3,List!$F$2:$CB$2,0)),""),"")</f>
        <v>0</v>
      </c>
      <c r="AC185" s="13" t="str">
        <f>IFERROR(IF(AC$4="Yes",INDEX(List!$F$2:$CB$208,MATCH('Selection Pane Data'!$C185,List!$F$2:$F$208,0),MATCH('Selection Pane Data'!AC$3,List!$F$2:$CB$2,0)),""),"")</f>
        <v/>
      </c>
      <c r="AD185" s="13" t="str">
        <f>IFERROR(IF(AD$4="Yes",INDEX(List!$F$2:$CB$208,MATCH('Selection Pane Data'!$C185,List!$F$2:$F$208,0),MATCH('Selection Pane Data'!AD$3,List!$F$2:$CB$2,0)),""),"")</f>
        <v/>
      </c>
      <c r="AE185" s="13" t="str">
        <f>IFERROR(IF(AE$4="Yes",INDEX(List!$F$2:$CB$208,MATCH('Selection Pane Data'!$C185,List!$F$2:$F$208,0),MATCH('Selection Pane Data'!AE$3,List!$F$2:$CB$2,0)),""),"")</f>
        <v/>
      </c>
      <c r="AF185" s="13" t="str">
        <f>IFERROR(IF(AF$4="Yes",INDEX(List!$F$2:$CB$208,MATCH('Selection Pane Data'!$C185,List!$F$2:$F$208,0),MATCH('Selection Pane Data'!AF$3,List!$F$2:$CB$2,0)),""),"")</f>
        <v/>
      </c>
      <c r="AG185" s="13" t="str">
        <f>IFERROR(IF(AG$4="Yes",INDEX(List!$F$2:$CB$208,MATCH('Selection Pane Data'!$C185,List!$F$2:$F$208,0),MATCH('Selection Pane Data'!AG$3,List!$F$2:$CB$2,0)),""),"")</f>
        <v/>
      </c>
      <c r="AH185" s="13" t="str">
        <f>IFERROR(IF(AH$4="Yes",INDEX(List!$F$2:$CB$208,MATCH('Selection Pane Data'!$C185,List!$F$2:$F$208,0),MATCH('Selection Pane Data'!AH$3,List!$F$2:$CB$2,0)),""),"")</f>
        <v/>
      </c>
      <c r="AI185" s="13" t="str">
        <f>IFERROR(IF(AI$4="Yes",INDEX(List!$F$2:$CB$208,MATCH('Selection Pane Data'!$C185,List!$F$2:$F$208,0),MATCH('Selection Pane Data'!AI$3,List!$F$2:$CB$2,0)),""),"")</f>
        <v/>
      </c>
      <c r="AJ185" s="13" t="str">
        <f>IFERROR(IF(AJ$4="Yes",INDEX(List!$F$2:$CB$208,MATCH('Selection Pane Data'!$C185,List!$F$2:$F$208,0),MATCH('Selection Pane Data'!AJ$3,List!$F$2:$CB$2,0)),""),"")</f>
        <v/>
      </c>
      <c r="AK185" s="13" t="str">
        <f>IFERROR(IF(AK$4="Yes",INDEX(List!$F$2:$CB$208,MATCH('Selection Pane Data'!$C185,List!$F$2:$F$208,0),MATCH('Selection Pane Data'!AK$3,List!$F$2:$CB$2,0)),""),"")</f>
        <v/>
      </c>
      <c r="AL185" s="13" t="str">
        <f>IFERROR(IF(AL$4="Yes",INDEX(List!$F$2:$CB$208,MATCH('Selection Pane Data'!$C185,List!$F$2:$F$208,0),MATCH('Selection Pane Data'!AL$3,List!$F$2:$CB$2,0)),""),"")</f>
        <v/>
      </c>
      <c r="AM185" s="13" t="str">
        <f>IFERROR(IF(AM$4="Yes",INDEX(List!$F$2:$CB$208,MATCH('Selection Pane Data'!$C185,List!$F$2:$F$208,0),MATCH('Selection Pane Data'!AM$3,List!$F$2:$CB$2,0)),""),"")</f>
        <v/>
      </c>
      <c r="AN185" s="13" t="str">
        <f>IFERROR(IF(AN$4="Yes",INDEX(List!$F$2:$CB$208,MATCH('Selection Pane Data'!$C185,List!$F$2:$F$208,0),MATCH('Selection Pane Data'!AN$3,List!$F$2:$CB$2,0)),""),"")</f>
        <v/>
      </c>
      <c r="AO185" s="13" t="str">
        <f>IFERROR(IF(AO$4="Yes",INDEX(List!$F$2:$CB$208,MATCH('Selection Pane Data'!$C185,List!$F$2:$F$208,0),MATCH('Selection Pane Data'!AO$3,List!$F$2:$CB$2,0)),""),"")</f>
        <v/>
      </c>
      <c r="AP185" s="13" t="str">
        <f>IFERROR(IF(AP$4="Yes",INDEX(List!$F$2:$CB$208,MATCH('Selection Pane Data'!$C185,List!$F$2:$F$208,0),MATCH('Selection Pane Data'!AP$3,List!$F$2:$CB$2,0)),""),"")</f>
        <v/>
      </c>
      <c r="AQ185" s="13" t="str">
        <f>IFERROR(IF(AQ$4="Yes",INDEX(List!$F$2:$CB$208,MATCH('Selection Pane Data'!$C185,List!$F$2:$F$208,0),MATCH('Selection Pane Data'!AQ$3,List!$F$2:$CB$2,0)),""),"")</f>
        <v/>
      </c>
      <c r="AR185" s="13" t="str">
        <f>IFERROR(IF(AR$4="Yes",INDEX(List!$F$2:$CB$208,MATCH('Selection Pane Data'!$C185,List!$F$2:$F$208,0),MATCH('Selection Pane Data'!AR$3,List!$F$2:$CB$2,0)),""),"")</f>
        <v/>
      </c>
      <c r="AS185" s="13" t="str">
        <f>IFERROR(IF(AS$4="Yes",INDEX(List!$F$2:$CB$208,MATCH('Selection Pane Data'!$C185,List!$F$2:$F$208,0),MATCH('Selection Pane Data'!AS$3,List!$F$2:$CB$2,0)),""),"")</f>
        <v/>
      </c>
      <c r="AT185" s="13" t="str">
        <f>IFERROR(IF(AT$4="Yes",INDEX(List!$F$2:$CB$208,MATCH('Selection Pane Data'!$C185,List!$F$2:$F$208,0),MATCH('Selection Pane Data'!AT$3,List!$F$2:$CB$2,0)),""),"")</f>
        <v/>
      </c>
      <c r="AU185" s="13" t="str">
        <f>IFERROR(IF(AU$4="Yes",INDEX(List!$F$2:$CB$208,MATCH('Selection Pane Data'!$C185,List!$F$2:$F$208,0),MATCH('Selection Pane Data'!AU$3,List!$F$2:$CB$2,0)),""),"")</f>
        <v/>
      </c>
      <c r="AV185" s="13" t="str">
        <f>IFERROR(IF(AV$4="Yes",INDEX(List!$F$2:$CB$208,MATCH('Selection Pane Data'!$C185,List!$F$2:$F$208,0),MATCH('Selection Pane Data'!AV$3,List!$F$2:$CB$2,0)),""),"")</f>
        <v/>
      </c>
      <c r="AW185" s="13" t="str">
        <f>IFERROR(IF(AW$4="Yes",INDEX(List!$F$2:$CB$208,MATCH('Selection Pane Data'!$C185,List!$F$2:$F$208,0),MATCH('Selection Pane Data'!AW$3,List!$F$2:$CB$2,0)),""),"")</f>
        <v/>
      </c>
      <c r="AX185" s="13" t="str">
        <f>IFERROR(IF(AX$4="Yes",INDEX(List!$F$2:$CB$208,MATCH('Selection Pane Data'!$C185,List!$F$2:$F$208,0),MATCH('Selection Pane Data'!AX$3,List!$F$2:$CB$2,0)),""),"")</f>
        <v/>
      </c>
      <c r="AY185" s="13" t="str">
        <f>IFERROR(IF(AY$4="Yes",INDEX(List!$F$2:$CB$208,MATCH('Selection Pane Data'!$C185,List!$F$2:$F$208,0),MATCH('Selection Pane Data'!AY$3,List!$F$2:$CB$2,0)),""),"")</f>
        <v/>
      </c>
      <c r="AZ185" s="13" t="str">
        <f>IFERROR(IF(AZ$4="Yes",INDEX(List!$F$2:$CB$208,MATCH('Selection Pane Data'!$C185,List!$F$2:$F$208,0),MATCH('Selection Pane Data'!AZ$3,List!$F$2:$CB$2,0)),""),"")</f>
        <v/>
      </c>
      <c r="BA185" s="13" t="str">
        <f>IFERROR(IF(BA$4="Yes",INDEX(List!$F$2:$CB$208,MATCH('Selection Pane Data'!$C185,List!$F$2:$F$208,0),MATCH('Selection Pane Data'!BA$3,List!$F$2:$CB$2,0)),""),"")</f>
        <v/>
      </c>
      <c r="BB185" s="13" t="str">
        <f>IFERROR(IF(BB$4="Yes",INDEX(List!$F$2:$CB$208,MATCH('Selection Pane Data'!$C185,List!$F$2:$F$208,0),MATCH('Selection Pane Data'!BB$3,List!$F$2:$CB$2,0)),""),"")</f>
        <v/>
      </c>
      <c r="BC185" s="13" t="str">
        <f>IFERROR(IF(BC$4="Yes",INDEX(List!$F$2:$CB$208,MATCH('Selection Pane Data'!$C185,List!$F$2:$F$208,0),MATCH('Selection Pane Data'!BC$3,List!$F$2:$CB$2,0)),""),"")</f>
        <v/>
      </c>
      <c r="BD185" s="13" t="str">
        <f>IFERROR(IF(BD$4="Yes",INDEX(List!$F$2:$CB$208,MATCH('Selection Pane Data'!$C185,List!$F$2:$F$208,0),MATCH('Selection Pane Data'!BD$3,List!$F$2:$CB$2,0)),""),"")</f>
        <v/>
      </c>
      <c r="BE185" s="13" t="str">
        <f>IFERROR(IF(BE$4="Yes",INDEX(List!$F$2:$CB$208,MATCH('Selection Pane Data'!$C185,List!$F$2:$F$208,0),MATCH('Selection Pane Data'!BE$3,List!$F$2:$CB$2,0)),""),"")</f>
        <v/>
      </c>
      <c r="BF185" s="13" t="str">
        <f>IFERROR(IF(BF$4="Yes",INDEX(List!$F$2:$CB$208,MATCH('Selection Pane Data'!$C185,List!$F$2:$F$208,0),MATCH('Selection Pane Data'!BF$3,List!$F$2:$CB$2,0)),""),"")</f>
        <v/>
      </c>
      <c r="BG185" s="13" t="str">
        <f>IFERROR(IF(BG$4="Yes",INDEX(List!$F$2:$CB$208,MATCH('Selection Pane Data'!$C185,List!$F$2:$F$208,0),MATCH('Selection Pane Data'!BG$3,List!$F$2:$CB$2,0)),""),"")</f>
        <v/>
      </c>
      <c r="BH185" s="13" t="str">
        <f>IFERROR(IF(BH$4="Yes",INDEX(List!$F$2:$CB$208,MATCH('Selection Pane Data'!$C185,List!$F$2:$F$208,0),MATCH('Selection Pane Data'!BH$3,List!$F$2:$CB$2,0)),""),"")</f>
        <v/>
      </c>
      <c r="BI185" s="13" t="str">
        <f>IFERROR(IF(BI$4="Yes",INDEX(List!$F$2:$CB$208,MATCH('Selection Pane Data'!$C185,List!$F$2:$F$208,0),MATCH('Selection Pane Data'!BI$3,List!$F$2:$CB$2,0)),""),"")</f>
        <v/>
      </c>
      <c r="BJ185" s="13" t="str">
        <f>IFERROR(IF(BJ$4="Yes",INDEX(List!$F$2:$CB$208,MATCH('Selection Pane Data'!$C185,List!$F$2:$F$208,0),MATCH('Selection Pane Data'!BJ$3,List!$F$2:$CB$2,0)),""),"")</f>
        <v/>
      </c>
      <c r="BK185" s="13" t="str">
        <f>IFERROR(IF(BK$4="Yes",INDEX(List!$F$2:$CB$208,MATCH('Selection Pane Data'!$C185,List!$F$2:$F$208,0),MATCH('Selection Pane Data'!BK$3,List!$F$2:$CB$2,0)),""),"")</f>
        <v/>
      </c>
      <c r="BL185" s="13" t="str">
        <f>IFERROR(IF(BL$4="Yes",INDEX(List!$F$2:$CB$208,MATCH('Selection Pane Data'!$C185,List!$F$2:$F$208,0),MATCH('Selection Pane Data'!BL$3,List!$F$2:$CB$2,0)),""),"")</f>
        <v/>
      </c>
      <c r="BM185" s="13" t="str">
        <f>IFERROR(IF(BM$4="Yes",INDEX(List!$F$2:$CB$208,MATCH('Selection Pane Data'!$C185,List!$F$2:$F$208,0),MATCH('Selection Pane Data'!BM$3,List!$F$2:$CB$2,0)),""),"")</f>
        <v/>
      </c>
      <c r="BN185" s="13" t="str">
        <f>IFERROR(IF(BN$4="Yes",INDEX(List!$F$2:$CB$208,MATCH('Selection Pane Data'!$C185,List!$F$2:$F$208,0),MATCH('Selection Pane Data'!BN$3,List!$F$2:$CB$2,0)),""),"")</f>
        <v/>
      </c>
      <c r="BO185" s="13" t="str">
        <f>IFERROR(IF(BO$4="Yes",INDEX(List!$F$2:$CB$208,MATCH('Selection Pane Data'!$C185,List!$F$2:$F$208,0),MATCH('Selection Pane Data'!BO$3,List!$F$2:$CB$2,0)),""),"")</f>
        <v/>
      </c>
      <c r="BP185" s="13" t="str">
        <f>IFERROR(IF(BP$4="Yes",INDEX(List!$F$2:$CB$208,MATCH('Selection Pane Data'!$C185,List!$F$2:$F$208,0),MATCH('Selection Pane Data'!BP$3,List!$F$2:$CB$2,0)),""),"")</f>
        <v/>
      </c>
      <c r="BQ185" s="13" t="str">
        <f>IFERROR(IF(BQ$4="Yes",INDEX(List!$F$2:$CB$208,MATCH('Selection Pane Data'!$C185,List!$F$2:$F$208,0),MATCH('Selection Pane Data'!BQ$3,List!$F$2:$CB$2,0)),""),"")</f>
        <v/>
      </c>
      <c r="BR185" s="13" t="str">
        <f>IFERROR(IF(BR$4="Yes",INDEX(List!$F$2:$CB$208,MATCH('Selection Pane Data'!$C185,List!$F$2:$F$208,0),MATCH('Selection Pane Data'!BR$3,List!$F$2:$CB$2,0)),""),"")</f>
        <v/>
      </c>
      <c r="BS185" s="13" t="str">
        <f>IFERROR(IF(BS$4="Yes",INDEX(List!$F$2:$CB$208,MATCH('Selection Pane Data'!$C185,List!$F$2:$F$208,0),MATCH('Selection Pane Data'!BS$3,List!$F$2:$CB$2,0)),""),"")</f>
        <v/>
      </c>
      <c r="BT185" s="13" t="str">
        <f>IFERROR(IF(BT$4="Yes",INDEX(List!$F$2:$CB$208,MATCH('Selection Pane Data'!$C185,List!$F$2:$F$208,0),MATCH('Selection Pane Data'!BT$3,List!$F$2:$CB$2,0)),""),"")</f>
        <v/>
      </c>
      <c r="BU185" s="13" t="str">
        <f>IFERROR(IF(BU$4="Yes",INDEX(List!$F$2:$CB$208,MATCH('Selection Pane Data'!$C185,List!$F$2:$F$208,0),MATCH('Selection Pane Data'!BU$3,List!$F$2:$CB$2,0)),""),"")</f>
        <v/>
      </c>
      <c r="BV185" s="13" t="str">
        <f>IFERROR(IF(BV$4="Yes",INDEX(List!$F$2:$CB$208,MATCH('Selection Pane Data'!$C185,List!$F$2:$F$208,0),MATCH('Selection Pane Data'!BV$3,List!$F$2:$CB$2,0)),""),"")</f>
        <v/>
      </c>
      <c r="BW185" s="13" t="str">
        <f>IFERROR(IF(BW$4="Yes",INDEX(List!$F$2:$CB$208,MATCH('Selection Pane Data'!$C185,List!$F$2:$F$208,0),MATCH('Selection Pane Data'!BW$3,List!$F$2:$CB$2,0)),""),"")</f>
        <v/>
      </c>
      <c r="BX185" s="13" t="str">
        <f>IFERROR(IF(BX$4="Yes",INDEX(List!$F$2:$CB$208,MATCH('Selection Pane Data'!$C185,List!$F$2:$F$208,0),MATCH('Selection Pane Data'!BX$3,List!$F$2:$CB$2,0)),""),"")</f>
        <v/>
      </c>
      <c r="BY185" s="13" t="str">
        <f>IFERROR(IF(BY$4="Yes",INDEX(List!$F$2:$CB$208,MATCH('Selection Pane Data'!$C185,List!$F$2:$F$208,0),MATCH('Selection Pane Data'!BY$3,List!$F$2:$CB$2,0)),""),"")</f>
        <v/>
      </c>
      <c r="BZ185" s="13" t="str">
        <f>IFERROR(IF(BZ$4="Yes",INDEX(List!$F$2:$CB$208,MATCH('Selection Pane Data'!$C185,List!$F$2:$F$208,0),MATCH('Selection Pane Data'!BZ$3,List!$F$2:$CB$2,0)),""),"")</f>
        <v/>
      </c>
      <c r="CA185" s="13" t="str">
        <f>IFERROR(IF(CA$4="Yes",INDEX(List!$F$2:$CB$208,MATCH('Selection Pane Data'!$C185,List!$F$2:$F$208,0),MATCH('Selection Pane Data'!CA$3,List!$F$2:$CB$2,0)),""),"")</f>
        <v/>
      </c>
      <c r="CC185" s="29">
        <f t="shared" si="8"/>
        <v>0</v>
      </c>
      <c r="CD185" s="29">
        <f t="shared" si="9"/>
        <v>0</v>
      </c>
      <c r="CE185" s="29"/>
      <c r="CF185" s="29">
        <f>COUNTIF(List!I183:CB183,'Selection Pane Data'!CF$3)</f>
        <v>1</v>
      </c>
      <c r="CG185" s="29">
        <f>COUNTIF(List!J183:CC183,'Selection Pane Data'!CG$3)</f>
        <v>3</v>
      </c>
      <c r="CH185" s="29"/>
      <c r="CI185" s="29" t="str">
        <f t="shared" si="10"/>
        <v>Error</v>
      </c>
      <c r="CJ185" s="29" t="str">
        <f t="shared" si="11"/>
        <v>Error</v>
      </c>
    </row>
    <row r="186" spans="2:88" ht="14.65" thickBot="1" x14ac:dyDescent="0.5">
      <c r="B186" t="s">
        <v>452</v>
      </c>
      <c r="C186" t="s">
        <v>150</v>
      </c>
      <c r="D186" s="32" t="str">
        <f>List!G184</f>
        <v>Shared Coverage</v>
      </c>
      <c r="E186" s="31" t="str">
        <f>List!H184</f>
        <v>Shared Coverage</v>
      </c>
      <c r="F186" t="str">
        <f>INDEX('CMMC Levels'!$A$1:$F$188,MATCH('Selection Pane Data'!$C186,'CMMC Levels'!$A$1:$A$188,0),MATCH(Placemat!$F$4,'CMMC Levels'!$A$1:$F$1,0))</f>
        <v>X</v>
      </c>
      <c r="G186" s="75" t="str">
        <f>IF(F186="X",IF(COUNTIF(List!I184:CB184,"P")+COUNTIF(List!I184:CB184,"S")=0,"U",IF(COUNTIF('Selection Pane Data'!H186:CA186,"P")&gt;0,"P",IF(COUNTIF('Selection Pane Data'!H186:CA186,"S")&gt;0,"S","N"))),"NA")</f>
        <v>S</v>
      </c>
      <c r="H186" s="13" t="str">
        <f>IFERROR(IF(H$4="Yes",INDEX(List!$F$2:$CB$208,MATCH('Selection Pane Data'!$C186,List!$F$2:$F$208,0),MATCH('Selection Pane Data'!H$3,List!$F$2:$CB$2,0)),""),"")</f>
        <v/>
      </c>
      <c r="I186" s="13" t="str">
        <f>IFERROR(IF(I$4="Yes",INDEX(List!$F$2:$CB$208,MATCH('Selection Pane Data'!$C186,List!$F$2:$F$208,0),MATCH('Selection Pane Data'!I$3,List!$F$2:$CB$2,0)),""),"")</f>
        <v/>
      </c>
      <c r="J186" s="13">
        <f>IFERROR(IF(J$4="Yes",INDEX(List!$F$2:$CB$208,MATCH('Selection Pane Data'!$C186,List!$F$2:$F$208,0),MATCH('Selection Pane Data'!J$3,List!$F$2:$CB$2,0)),""),"")</f>
        <v>0</v>
      </c>
      <c r="K186" s="13" t="str">
        <f>IFERROR(IF(K$4="Yes",INDEX(List!$F$2:$CB$208,MATCH('Selection Pane Data'!$C186,List!$F$2:$F$208,0),MATCH('Selection Pane Data'!K$3,List!$F$2:$CB$2,0)),""),"")</f>
        <v/>
      </c>
      <c r="L186" s="13" t="str">
        <f>IFERROR(IF(L$4="Yes",INDEX(List!$F$2:$CB$208,MATCH('Selection Pane Data'!$C186,List!$F$2:$F$208,0),MATCH('Selection Pane Data'!L$3,List!$F$2:$CB$2,0)),""),"")</f>
        <v/>
      </c>
      <c r="M186" s="13" t="str">
        <f>IFERROR(IF(M$4="Yes",INDEX(List!$F$2:$CB$208,MATCH('Selection Pane Data'!$C186,List!$F$2:$F$208,0),MATCH('Selection Pane Data'!M$3,List!$F$2:$CB$2,0)),""),"")</f>
        <v/>
      </c>
      <c r="N186" s="13" t="str">
        <f>IFERROR(IF(N$4="Yes",INDEX(List!$F$2:$CB$208,MATCH('Selection Pane Data'!$C186,List!$F$2:$F$208,0),MATCH('Selection Pane Data'!N$3,List!$F$2:$CB$2,0)),""),"")</f>
        <v/>
      </c>
      <c r="O186" s="13" t="str">
        <f>IFERROR(IF(O$4="Yes",INDEX(List!$F$2:$CB$208,MATCH('Selection Pane Data'!$C186,List!$F$2:$F$208,0),MATCH('Selection Pane Data'!O$3,List!$F$2:$CB$2,0)),""),"")</f>
        <v/>
      </c>
      <c r="P186" s="13" t="str">
        <f>IFERROR(IF(P$4="Yes",INDEX(List!$F$2:$CB$208,MATCH('Selection Pane Data'!$C186,List!$F$2:$F$208,0),MATCH('Selection Pane Data'!P$3,List!$F$2:$CB$2,0)),""),"")</f>
        <v/>
      </c>
      <c r="Q186" s="13" t="str">
        <f>IFERROR(IF(Q$4="Yes",INDEX(List!$F$2:$CB$208,MATCH('Selection Pane Data'!$C186,List!$F$2:$F$208,0),MATCH('Selection Pane Data'!Q$3,List!$F$2:$CB$2,0)),""),"")</f>
        <v/>
      </c>
      <c r="R186" s="13" t="str">
        <f>IFERROR(IF(R$4="Yes",INDEX(List!$F$2:$CB$208,MATCH('Selection Pane Data'!$C186,List!$F$2:$F$208,0),MATCH('Selection Pane Data'!R$3,List!$F$2:$CB$2,0)),""),"")</f>
        <v/>
      </c>
      <c r="S186" s="13" t="str">
        <f>IFERROR(IF(S$4="Yes",INDEX(List!$F$2:$CB$208,MATCH('Selection Pane Data'!$C186,List!$F$2:$F$208,0),MATCH('Selection Pane Data'!S$3,List!$F$2:$CB$2,0)),""),"")</f>
        <v/>
      </c>
      <c r="T186" s="13" t="str">
        <f>IFERROR(IF(T$4="Yes",INDEX(List!$F$2:$CB$208,MATCH('Selection Pane Data'!$C186,List!$F$2:$F$208,0),MATCH('Selection Pane Data'!T$3,List!$F$2:$CB$2,0)),""),"")</f>
        <v/>
      </c>
      <c r="U186" s="13" t="str">
        <f>IFERROR(IF(U$4="Yes",INDEX(List!$F$2:$CB$208,MATCH('Selection Pane Data'!$C186,List!$F$2:$F$208,0),MATCH('Selection Pane Data'!U$3,List!$F$2:$CB$2,0)),""),"")</f>
        <v/>
      </c>
      <c r="V186" s="13" t="str">
        <f>IFERROR(IF(V$4="Yes",INDEX(List!$F$2:$CB$208,MATCH('Selection Pane Data'!$C186,List!$F$2:$F$208,0),MATCH('Selection Pane Data'!V$3,List!$F$2:$CB$2,0)),""),"")</f>
        <v/>
      </c>
      <c r="W186" s="13" t="str">
        <f>IFERROR(IF(W$4="Yes",INDEX(List!$F$2:$CB$208,MATCH('Selection Pane Data'!$C186,List!$F$2:$F$208,0),MATCH('Selection Pane Data'!W$3,List!$F$2:$CB$2,0)),""),"")</f>
        <v/>
      </c>
      <c r="X186" s="13" t="str">
        <f>IFERROR(IF(X$4="Yes",INDEX(List!$F$2:$CB$208,MATCH('Selection Pane Data'!$C186,List!$F$2:$F$208,0),MATCH('Selection Pane Data'!X$3,List!$F$2:$CB$2,0)),""),"")</f>
        <v/>
      </c>
      <c r="Y186" s="13" t="str">
        <f>IFERROR(IF(Y$4="Yes",INDEX(List!$F$2:$CB$208,MATCH('Selection Pane Data'!$C186,List!$F$2:$F$208,0),MATCH('Selection Pane Data'!Y$3,List!$F$2:$CB$2,0)),""),"")</f>
        <v/>
      </c>
      <c r="Z186" s="13" t="str">
        <f>IFERROR(IF(Z$4="Yes",INDEX(List!$F$2:$CB$208,MATCH('Selection Pane Data'!$C186,List!$F$2:$F$208,0),MATCH('Selection Pane Data'!Z$3,List!$F$2:$CB$2,0)),""),"")</f>
        <v/>
      </c>
      <c r="AA186" s="13" t="str">
        <f>IFERROR(IF(AA$4="Yes",INDEX(List!$F$2:$CB$208,MATCH('Selection Pane Data'!$C186,List!$F$2:$F$208,0),MATCH('Selection Pane Data'!AA$3,List!$F$2:$CB$2,0)),""),"")</f>
        <v/>
      </c>
      <c r="AB186" s="13" t="str">
        <f>IFERROR(IF(AB$4="Yes",INDEX(List!$F$2:$CB$208,MATCH('Selection Pane Data'!$C186,List!$F$2:$F$208,0),MATCH('Selection Pane Data'!AB$3,List!$F$2:$CB$2,0)),""),"")</f>
        <v>S</v>
      </c>
      <c r="AC186" s="13" t="str">
        <f>IFERROR(IF(AC$4="Yes",INDEX(List!$F$2:$CB$208,MATCH('Selection Pane Data'!$C186,List!$F$2:$F$208,0),MATCH('Selection Pane Data'!AC$3,List!$F$2:$CB$2,0)),""),"")</f>
        <v/>
      </c>
      <c r="AD186" s="13" t="str">
        <f>IFERROR(IF(AD$4="Yes",INDEX(List!$F$2:$CB$208,MATCH('Selection Pane Data'!$C186,List!$F$2:$F$208,0),MATCH('Selection Pane Data'!AD$3,List!$F$2:$CB$2,0)),""),"")</f>
        <v/>
      </c>
      <c r="AE186" s="13" t="str">
        <f>IFERROR(IF(AE$4="Yes",INDEX(List!$F$2:$CB$208,MATCH('Selection Pane Data'!$C186,List!$F$2:$F$208,0),MATCH('Selection Pane Data'!AE$3,List!$F$2:$CB$2,0)),""),"")</f>
        <v/>
      </c>
      <c r="AF186" s="13" t="str">
        <f>IFERROR(IF(AF$4="Yes",INDEX(List!$F$2:$CB$208,MATCH('Selection Pane Data'!$C186,List!$F$2:$F$208,0),MATCH('Selection Pane Data'!AF$3,List!$F$2:$CB$2,0)),""),"")</f>
        <v/>
      </c>
      <c r="AG186" s="13" t="str">
        <f>IFERROR(IF(AG$4="Yes",INDEX(List!$F$2:$CB$208,MATCH('Selection Pane Data'!$C186,List!$F$2:$F$208,0),MATCH('Selection Pane Data'!AG$3,List!$F$2:$CB$2,0)),""),"")</f>
        <v/>
      </c>
      <c r="AH186" s="13" t="str">
        <f>IFERROR(IF(AH$4="Yes",INDEX(List!$F$2:$CB$208,MATCH('Selection Pane Data'!$C186,List!$F$2:$F$208,0),MATCH('Selection Pane Data'!AH$3,List!$F$2:$CB$2,0)),""),"")</f>
        <v/>
      </c>
      <c r="AI186" s="13" t="str">
        <f>IFERROR(IF(AI$4="Yes",INDEX(List!$F$2:$CB$208,MATCH('Selection Pane Data'!$C186,List!$F$2:$F$208,0),MATCH('Selection Pane Data'!AI$3,List!$F$2:$CB$2,0)),""),"")</f>
        <v/>
      </c>
      <c r="AJ186" s="13" t="str">
        <f>IFERROR(IF(AJ$4="Yes",INDEX(List!$F$2:$CB$208,MATCH('Selection Pane Data'!$C186,List!$F$2:$F$208,0),MATCH('Selection Pane Data'!AJ$3,List!$F$2:$CB$2,0)),""),"")</f>
        <v/>
      </c>
      <c r="AK186" s="13" t="str">
        <f>IFERROR(IF(AK$4="Yes",INDEX(List!$F$2:$CB$208,MATCH('Selection Pane Data'!$C186,List!$F$2:$F$208,0),MATCH('Selection Pane Data'!AK$3,List!$F$2:$CB$2,0)),""),"")</f>
        <v/>
      </c>
      <c r="AL186" s="13" t="str">
        <f>IFERROR(IF(AL$4="Yes",INDEX(List!$F$2:$CB$208,MATCH('Selection Pane Data'!$C186,List!$F$2:$F$208,0),MATCH('Selection Pane Data'!AL$3,List!$F$2:$CB$2,0)),""),"")</f>
        <v/>
      </c>
      <c r="AM186" s="13" t="str">
        <f>IFERROR(IF(AM$4="Yes",INDEX(List!$F$2:$CB$208,MATCH('Selection Pane Data'!$C186,List!$F$2:$F$208,0),MATCH('Selection Pane Data'!AM$3,List!$F$2:$CB$2,0)),""),"")</f>
        <v/>
      </c>
      <c r="AN186" s="13" t="str">
        <f>IFERROR(IF(AN$4="Yes",INDEX(List!$F$2:$CB$208,MATCH('Selection Pane Data'!$C186,List!$F$2:$F$208,0),MATCH('Selection Pane Data'!AN$3,List!$F$2:$CB$2,0)),""),"")</f>
        <v/>
      </c>
      <c r="AO186" s="13" t="str">
        <f>IFERROR(IF(AO$4="Yes",INDEX(List!$F$2:$CB$208,MATCH('Selection Pane Data'!$C186,List!$F$2:$F$208,0),MATCH('Selection Pane Data'!AO$3,List!$F$2:$CB$2,0)),""),"")</f>
        <v/>
      </c>
      <c r="AP186" s="13" t="str">
        <f>IFERROR(IF(AP$4="Yes",INDEX(List!$F$2:$CB$208,MATCH('Selection Pane Data'!$C186,List!$F$2:$F$208,0),MATCH('Selection Pane Data'!AP$3,List!$F$2:$CB$2,0)),""),"")</f>
        <v/>
      </c>
      <c r="AQ186" s="13" t="str">
        <f>IFERROR(IF(AQ$4="Yes",INDEX(List!$F$2:$CB$208,MATCH('Selection Pane Data'!$C186,List!$F$2:$F$208,0),MATCH('Selection Pane Data'!AQ$3,List!$F$2:$CB$2,0)),""),"")</f>
        <v/>
      </c>
      <c r="AR186" s="13" t="str">
        <f>IFERROR(IF(AR$4="Yes",INDEX(List!$F$2:$CB$208,MATCH('Selection Pane Data'!$C186,List!$F$2:$F$208,0),MATCH('Selection Pane Data'!AR$3,List!$F$2:$CB$2,0)),""),"")</f>
        <v/>
      </c>
      <c r="AS186" s="13" t="str">
        <f>IFERROR(IF(AS$4="Yes",INDEX(List!$F$2:$CB$208,MATCH('Selection Pane Data'!$C186,List!$F$2:$F$208,0),MATCH('Selection Pane Data'!AS$3,List!$F$2:$CB$2,0)),""),"")</f>
        <v/>
      </c>
      <c r="AT186" s="13" t="str">
        <f>IFERROR(IF(AT$4="Yes",INDEX(List!$F$2:$CB$208,MATCH('Selection Pane Data'!$C186,List!$F$2:$F$208,0),MATCH('Selection Pane Data'!AT$3,List!$F$2:$CB$2,0)),""),"")</f>
        <v/>
      </c>
      <c r="AU186" s="13" t="str">
        <f>IFERROR(IF(AU$4="Yes",INDEX(List!$F$2:$CB$208,MATCH('Selection Pane Data'!$C186,List!$F$2:$F$208,0),MATCH('Selection Pane Data'!AU$3,List!$F$2:$CB$2,0)),""),"")</f>
        <v/>
      </c>
      <c r="AV186" s="13" t="str">
        <f>IFERROR(IF(AV$4="Yes",INDEX(List!$F$2:$CB$208,MATCH('Selection Pane Data'!$C186,List!$F$2:$F$208,0),MATCH('Selection Pane Data'!AV$3,List!$F$2:$CB$2,0)),""),"")</f>
        <v/>
      </c>
      <c r="AW186" s="13" t="str">
        <f>IFERROR(IF(AW$4="Yes",INDEX(List!$F$2:$CB$208,MATCH('Selection Pane Data'!$C186,List!$F$2:$F$208,0),MATCH('Selection Pane Data'!AW$3,List!$F$2:$CB$2,0)),""),"")</f>
        <v/>
      </c>
      <c r="AX186" s="13" t="str">
        <f>IFERROR(IF(AX$4="Yes",INDEX(List!$F$2:$CB$208,MATCH('Selection Pane Data'!$C186,List!$F$2:$F$208,0),MATCH('Selection Pane Data'!AX$3,List!$F$2:$CB$2,0)),""),"")</f>
        <v/>
      </c>
      <c r="AY186" s="13" t="str">
        <f>IFERROR(IF(AY$4="Yes",INDEX(List!$F$2:$CB$208,MATCH('Selection Pane Data'!$C186,List!$F$2:$F$208,0),MATCH('Selection Pane Data'!AY$3,List!$F$2:$CB$2,0)),""),"")</f>
        <v/>
      </c>
      <c r="AZ186" s="13" t="str">
        <f>IFERROR(IF(AZ$4="Yes",INDEX(List!$F$2:$CB$208,MATCH('Selection Pane Data'!$C186,List!$F$2:$F$208,0),MATCH('Selection Pane Data'!AZ$3,List!$F$2:$CB$2,0)),""),"")</f>
        <v/>
      </c>
      <c r="BA186" s="13" t="str">
        <f>IFERROR(IF(BA$4="Yes",INDEX(List!$F$2:$CB$208,MATCH('Selection Pane Data'!$C186,List!$F$2:$F$208,0),MATCH('Selection Pane Data'!BA$3,List!$F$2:$CB$2,0)),""),"")</f>
        <v/>
      </c>
      <c r="BB186" s="13" t="str">
        <f>IFERROR(IF(BB$4="Yes",INDEX(List!$F$2:$CB$208,MATCH('Selection Pane Data'!$C186,List!$F$2:$F$208,0),MATCH('Selection Pane Data'!BB$3,List!$F$2:$CB$2,0)),""),"")</f>
        <v/>
      </c>
      <c r="BC186" s="13" t="str">
        <f>IFERROR(IF(BC$4="Yes",INDEX(List!$F$2:$CB$208,MATCH('Selection Pane Data'!$C186,List!$F$2:$F$208,0),MATCH('Selection Pane Data'!BC$3,List!$F$2:$CB$2,0)),""),"")</f>
        <v/>
      </c>
      <c r="BD186" s="13" t="str">
        <f>IFERROR(IF(BD$4="Yes",INDEX(List!$F$2:$CB$208,MATCH('Selection Pane Data'!$C186,List!$F$2:$F$208,0),MATCH('Selection Pane Data'!BD$3,List!$F$2:$CB$2,0)),""),"")</f>
        <v/>
      </c>
      <c r="BE186" s="13" t="str">
        <f>IFERROR(IF(BE$4="Yes",INDEX(List!$F$2:$CB$208,MATCH('Selection Pane Data'!$C186,List!$F$2:$F$208,0),MATCH('Selection Pane Data'!BE$3,List!$F$2:$CB$2,0)),""),"")</f>
        <v/>
      </c>
      <c r="BF186" s="13" t="str">
        <f>IFERROR(IF(BF$4="Yes",INDEX(List!$F$2:$CB$208,MATCH('Selection Pane Data'!$C186,List!$F$2:$F$208,0),MATCH('Selection Pane Data'!BF$3,List!$F$2:$CB$2,0)),""),"")</f>
        <v/>
      </c>
      <c r="BG186" s="13" t="str">
        <f>IFERROR(IF(BG$4="Yes",INDEX(List!$F$2:$CB$208,MATCH('Selection Pane Data'!$C186,List!$F$2:$F$208,0),MATCH('Selection Pane Data'!BG$3,List!$F$2:$CB$2,0)),""),"")</f>
        <v/>
      </c>
      <c r="BH186" s="13" t="str">
        <f>IFERROR(IF(BH$4="Yes",INDEX(List!$F$2:$CB$208,MATCH('Selection Pane Data'!$C186,List!$F$2:$F$208,0),MATCH('Selection Pane Data'!BH$3,List!$F$2:$CB$2,0)),""),"")</f>
        <v/>
      </c>
      <c r="BI186" s="13" t="str">
        <f>IFERROR(IF(BI$4="Yes",INDEX(List!$F$2:$CB$208,MATCH('Selection Pane Data'!$C186,List!$F$2:$F$208,0),MATCH('Selection Pane Data'!BI$3,List!$F$2:$CB$2,0)),""),"")</f>
        <v/>
      </c>
      <c r="BJ186" s="13" t="str">
        <f>IFERROR(IF(BJ$4="Yes",INDEX(List!$F$2:$CB$208,MATCH('Selection Pane Data'!$C186,List!$F$2:$F$208,0),MATCH('Selection Pane Data'!BJ$3,List!$F$2:$CB$2,0)),""),"")</f>
        <v/>
      </c>
      <c r="BK186" s="13" t="str">
        <f>IFERROR(IF(BK$4="Yes",INDEX(List!$F$2:$CB$208,MATCH('Selection Pane Data'!$C186,List!$F$2:$F$208,0),MATCH('Selection Pane Data'!BK$3,List!$F$2:$CB$2,0)),""),"")</f>
        <v/>
      </c>
      <c r="BL186" s="13" t="str">
        <f>IFERROR(IF(BL$4="Yes",INDEX(List!$F$2:$CB$208,MATCH('Selection Pane Data'!$C186,List!$F$2:$F$208,0),MATCH('Selection Pane Data'!BL$3,List!$F$2:$CB$2,0)),""),"")</f>
        <v/>
      </c>
      <c r="BM186" s="13" t="str">
        <f>IFERROR(IF(BM$4="Yes",INDEX(List!$F$2:$CB$208,MATCH('Selection Pane Data'!$C186,List!$F$2:$F$208,0),MATCH('Selection Pane Data'!BM$3,List!$F$2:$CB$2,0)),""),"")</f>
        <v/>
      </c>
      <c r="BN186" s="13" t="str">
        <f>IFERROR(IF(BN$4="Yes",INDEX(List!$F$2:$CB$208,MATCH('Selection Pane Data'!$C186,List!$F$2:$F$208,0),MATCH('Selection Pane Data'!BN$3,List!$F$2:$CB$2,0)),""),"")</f>
        <v/>
      </c>
      <c r="BO186" s="13" t="str">
        <f>IFERROR(IF(BO$4="Yes",INDEX(List!$F$2:$CB$208,MATCH('Selection Pane Data'!$C186,List!$F$2:$F$208,0),MATCH('Selection Pane Data'!BO$3,List!$F$2:$CB$2,0)),""),"")</f>
        <v/>
      </c>
      <c r="BP186" s="13" t="str">
        <f>IFERROR(IF(BP$4="Yes",INDEX(List!$F$2:$CB$208,MATCH('Selection Pane Data'!$C186,List!$F$2:$F$208,0),MATCH('Selection Pane Data'!BP$3,List!$F$2:$CB$2,0)),""),"")</f>
        <v/>
      </c>
      <c r="BQ186" s="13" t="str">
        <f>IFERROR(IF(BQ$4="Yes",INDEX(List!$F$2:$CB$208,MATCH('Selection Pane Data'!$C186,List!$F$2:$F$208,0),MATCH('Selection Pane Data'!BQ$3,List!$F$2:$CB$2,0)),""),"")</f>
        <v/>
      </c>
      <c r="BR186" s="13" t="str">
        <f>IFERROR(IF(BR$4="Yes",INDEX(List!$F$2:$CB$208,MATCH('Selection Pane Data'!$C186,List!$F$2:$F$208,0),MATCH('Selection Pane Data'!BR$3,List!$F$2:$CB$2,0)),""),"")</f>
        <v/>
      </c>
      <c r="BS186" s="13" t="str">
        <f>IFERROR(IF(BS$4="Yes",INDEX(List!$F$2:$CB$208,MATCH('Selection Pane Data'!$C186,List!$F$2:$F$208,0),MATCH('Selection Pane Data'!BS$3,List!$F$2:$CB$2,0)),""),"")</f>
        <v/>
      </c>
      <c r="BT186" s="13" t="str">
        <f>IFERROR(IF(BT$4="Yes",INDEX(List!$F$2:$CB$208,MATCH('Selection Pane Data'!$C186,List!$F$2:$F$208,0),MATCH('Selection Pane Data'!BT$3,List!$F$2:$CB$2,0)),""),"")</f>
        <v/>
      </c>
      <c r="BU186" s="13" t="str">
        <f>IFERROR(IF(BU$4="Yes",INDEX(List!$F$2:$CB$208,MATCH('Selection Pane Data'!$C186,List!$F$2:$F$208,0),MATCH('Selection Pane Data'!BU$3,List!$F$2:$CB$2,0)),""),"")</f>
        <v/>
      </c>
      <c r="BV186" s="13" t="str">
        <f>IFERROR(IF(BV$4="Yes",INDEX(List!$F$2:$CB$208,MATCH('Selection Pane Data'!$C186,List!$F$2:$F$208,0),MATCH('Selection Pane Data'!BV$3,List!$F$2:$CB$2,0)),""),"")</f>
        <v/>
      </c>
      <c r="BW186" s="13" t="str">
        <f>IFERROR(IF(BW$4="Yes",INDEX(List!$F$2:$CB$208,MATCH('Selection Pane Data'!$C186,List!$F$2:$F$208,0),MATCH('Selection Pane Data'!BW$3,List!$F$2:$CB$2,0)),""),"")</f>
        <v/>
      </c>
      <c r="BX186" s="13" t="str">
        <f>IFERROR(IF(BX$4="Yes",INDEX(List!$F$2:$CB$208,MATCH('Selection Pane Data'!$C186,List!$F$2:$F$208,0),MATCH('Selection Pane Data'!BX$3,List!$F$2:$CB$2,0)),""),"")</f>
        <v/>
      </c>
      <c r="BY186" s="13" t="str">
        <f>IFERROR(IF(BY$4="Yes",INDEX(List!$F$2:$CB$208,MATCH('Selection Pane Data'!$C186,List!$F$2:$F$208,0),MATCH('Selection Pane Data'!BY$3,List!$F$2:$CB$2,0)),""),"")</f>
        <v/>
      </c>
      <c r="BZ186" s="13" t="str">
        <f>IFERROR(IF(BZ$4="Yes",INDEX(List!$F$2:$CB$208,MATCH('Selection Pane Data'!$C186,List!$F$2:$F$208,0),MATCH('Selection Pane Data'!BZ$3,List!$F$2:$CB$2,0)),""),"")</f>
        <v/>
      </c>
      <c r="CA186" s="13" t="str">
        <f>IFERROR(IF(CA$4="Yes",INDEX(List!$F$2:$CB$208,MATCH('Selection Pane Data'!$C186,List!$F$2:$F$208,0),MATCH('Selection Pane Data'!CA$3,List!$F$2:$CB$2,0)),""),"")</f>
        <v/>
      </c>
      <c r="CC186" s="29">
        <f t="shared" si="8"/>
        <v>0</v>
      </c>
      <c r="CD186" s="29">
        <f t="shared" si="9"/>
        <v>1</v>
      </c>
      <c r="CE186" s="29"/>
      <c r="CF186" s="29">
        <f>COUNTIF(List!I184:CB184,'Selection Pane Data'!CF$3)</f>
        <v>1</v>
      </c>
      <c r="CG186" s="29">
        <f>COUNTIF(List!J184:CC184,'Selection Pane Data'!CG$3)</f>
        <v>12</v>
      </c>
      <c r="CH186" s="29"/>
      <c r="CI186" s="29" t="str">
        <f t="shared" si="10"/>
        <v>Error</v>
      </c>
      <c r="CJ186" s="29" t="str">
        <f t="shared" si="11"/>
        <v>Error</v>
      </c>
    </row>
    <row r="187" spans="2:88" ht="14.65" thickBot="1" x14ac:dyDescent="0.5">
      <c r="B187" t="s">
        <v>453</v>
      </c>
      <c r="C187" t="s">
        <v>159</v>
      </c>
      <c r="D187" s="32" t="str">
        <f>List!G185</f>
        <v>Shared Coverage</v>
      </c>
      <c r="E187" s="31" t="str">
        <f>List!H185</f>
        <v>Microsoft Coverage</v>
      </c>
      <c r="F187" t="str">
        <f>INDEX('CMMC Levels'!$A$1:$F$188,MATCH('Selection Pane Data'!$C187,'CMMC Levels'!$A$1:$A$188,0),MATCH(Placemat!$F$4,'CMMC Levels'!$A$1:$F$1,0))</f>
        <v>X</v>
      </c>
      <c r="G187" s="75" t="str">
        <f>IF(F187="X",IF(COUNTIF(List!I185:CB185,"P")+COUNTIF(List!I185:CB185,"S")=0,"U",IF(COUNTIF('Selection Pane Data'!H187:CA187,"P")&gt;0,"P",IF(COUNTIF('Selection Pane Data'!H187:CA187,"S")&gt;0,"S","N"))),"NA")</f>
        <v>S</v>
      </c>
      <c r="H187" s="13" t="str">
        <f>IFERROR(IF(H$4="Yes",INDEX(List!$F$2:$CB$208,MATCH('Selection Pane Data'!$C187,List!$F$2:$F$208,0),MATCH('Selection Pane Data'!H$3,List!$F$2:$CB$2,0)),""),"")</f>
        <v/>
      </c>
      <c r="I187" s="13" t="str">
        <f>IFERROR(IF(I$4="Yes",INDEX(List!$F$2:$CB$208,MATCH('Selection Pane Data'!$C187,List!$F$2:$F$208,0),MATCH('Selection Pane Data'!I$3,List!$F$2:$CB$2,0)),""),"")</f>
        <v/>
      </c>
      <c r="J187" s="13">
        <f>IFERROR(IF(J$4="Yes",INDEX(List!$F$2:$CB$208,MATCH('Selection Pane Data'!$C187,List!$F$2:$F$208,0),MATCH('Selection Pane Data'!J$3,List!$F$2:$CB$2,0)),""),"")</f>
        <v>0</v>
      </c>
      <c r="K187" s="13" t="str">
        <f>IFERROR(IF(K$4="Yes",INDEX(List!$F$2:$CB$208,MATCH('Selection Pane Data'!$C187,List!$F$2:$F$208,0),MATCH('Selection Pane Data'!K$3,List!$F$2:$CB$2,0)),""),"")</f>
        <v/>
      </c>
      <c r="L187" s="13" t="str">
        <f>IFERROR(IF(L$4="Yes",INDEX(List!$F$2:$CB$208,MATCH('Selection Pane Data'!$C187,List!$F$2:$F$208,0),MATCH('Selection Pane Data'!L$3,List!$F$2:$CB$2,0)),""),"")</f>
        <v/>
      </c>
      <c r="M187" s="13" t="str">
        <f>IFERROR(IF(M$4="Yes",INDEX(List!$F$2:$CB$208,MATCH('Selection Pane Data'!$C187,List!$F$2:$F$208,0),MATCH('Selection Pane Data'!M$3,List!$F$2:$CB$2,0)),""),"")</f>
        <v/>
      </c>
      <c r="N187" s="13" t="str">
        <f>IFERROR(IF(N$4="Yes",INDEX(List!$F$2:$CB$208,MATCH('Selection Pane Data'!$C187,List!$F$2:$F$208,0),MATCH('Selection Pane Data'!N$3,List!$F$2:$CB$2,0)),""),"")</f>
        <v/>
      </c>
      <c r="O187" s="13" t="str">
        <f>IFERROR(IF(O$4="Yes",INDEX(List!$F$2:$CB$208,MATCH('Selection Pane Data'!$C187,List!$F$2:$F$208,0),MATCH('Selection Pane Data'!O$3,List!$F$2:$CB$2,0)),""),"")</f>
        <v/>
      </c>
      <c r="P187" s="13" t="str">
        <f>IFERROR(IF(P$4="Yes",INDEX(List!$F$2:$CB$208,MATCH('Selection Pane Data'!$C187,List!$F$2:$F$208,0),MATCH('Selection Pane Data'!P$3,List!$F$2:$CB$2,0)),""),"")</f>
        <v/>
      </c>
      <c r="Q187" s="13" t="str">
        <f>IFERROR(IF(Q$4="Yes",INDEX(List!$F$2:$CB$208,MATCH('Selection Pane Data'!$C187,List!$F$2:$F$208,0),MATCH('Selection Pane Data'!Q$3,List!$F$2:$CB$2,0)),""),"")</f>
        <v/>
      </c>
      <c r="R187" s="13" t="str">
        <f>IFERROR(IF(R$4="Yes",INDEX(List!$F$2:$CB$208,MATCH('Selection Pane Data'!$C187,List!$F$2:$F$208,0),MATCH('Selection Pane Data'!R$3,List!$F$2:$CB$2,0)),""),"")</f>
        <v/>
      </c>
      <c r="S187" s="13" t="str">
        <f>IFERROR(IF(S$4="Yes",INDEX(List!$F$2:$CB$208,MATCH('Selection Pane Data'!$C187,List!$F$2:$F$208,0),MATCH('Selection Pane Data'!S$3,List!$F$2:$CB$2,0)),""),"")</f>
        <v/>
      </c>
      <c r="T187" s="13" t="str">
        <f>IFERROR(IF(T$4="Yes",INDEX(List!$F$2:$CB$208,MATCH('Selection Pane Data'!$C187,List!$F$2:$F$208,0),MATCH('Selection Pane Data'!T$3,List!$F$2:$CB$2,0)),""),"")</f>
        <v/>
      </c>
      <c r="U187" s="13" t="str">
        <f>IFERROR(IF(U$4="Yes",INDEX(List!$F$2:$CB$208,MATCH('Selection Pane Data'!$C187,List!$F$2:$F$208,0),MATCH('Selection Pane Data'!U$3,List!$F$2:$CB$2,0)),""),"")</f>
        <v/>
      </c>
      <c r="V187" s="13" t="str">
        <f>IFERROR(IF(V$4="Yes",INDEX(List!$F$2:$CB$208,MATCH('Selection Pane Data'!$C187,List!$F$2:$F$208,0),MATCH('Selection Pane Data'!V$3,List!$F$2:$CB$2,0)),""),"")</f>
        <v/>
      </c>
      <c r="W187" s="13" t="str">
        <f>IFERROR(IF(W$4="Yes",INDEX(List!$F$2:$CB$208,MATCH('Selection Pane Data'!$C187,List!$F$2:$F$208,0),MATCH('Selection Pane Data'!W$3,List!$F$2:$CB$2,0)),""),"")</f>
        <v/>
      </c>
      <c r="X187" s="13" t="str">
        <f>IFERROR(IF(X$4="Yes",INDEX(List!$F$2:$CB$208,MATCH('Selection Pane Data'!$C187,List!$F$2:$F$208,0),MATCH('Selection Pane Data'!X$3,List!$F$2:$CB$2,0)),""),"")</f>
        <v/>
      </c>
      <c r="Y187" s="13" t="str">
        <f>IFERROR(IF(Y$4="Yes",INDEX(List!$F$2:$CB$208,MATCH('Selection Pane Data'!$C187,List!$F$2:$F$208,0),MATCH('Selection Pane Data'!Y$3,List!$F$2:$CB$2,0)),""),"")</f>
        <v/>
      </c>
      <c r="Z187" s="13" t="str">
        <f>IFERROR(IF(Z$4="Yes",INDEX(List!$F$2:$CB$208,MATCH('Selection Pane Data'!$C187,List!$F$2:$F$208,0),MATCH('Selection Pane Data'!Z$3,List!$F$2:$CB$2,0)),""),"")</f>
        <v/>
      </c>
      <c r="AA187" s="13" t="str">
        <f>IFERROR(IF(AA$4="Yes",INDEX(List!$F$2:$CB$208,MATCH('Selection Pane Data'!$C187,List!$F$2:$F$208,0),MATCH('Selection Pane Data'!AA$3,List!$F$2:$CB$2,0)),""),"")</f>
        <v/>
      </c>
      <c r="AB187" s="13" t="str">
        <f>IFERROR(IF(AB$4="Yes",INDEX(List!$F$2:$CB$208,MATCH('Selection Pane Data'!$C187,List!$F$2:$F$208,0),MATCH('Selection Pane Data'!AB$3,List!$F$2:$CB$2,0)),""),"")</f>
        <v>S</v>
      </c>
      <c r="AC187" s="13" t="str">
        <f>IFERROR(IF(AC$4="Yes",INDEX(List!$F$2:$CB$208,MATCH('Selection Pane Data'!$C187,List!$F$2:$F$208,0),MATCH('Selection Pane Data'!AC$3,List!$F$2:$CB$2,0)),""),"")</f>
        <v/>
      </c>
      <c r="AD187" s="13" t="str">
        <f>IFERROR(IF(AD$4="Yes",INDEX(List!$F$2:$CB$208,MATCH('Selection Pane Data'!$C187,List!$F$2:$F$208,0),MATCH('Selection Pane Data'!AD$3,List!$F$2:$CB$2,0)),""),"")</f>
        <v/>
      </c>
      <c r="AE187" s="13" t="str">
        <f>IFERROR(IF(AE$4="Yes",INDEX(List!$F$2:$CB$208,MATCH('Selection Pane Data'!$C187,List!$F$2:$F$208,0),MATCH('Selection Pane Data'!AE$3,List!$F$2:$CB$2,0)),""),"")</f>
        <v/>
      </c>
      <c r="AF187" s="13" t="str">
        <f>IFERROR(IF(AF$4="Yes",INDEX(List!$F$2:$CB$208,MATCH('Selection Pane Data'!$C187,List!$F$2:$F$208,0),MATCH('Selection Pane Data'!AF$3,List!$F$2:$CB$2,0)),""),"")</f>
        <v/>
      </c>
      <c r="AG187" s="13" t="str">
        <f>IFERROR(IF(AG$4="Yes",INDEX(List!$F$2:$CB$208,MATCH('Selection Pane Data'!$C187,List!$F$2:$F$208,0),MATCH('Selection Pane Data'!AG$3,List!$F$2:$CB$2,0)),""),"")</f>
        <v/>
      </c>
      <c r="AH187" s="13" t="str">
        <f>IFERROR(IF(AH$4="Yes",INDEX(List!$F$2:$CB$208,MATCH('Selection Pane Data'!$C187,List!$F$2:$F$208,0),MATCH('Selection Pane Data'!AH$3,List!$F$2:$CB$2,0)),""),"")</f>
        <v/>
      </c>
      <c r="AI187" s="13" t="str">
        <f>IFERROR(IF(AI$4="Yes",INDEX(List!$F$2:$CB$208,MATCH('Selection Pane Data'!$C187,List!$F$2:$F$208,0),MATCH('Selection Pane Data'!AI$3,List!$F$2:$CB$2,0)),""),"")</f>
        <v/>
      </c>
      <c r="AJ187" s="13" t="str">
        <f>IFERROR(IF(AJ$4="Yes",INDEX(List!$F$2:$CB$208,MATCH('Selection Pane Data'!$C187,List!$F$2:$F$208,0),MATCH('Selection Pane Data'!AJ$3,List!$F$2:$CB$2,0)),""),"")</f>
        <v/>
      </c>
      <c r="AK187" s="13" t="str">
        <f>IFERROR(IF(AK$4="Yes",INDEX(List!$F$2:$CB$208,MATCH('Selection Pane Data'!$C187,List!$F$2:$F$208,0),MATCH('Selection Pane Data'!AK$3,List!$F$2:$CB$2,0)),""),"")</f>
        <v/>
      </c>
      <c r="AL187" s="13" t="str">
        <f>IFERROR(IF(AL$4="Yes",INDEX(List!$F$2:$CB$208,MATCH('Selection Pane Data'!$C187,List!$F$2:$F$208,0),MATCH('Selection Pane Data'!AL$3,List!$F$2:$CB$2,0)),""),"")</f>
        <v/>
      </c>
      <c r="AM187" s="13" t="str">
        <f>IFERROR(IF(AM$4="Yes",INDEX(List!$F$2:$CB$208,MATCH('Selection Pane Data'!$C187,List!$F$2:$F$208,0),MATCH('Selection Pane Data'!AM$3,List!$F$2:$CB$2,0)),""),"")</f>
        <v/>
      </c>
      <c r="AN187" s="13" t="str">
        <f>IFERROR(IF(AN$4="Yes",INDEX(List!$F$2:$CB$208,MATCH('Selection Pane Data'!$C187,List!$F$2:$F$208,0),MATCH('Selection Pane Data'!AN$3,List!$F$2:$CB$2,0)),""),"")</f>
        <v/>
      </c>
      <c r="AO187" s="13" t="str">
        <f>IFERROR(IF(AO$4="Yes",INDEX(List!$F$2:$CB$208,MATCH('Selection Pane Data'!$C187,List!$F$2:$F$208,0),MATCH('Selection Pane Data'!AO$3,List!$F$2:$CB$2,0)),""),"")</f>
        <v/>
      </c>
      <c r="AP187" s="13" t="str">
        <f>IFERROR(IF(AP$4="Yes",INDEX(List!$F$2:$CB$208,MATCH('Selection Pane Data'!$C187,List!$F$2:$F$208,0),MATCH('Selection Pane Data'!AP$3,List!$F$2:$CB$2,0)),""),"")</f>
        <v/>
      </c>
      <c r="AQ187" s="13" t="str">
        <f>IFERROR(IF(AQ$4="Yes",INDEX(List!$F$2:$CB$208,MATCH('Selection Pane Data'!$C187,List!$F$2:$F$208,0),MATCH('Selection Pane Data'!AQ$3,List!$F$2:$CB$2,0)),""),"")</f>
        <v/>
      </c>
      <c r="AR187" s="13" t="str">
        <f>IFERROR(IF(AR$4="Yes",INDEX(List!$F$2:$CB$208,MATCH('Selection Pane Data'!$C187,List!$F$2:$F$208,0),MATCH('Selection Pane Data'!AR$3,List!$F$2:$CB$2,0)),""),"")</f>
        <v/>
      </c>
      <c r="AS187" s="13" t="str">
        <f>IFERROR(IF(AS$4="Yes",INDEX(List!$F$2:$CB$208,MATCH('Selection Pane Data'!$C187,List!$F$2:$F$208,0),MATCH('Selection Pane Data'!AS$3,List!$F$2:$CB$2,0)),""),"")</f>
        <v/>
      </c>
      <c r="AT187" s="13" t="str">
        <f>IFERROR(IF(AT$4="Yes",INDEX(List!$F$2:$CB$208,MATCH('Selection Pane Data'!$C187,List!$F$2:$F$208,0),MATCH('Selection Pane Data'!AT$3,List!$F$2:$CB$2,0)),""),"")</f>
        <v/>
      </c>
      <c r="AU187" s="13" t="str">
        <f>IFERROR(IF(AU$4="Yes",INDEX(List!$F$2:$CB$208,MATCH('Selection Pane Data'!$C187,List!$F$2:$F$208,0),MATCH('Selection Pane Data'!AU$3,List!$F$2:$CB$2,0)),""),"")</f>
        <v/>
      </c>
      <c r="AV187" s="13" t="str">
        <f>IFERROR(IF(AV$4="Yes",INDEX(List!$F$2:$CB$208,MATCH('Selection Pane Data'!$C187,List!$F$2:$F$208,0),MATCH('Selection Pane Data'!AV$3,List!$F$2:$CB$2,0)),""),"")</f>
        <v/>
      </c>
      <c r="AW187" s="13" t="str">
        <f>IFERROR(IF(AW$4="Yes",INDEX(List!$F$2:$CB$208,MATCH('Selection Pane Data'!$C187,List!$F$2:$F$208,0),MATCH('Selection Pane Data'!AW$3,List!$F$2:$CB$2,0)),""),"")</f>
        <v/>
      </c>
      <c r="AX187" s="13" t="str">
        <f>IFERROR(IF(AX$4="Yes",INDEX(List!$F$2:$CB$208,MATCH('Selection Pane Data'!$C187,List!$F$2:$F$208,0),MATCH('Selection Pane Data'!AX$3,List!$F$2:$CB$2,0)),""),"")</f>
        <v/>
      </c>
      <c r="AY187" s="13" t="str">
        <f>IFERROR(IF(AY$4="Yes",INDEX(List!$F$2:$CB$208,MATCH('Selection Pane Data'!$C187,List!$F$2:$F$208,0),MATCH('Selection Pane Data'!AY$3,List!$F$2:$CB$2,0)),""),"")</f>
        <v/>
      </c>
      <c r="AZ187" s="13" t="str">
        <f>IFERROR(IF(AZ$4="Yes",INDEX(List!$F$2:$CB$208,MATCH('Selection Pane Data'!$C187,List!$F$2:$F$208,0),MATCH('Selection Pane Data'!AZ$3,List!$F$2:$CB$2,0)),""),"")</f>
        <v/>
      </c>
      <c r="BA187" s="13" t="str">
        <f>IFERROR(IF(BA$4="Yes",INDEX(List!$F$2:$CB$208,MATCH('Selection Pane Data'!$C187,List!$F$2:$F$208,0),MATCH('Selection Pane Data'!BA$3,List!$F$2:$CB$2,0)),""),"")</f>
        <v/>
      </c>
      <c r="BB187" s="13" t="str">
        <f>IFERROR(IF(BB$4="Yes",INDEX(List!$F$2:$CB$208,MATCH('Selection Pane Data'!$C187,List!$F$2:$F$208,0),MATCH('Selection Pane Data'!BB$3,List!$F$2:$CB$2,0)),""),"")</f>
        <v/>
      </c>
      <c r="BC187" s="13" t="str">
        <f>IFERROR(IF(BC$4="Yes",INDEX(List!$F$2:$CB$208,MATCH('Selection Pane Data'!$C187,List!$F$2:$F$208,0),MATCH('Selection Pane Data'!BC$3,List!$F$2:$CB$2,0)),""),"")</f>
        <v/>
      </c>
      <c r="BD187" s="13" t="str">
        <f>IFERROR(IF(BD$4="Yes",INDEX(List!$F$2:$CB$208,MATCH('Selection Pane Data'!$C187,List!$F$2:$F$208,0),MATCH('Selection Pane Data'!BD$3,List!$F$2:$CB$2,0)),""),"")</f>
        <v/>
      </c>
      <c r="BE187" s="13" t="str">
        <f>IFERROR(IF(BE$4="Yes",INDEX(List!$F$2:$CB$208,MATCH('Selection Pane Data'!$C187,List!$F$2:$F$208,0),MATCH('Selection Pane Data'!BE$3,List!$F$2:$CB$2,0)),""),"")</f>
        <v/>
      </c>
      <c r="BF187" s="13" t="str">
        <f>IFERROR(IF(BF$4="Yes",INDEX(List!$F$2:$CB$208,MATCH('Selection Pane Data'!$C187,List!$F$2:$F$208,0),MATCH('Selection Pane Data'!BF$3,List!$F$2:$CB$2,0)),""),"")</f>
        <v/>
      </c>
      <c r="BG187" s="13" t="str">
        <f>IFERROR(IF(BG$4="Yes",INDEX(List!$F$2:$CB$208,MATCH('Selection Pane Data'!$C187,List!$F$2:$F$208,0),MATCH('Selection Pane Data'!BG$3,List!$F$2:$CB$2,0)),""),"")</f>
        <v/>
      </c>
      <c r="BH187" s="13" t="str">
        <f>IFERROR(IF(BH$4="Yes",INDEX(List!$F$2:$CB$208,MATCH('Selection Pane Data'!$C187,List!$F$2:$F$208,0),MATCH('Selection Pane Data'!BH$3,List!$F$2:$CB$2,0)),""),"")</f>
        <v/>
      </c>
      <c r="BI187" s="13" t="str">
        <f>IFERROR(IF(BI$4="Yes",INDEX(List!$F$2:$CB$208,MATCH('Selection Pane Data'!$C187,List!$F$2:$F$208,0),MATCH('Selection Pane Data'!BI$3,List!$F$2:$CB$2,0)),""),"")</f>
        <v/>
      </c>
      <c r="BJ187" s="13" t="str">
        <f>IFERROR(IF(BJ$4="Yes",INDEX(List!$F$2:$CB$208,MATCH('Selection Pane Data'!$C187,List!$F$2:$F$208,0),MATCH('Selection Pane Data'!BJ$3,List!$F$2:$CB$2,0)),""),"")</f>
        <v/>
      </c>
      <c r="BK187" s="13" t="str">
        <f>IFERROR(IF(BK$4="Yes",INDEX(List!$F$2:$CB$208,MATCH('Selection Pane Data'!$C187,List!$F$2:$F$208,0),MATCH('Selection Pane Data'!BK$3,List!$F$2:$CB$2,0)),""),"")</f>
        <v/>
      </c>
      <c r="BL187" s="13" t="str">
        <f>IFERROR(IF(BL$4="Yes",INDEX(List!$F$2:$CB$208,MATCH('Selection Pane Data'!$C187,List!$F$2:$F$208,0),MATCH('Selection Pane Data'!BL$3,List!$F$2:$CB$2,0)),""),"")</f>
        <v/>
      </c>
      <c r="BM187" s="13" t="str">
        <f>IFERROR(IF(BM$4="Yes",INDEX(List!$F$2:$CB$208,MATCH('Selection Pane Data'!$C187,List!$F$2:$F$208,0),MATCH('Selection Pane Data'!BM$3,List!$F$2:$CB$2,0)),""),"")</f>
        <v/>
      </c>
      <c r="BN187" s="13" t="str">
        <f>IFERROR(IF(BN$4="Yes",INDEX(List!$F$2:$CB$208,MATCH('Selection Pane Data'!$C187,List!$F$2:$F$208,0),MATCH('Selection Pane Data'!BN$3,List!$F$2:$CB$2,0)),""),"")</f>
        <v/>
      </c>
      <c r="BO187" s="13" t="str">
        <f>IFERROR(IF(BO$4="Yes",INDEX(List!$F$2:$CB$208,MATCH('Selection Pane Data'!$C187,List!$F$2:$F$208,0),MATCH('Selection Pane Data'!BO$3,List!$F$2:$CB$2,0)),""),"")</f>
        <v/>
      </c>
      <c r="BP187" s="13" t="str">
        <f>IFERROR(IF(BP$4="Yes",INDEX(List!$F$2:$CB$208,MATCH('Selection Pane Data'!$C187,List!$F$2:$F$208,0),MATCH('Selection Pane Data'!BP$3,List!$F$2:$CB$2,0)),""),"")</f>
        <v/>
      </c>
      <c r="BQ187" s="13" t="str">
        <f>IFERROR(IF(BQ$4="Yes",INDEX(List!$F$2:$CB$208,MATCH('Selection Pane Data'!$C187,List!$F$2:$F$208,0),MATCH('Selection Pane Data'!BQ$3,List!$F$2:$CB$2,0)),""),"")</f>
        <v/>
      </c>
      <c r="BR187" s="13" t="str">
        <f>IFERROR(IF(BR$4="Yes",INDEX(List!$F$2:$CB$208,MATCH('Selection Pane Data'!$C187,List!$F$2:$F$208,0),MATCH('Selection Pane Data'!BR$3,List!$F$2:$CB$2,0)),""),"")</f>
        <v/>
      </c>
      <c r="BS187" s="13" t="str">
        <f>IFERROR(IF(BS$4="Yes",INDEX(List!$F$2:$CB$208,MATCH('Selection Pane Data'!$C187,List!$F$2:$F$208,0),MATCH('Selection Pane Data'!BS$3,List!$F$2:$CB$2,0)),""),"")</f>
        <v/>
      </c>
      <c r="BT187" s="13" t="str">
        <f>IFERROR(IF(BT$4="Yes",INDEX(List!$F$2:$CB$208,MATCH('Selection Pane Data'!$C187,List!$F$2:$F$208,0),MATCH('Selection Pane Data'!BT$3,List!$F$2:$CB$2,0)),""),"")</f>
        <v/>
      </c>
      <c r="BU187" s="13" t="str">
        <f>IFERROR(IF(BU$4="Yes",INDEX(List!$F$2:$CB$208,MATCH('Selection Pane Data'!$C187,List!$F$2:$F$208,0),MATCH('Selection Pane Data'!BU$3,List!$F$2:$CB$2,0)),""),"")</f>
        <v/>
      </c>
      <c r="BV187" s="13" t="str">
        <f>IFERROR(IF(BV$4="Yes",INDEX(List!$F$2:$CB$208,MATCH('Selection Pane Data'!$C187,List!$F$2:$F$208,0),MATCH('Selection Pane Data'!BV$3,List!$F$2:$CB$2,0)),""),"")</f>
        <v/>
      </c>
      <c r="BW187" s="13" t="str">
        <f>IFERROR(IF(BW$4="Yes",INDEX(List!$F$2:$CB$208,MATCH('Selection Pane Data'!$C187,List!$F$2:$F$208,0),MATCH('Selection Pane Data'!BW$3,List!$F$2:$CB$2,0)),""),"")</f>
        <v/>
      </c>
      <c r="BX187" s="13" t="str">
        <f>IFERROR(IF(BX$4="Yes",INDEX(List!$F$2:$CB$208,MATCH('Selection Pane Data'!$C187,List!$F$2:$F$208,0),MATCH('Selection Pane Data'!BX$3,List!$F$2:$CB$2,0)),""),"")</f>
        <v/>
      </c>
      <c r="BY187" s="13" t="str">
        <f>IFERROR(IF(BY$4="Yes",INDEX(List!$F$2:$CB$208,MATCH('Selection Pane Data'!$C187,List!$F$2:$F$208,0),MATCH('Selection Pane Data'!BY$3,List!$F$2:$CB$2,0)),""),"")</f>
        <v/>
      </c>
      <c r="BZ187" s="13" t="str">
        <f>IFERROR(IF(BZ$4="Yes",INDEX(List!$F$2:$CB$208,MATCH('Selection Pane Data'!$C187,List!$F$2:$F$208,0),MATCH('Selection Pane Data'!BZ$3,List!$F$2:$CB$2,0)),""),"")</f>
        <v/>
      </c>
      <c r="CA187" s="13" t="str">
        <f>IFERROR(IF(CA$4="Yes",INDEX(List!$F$2:$CB$208,MATCH('Selection Pane Data'!$C187,List!$F$2:$F$208,0),MATCH('Selection Pane Data'!CA$3,List!$F$2:$CB$2,0)),""),"")</f>
        <v/>
      </c>
      <c r="CC187" s="29">
        <f t="shared" si="8"/>
        <v>0</v>
      </c>
      <c r="CD187" s="29">
        <f t="shared" si="9"/>
        <v>1</v>
      </c>
      <c r="CE187" s="29"/>
      <c r="CF187" s="29">
        <f>COUNTIF(List!I185:CB185,'Selection Pane Data'!CF$3)</f>
        <v>0</v>
      </c>
      <c r="CG187" s="29">
        <f>COUNTIF(List!J185:CC185,'Selection Pane Data'!CG$3)</f>
        <v>6</v>
      </c>
      <c r="CH187" s="29"/>
      <c r="CI187" s="29" t="str">
        <f t="shared" si="10"/>
        <v>Good</v>
      </c>
      <c r="CJ187" s="29" t="str">
        <f t="shared" si="11"/>
        <v>Error</v>
      </c>
    </row>
    <row r="188" spans="2:88" ht="14.65" thickBot="1" x14ac:dyDescent="0.5">
      <c r="B188" t="s">
        <v>461</v>
      </c>
      <c r="C188" t="s">
        <v>1083</v>
      </c>
      <c r="D188" s="32" t="str">
        <f>List!G186</f>
        <v>Not Applicable</v>
      </c>
      <c r="E188" s="31" t="str">
        <f>List!H186</f>
        <v>Not Applicable</v>
      </c>
      <c r="F188" t="e">
        <f>INDEX('CMMC Levels'!$A$1:$F$188,MATCH('Selection Pane Data'!$C188,'CMMC Levels'!$A$1:$A$188,0),MATCH(Placemat!$F$4,'CMMC Levels'!$A$1:$F$1,0))</f>
        <v>#N/A</v>
      </c>
      <c r="G188" s="75" t="e">
        <f>IF(F188="X",IF(COUNTIF(List!I186:CB186,"P")+COUNTIF(List!I186:CB186,"S")=0,"U",IF(COUNTIF('Selection Pane Data'!H188:CA188,"P")&gt;0,"P",IF(COUNTIF('Selection Pane Data'!H188:CA188,"S")&gt;0,"S","N"))),"NA")</f>
        <v>#N/A</v>
      </c>
      <c r="H188" s="13" t="str">
        <f>IFERROR(IF(H$4="Yes",INDEX(List!$F$2:$CB$208,MATCH('Selection Pane Data'!$C188,List!$F$2:$F$208,0),MATCH('Selection Pane Data'!H$3,List!$F$2:$CB$2,0)),""),"")</f>
        <v/>
      </c>
      <c r="I188" s="13" t="str">
        <f>IFERROR(IF(I$4="Yes",INDEX(List!$F$2:$CB$208,MATCH('Selection Pane Data'!$C188,List!$F$2:$F$208,0),MATCH('Selection Pane Data'!I$3,List!$F$2:$CB$2,0)),""),"")</f>
        <v/>
      </c>
      <c r="J188" s="13">
        <f>IFERROR(IF(J$4="Yes",INDEX(List!$F$2:$CB$208,MATCH('Selection Pane Data'!$C188,List!$F$2:$F$208,0),MATCH('Selection Pane Data'!J$3,List!$F$2:$CB$2,0)),""),"")</f>
        <v>0</v>
      </c>
      <c r="K188" s="13" t="str">
        <f>IFERROR(IF(K$4="Yes",INDEX(List!$F$2:$CB$208,MATCH('Selection Pane Data'!$C188,List!$F$2:$F$208,0),MATCH('Selection Pane Data'!K$3,List!$F$2:$CB$2,0)),""),"")</f>
        <v/>
      </c>
      <c r="L188" s="13" t="str">
        <f>IFERROR(IF(L$4="Yes",INDEX(List!$F$2:$CB$208,MATCH('Selection Pane Data'!$C188,List!$F$2:$F$208,0),MATCH('Selection Pane Data'!L$3,List!$F$2:$CB$2,0)),""),"")</f>
        <v/>
      </c>
      <c r="M188" s="13" t="str">
        <f>IFERROR(IF(M$4="Yes",INDEX(List!$F$2:$CB$208,MATCH('Selection Pane Data'!$C188,List!$F$2:$F$208,0),MATCH('Selection Pane Data'!M$3,List!$F$2:$CB$2,0)),""),"")</f>
        <v/>
      </c>
      <c r="N188" s="13" t="str">
        <f>IFERROR(IF(N$4="Yes",INDEX(List!$F$2:$CB$208,MATCH('Selection Pane Data'!$C188,List!$F$2:$F$208,0),MATCH('Selection Pane Data'!N$3,List!$F$2:$CB$2,0)),""),"")</f>
        <v/>
      </c>
      <c r="O188" s="13" t="str">
        <f>IFERROR(IF(O$4="Yes",INDEX(List!$F$2:$CB$208,MATCH('Selection Pane Data'!$C188,List!$F$2:$F$208,0),MATCH('Selection Pane Data'!O$3,List!$F$2:$CB$2,0)),""),"")</f>
        <v/>
      </c>
      <c r="P188" s="13" t="str">
        <f>IFERROR(IF(P$4="Yes",INDEX(List!$F$2:$CB$208,MATCH('Selection Pane Data'!$C188,List!$F$2:$F$208,0),MATCH('Selection Pane Data'!P$3,List!$F$2:$CB$2,0)),""),"")</f>
        <v/>
      </c>
      <c r="Q188" s="13" t="str">
        <f>IFERROR(IF(Q$4="Yes",INDEX(List!$F$2:$CB$208,MATCH('Selection Pane Data'!$C188,List!$F$2:$F$208,0),MATCH('Selection Pane Data'!Q$3,List!$F$2:$CB$2,0)),""),"")</f>
        <v/>
      </c>
      <c r="R188" s="13" t="str">
        <f>IFERROR(IF(R$4="Yes",INDEX(List!$F$2:$CB$208,MATCH('Selection Pane Data'!$C188,List!$F$2:$F$208,0),MATCH('Selection Pane Data'!R$3,List!$F$2:$CB$2,0)),""),"")</f>
        <v/>
      </c>
      <c r="S188" s="13" t="str">
        <f>IFERROR(IF(S$4="Yes",INDEX(List!$F$2:$CB$208,MATCH('Selection Pane Data'!$C188,List!$F$2:$F$208,0),MATCH('Selection Pane Data'!S$3,List!$F$2:$CB$2,0)),""),"")</f>
        <v/>
      </c>
      <c r="T188" s="13" t="str">
        <f>IFERROR(IF(T$4="Yes",INDEX(List!$F$2:$CB$208,MATCH('Selection Pane Data'!$C188,List!$F$2:$F$208,0),MATCH('Selection Pane Data'!T$3,List!$F$2:$CB$2,0)),""),"")</f>
        <v/>
      </c>
      <c r="U188" s="13" t="str">
        <f>IFERROR(IF(U$4="Yes",INDEX(List!$F$2:$CB$208,MATCH('Selection Pane Data'!$C188,List!$F$2:$F$208,0),MATCH('Selection Pane Data'!U$3,List!$F$2:$CB$2,0)),""),"")</f>
        <v/>
      </c>
      <c r="V188" s="13" t="str">
        <f>IFERROR(IF(V$4="Yes",INDEX(List!$F$2:$CB$208,MATCH('Selection Pane Data'!$C188,List!$F$2:$F$208,0),MATCH('Selection Pane Data'!V$3,List!$F$2:$CB$2,0)),""),"")</f>
        <v/>
      </c>
      <c r="W188" s="13" t="str">
        <f>IFERROR(IF(W$4="Yes",INDEX(List!$F$2:$CB$208,MATCH('Selection Pane Data'!$C188,List!$F$2:$F$208,0),MATCH('Selection Pane Data'!W$3,List!$F$2:$CB$2,0)),""),"")</f>
        <v/>
      </c>
      <c r="X188" s="13" t="str">
        <f>IFERROR(IF(X$4="Yes",INDEX(List!$F$2:$CB$208,MATCH('Selection Pane Data'!$C188,List!$F$2:$F$208,0),MATCH('Selection Pane Data'!X$3,List!$F$2:$CB$2,0)),""),"")</f>
        <v/>
      </c>
      <c r="Y188" s="13" t="str">
        <f>IFERROR(IF(Y$4="Yes",INDEX(List!$F$2:$CB$208,MATCH('Selection Pane Data'!$C188,List!$F$2:$F$208,0),MATCH('Selection Pane Data'!Y$3,List!$F$2:$CB$2,0)),""),"")</f>
        <v/>
      </c>
      <c r="Z188" s="13" t="str">
        <f>IFERROR(IF(Z$4="Yes",INDEX(List!$F$2:$CB$208,MATCH('Selection Pane Data'!$C188,List!$F$2:$F$208,0),MATCH('Selection Pane Data'!Z$3,List!$F$2:$CB$2,0)),""),"")</f>
        <v/>
      </c>
      <c r="AA188" s="13" t="str">
        <f>IFERROR(IF(AA$4="Yes",INDEX(List!$F$2:$CB$208,MATCH('Selection Pane Data'!$C188,List!$F$2:$F$208,0),MATCH('Selection Pane Data'!AA$3,List!$F$2:$CB$2,0)),""),"")</f>
        <v/>
      </c>
      <c r="AB188" s="13">
        <f>IFERROR(IF(AB$4="Yes",INDEX(List!$F$2:$CB$208,MATCH('Selection Pane Data'!$C188,List!$F$2:$F$208,0),MATCH('Selection Pane Data'!AB$3,List!$F$2:$CB$2,0)),""),"")</f>
        <v>0</v>
      </c>
      <c r="AC188" s="13" t="str">
        <f>IFERROR(IF(AC$4="Yes",INDEX(List!$F$2:$CB$208,MATCH('Selection Pane Data'!$C188,List!$F$2:$F$208,0),MATCH('Selection Pane Data'!AC$3,List!$F$2:$CB$2,0)),""),"")</f>
        <v/>
      </c>
      <c r="AD188" s="13" t="str">
        <f>IFERROR(IF(AD$4="Yes",INDEX(List!$F$2:$CB$208,MATCH('Selection Pane Data'!$C188,List!$F$2:$F$208,0),MATCH('Selection Pane Data'!AD$3,List!$F$2:$CB$2,0)),""),"")</f>
        <v/>
      </c>
      <c r="AE188" s="13" t="str">
        <f>IFERROR(IF(AE$4="Yes",INDEX(List!$F$2:$CB$208,MATCH('Selection Pane Data'!$C188,List!$F$2:$F$208,0),MATCH('Selection Pane Data'!AE$3,List!$F$2:$CB$2,0)),""),"")</f>
        <v/>
      </c>
      <c r="AF188" s="13" t="str">
        <f>IFERROR(IF(AF$4="Yes",INDEX(List!$F$2:$CB$208,MATCH('Selection Pane Data'!$C188,List!$F$2:$F$208,0),MATCH('Selection Pane Data'!AF$3,List!$F$2:$CB$2,0)),""),"")</f>
        <v/>
      </c>
      <c r="AG188" s="13" t="str">
        <f>IFERROR(IF(AG$4="Yes",INDEX(List!$F$2:$CB$208,MATCH('Selection Pane Data'!$C188,List!$F$2:$F$208,0),MATCH('Selection Pane Data'!AG$3,List!$F$2:$CB$2,0)),""),"")</f>
        <v/>
      </c>
      <c r="AH188" s="13" t="str">
        <f>IFERROR(IF(AH$4="Yes",INDEX(List!$F$2:$CB$208,MATCH('Selection Pane Data'!$C188,List!$F$2:$F$208,0),MATCH('Selection Pane Data'!AH$3,List!$F$2:$CB$2,0)),""),"")</f>
        <v/>
      </c>
      <c r="AI188" s="13" t="str">
        <f>IFERROR(IF(AI$4="Yes",INDEX(List!$F$2:$CB$208,MATCH('Selection Pane Data'!$C188,List!$F$2:$F$208,0),MATCH('Selection Pane Data'!AI$3,List!$F$2:$CB$2,0)),""),"")</f>
        <v/>
      </c>
      <c r="AJ188" s="13" t="str">
        <f>IFERROR(IF(AJ$4="Yes",INDEX(List!$F$2:$CB$208,MATCH('Selection Pane Data'!$C188,List!$F$2:$F$208,0),MATCH('Selection Pane Data'!AJ$3,List!$F$2:$CB$2,0)),""),"")</f>
        <v/>
      </c>
      <c r="AK188" s="13" t="str">
        <f>IFERROR(IF(AK$4="Yes",INDEX(List!$F$2:$CB$208,MATCH('Selection Pane Data'!$C188,List!$F$2:$F$208,0),MATCH('Selection Pane Data'!AK$3,List!$F$2:$CB$2,0)),""),"")</f>
        <v/>
      </c>
      <c r="AL188" s="13" t="str">
        <f>IFERROR(IF(AL$4="Yes",INDEX(List!$F$2:$CB$208,MATCH('Selection Pane Data'!$C188,List!$F$2:$F$208,0),MATCH('Selection Pane Data'!AL$3,List!$F$2:$CB$2,0)),""),"")</f>
        <v/>
      </c>
      <c r="AM188" s="13" t="str">
        <f>IFERROR(IF(AM$4="Yes",INDEX(List!$F$2:$CB$208,MATCH('Selection Pane Data'!$C188,List!$F$2:$F$208,0),MATCH('Selection Pane Data'!AM$3,List!$F$2:$CB$2,0)),""),"")</f>
        <v/>
      </c>
      <c r="AN188" s="13" t="str">
        <f>IFERROR(IF(AN$4="Yes",INDEX(List!$F$2:$CB$208,MATCH('Selection Pane Data'!$C188,List!$F$2:$F$208,0),MATCH('Selection Pane Data'!AN$3,List!$F$2:$CB$2,0)),""),"")</f>
        <v/>
      </c>
      <c r="AO188" s="13" t="str">
        <f>IFERROR(IF(AO$4="Yes",INDEX(List!$F$2:$CB$208,MATCH('Selection Pane Data'!$C188,List!$F$2:$F$208,0),MATCH('Selection Pane Data'!AO$3,List!$F$2:$CB$2,0)),""),"")</f>
        <v/>
      </c>
      <c r="AP188" s="13" t="str">
        <f>IFERROR(IF(AP$4="Yes",INDEX(List!$F$2:$CB$208,MATCH('Selection Pane Data'!$C188,List!$F$2:$F$208,0),MATCH('Selection Pane Data'!AP$3,List!$F$2:$CB$2,0)),""),"")</f>
        <v/>
      </c>
      <c r="AQ188" s="13" t="str">
        <f>IFERROR(IF(AQ$4="Yes",INDEX(List!$F$2:$CB$208,MATCH('Selection Pane Data'!$C188,List!$F$2:$F$208,0),MATCH('Selection Pane Data'!AQ$3,List!$F$2:$CB$2,0)),""),"")</f>
        <v/>
      </c>
      <c r="AR188" s="13" t="str">
        <f>IFERROR(IF(AR$4="Yes",INDEX(List!$F$2:$CB$208,MATCH('Selection Pane Data'!$C188,List!$F$2:$F$208,0),MATCH('Selection Pane Data'!AR$3,List!$F$2:$CB$2,0)),""),"")</f>
        <v/>
      </c>
      <c r="AS188" s="13" t="str">
        <f>IFERROR(IF(AS$4="Yes",INDEX(List!$F$2:$CB$208,MATCH('Selection Pane Data'!$C188,List!$F$2:$F$208,0),MATCH('Selection Pane Data'!AS$3,List!$F$2:$CB$2,0)),""),"")</f>
        <v/>
      </c>
      <c r="AT188" s="13" t="str">
        <f>IFERROR(IF(AT$4="Yes",INDEX(List!$F$2:$CB$208,MATCH('Selection Pane Data'!$C188,List!$F$2:$F$208,0),MATCH('Selection Pane Data'!AT$3,List!$F$2:$CB$2,0)),""),"")</f>
        <v/>
      </c>
      <c r="AU188" s="13" t="str">
        <f>IFERROR(IF(AU$4="Yes",INDEX(List!$F$2:$CB$208,MATCH('Selection Pane Data'!$C188,List!$F$2:$F$208,0),MATCH('Selection Pane Data'!AU$3,List!$F$2:$CB$2,0)),""),"")</f>
        <v/>
      </c>
      <c r="AV188" s="13" t="str">
        <f>IFERROR(IF(AV$4="Yes",INDEX(List!$F$2:$CB$208,MATCH('Selection Pane Data'!$C188,List!$F$2:$F$208,0),MATCH('Selection Pane Data'!AV$3,List!$F$2:$CB$2,0)),""),"")</f>
        <v/>
      </c>
      <c r="AW188" s="13" t="str">
        <f>IFERROR(IF(AW$4="Yes",INDEX(List!$F$2:$CB$208,MATCH('Selection Pane Data'!$C188,List!$F$2:$F$208,0),MATCH('Selection Pane Data'!AW$3,List!$F$2:$CB$2,0)),""),"")</f>
        <v/>
      </c>
      <c r="AX188" s="13" t="str">
        <f>IFERROR(IF(AX$4="Yes",INDEX(List!$F$2:$CB$208,MATCH('Selection Pane Data'!$C188,List!$F$2:$F$208,0),MATCH('Selection Pane Data'!AX$3,List!$F$2:$CB$2,0)),""),"")</f>
        <v/>
      </c>
      <c r="AY188" s="13" t="str">
        <f>IFERROR(IF(AY$4="Yes",INDEX(List!$F$2:$CB$208,MATCH('Selection Pane Data'!$C188,List!$F$2:$F$208,0),MATCH('Selection Pane Data'!AY$3,List!$F$2:$CB$2,0)),""),"")</f>
        <v/>
      </c>
      <c r="AZ188" s="13" t="str">
        <f>IFERROR(IF(AZ$4="Yes",INDEX(List!$F$2:$CB$208,MATCH('Selection Pane Data'!$C188,List!$F$2:$F$208,0),MATCH('Selection Pane Data'!AZ$3,List!$F$2:$CB$2,0)),""),"")</f>
        <v/>
      </c>
      <c r="BA188" s="13" t="str">
        <f>IFERROR(IF(BA$4="Yes",INDEX(List!$F$2:$CB$208,MATCH('Selection Pane Data'!$C188,List!$F$2:$F$208,0),MATCH('Selection Pane Data'!BA$3,List!$F$2:$CB$2,0)),""),"")</f>
        <v/>
      </c>
      <c r="BB188" s="13" t="str">
        <f>IFERROR(IF(BB$4="Yes",INDEX(List!$F$2:$CB$208,MATCH('Selection Pane Data'!$C188,List!$F$2:$F$208,0),MATCH('Selection Pane Data'!BB$3,List!$F$2:$CB$2,0)),""),"")</f>
        <v/>
      </c>
      <c r="BC188" s="13" t="str">
        <f>IFERROR(IF(BC$4="Yes",INDEX(List!$F$2:$CB$208,MATCH('Selection Pane Data'!$C188,List!$F$2:$F$208,0),MATCH('Selection Pane Data'!BC$3,List!$F$2:$CB$2,0)),""),"")</f>
        <v/>
      </c>
      <c r="BD188" s="13" t="str">
        <f>IFERROR(IF(BD$4="Yes",INDEX(List!$F$2:$CB$208,MATCH('Selection Pane Data'!$C188,List!$F$2:$F$208,0),MATCH('Selection Pane Data'!BD$3,List!$F$2:$CB$2,0)),""),"")</f>
        <v/>
      </c>
      <c r="BE188" s="13" t="str">
        <f>IFERROR(IF(BE$4="Yes",INDEX(List!$F$2:$CB$208,MATCH('Selection Pane Data'!$C188,List!$F$2:$F$208,0),MATCH('Selection Pane Data'!BE$3,List!$F$2:$CB$2,0)),""),"")</f>
        <v/>
      </c>
      <c r="BF188" s="13" t="str">
        <f>IFERROR(IF(BF$4="Yes",INDEX(List!$F$2:$CB$208,MATCH('Selection Pane Data'!$C188,List!$F$2:$F$208,0),MATCH('Selection Pane Data'!BF$3,List!$F$2:$CB$2,0)),""),"")</f>
        <v/>
      </c>
      <c r="BG188" s="13" t="str">
        <f>IFERROR(IF(BG$4="Yes",INDEX(List!$F$2:$CB$208,MATCH('Selection Pane Data'!$C188,List!$F$2:$F$208,0),MATCH('Selection Pane Data'!BG$3,List!$F$2:$CB$2,0)),""),"")</f>
        <v/>
      </c>
      <c r="BH188" s="13" t="str">
        <f>IFERROR(IF(BH$4="Yes",INDEX(List!$F$2:$CB$208,MATCH('Selection Pane Data'!$C188,List!$F$2:$F$208,0),MATCH('Selection Pane Data'!BH$3,List!$F$2:$CB$2,0)),""),"")</f>
        <v/>
      </c>
      <c r="BI188" s="13" t="str">
        <f>IFERROR(IF(BI$4="Yes",INDEX(List!$F$2:$CB$208,MATCH('Selection Pane Data'!$C188,List!$F$2:$F$208,0),MATCH('Selection Pane Data'!BI$3,List!$F$2:$CB$2,0)),""),"")</f>
        <v/>
      </c>
      <c r="BJ188" s="13" t="str">
        <f>IFERROR(IF(BJ$4="Yes",INDEX(List!$F$2:$CB$208,MATCH('Selection Pane Data'!$C188,List!$F$2:$F$208,0),MATCH('Selection Pane Data'!BJ$3,List!$F$2:$CB$2,0)),""),"")</f>
        <v/>
      </c>
      <c r="BK188" s="13" t="str">
        <f>IFERROR(IF(BK$4="Yes",INDEX(List!$F$2:$CB$208,MATCH('Selection Pane Data'!$C188,List!$F$2:$F$208,0),MATCH('Selection Pane Data'!BK$3,List!$F$2:$CB$2,0)),""),"")</f>
        <v/>
      </c>
      <c r="BL188" s="13" t="str">
        <f>IFERROR(IF(BL$4="Yes",INDEX(List!$F$2:$CB$208,MATCH('Selection Pane Data'!$C188,List!$F$2:$F$208,0),MATCH('Selection Pane Data'!BL$3,List!$F$2:$CB$2,0)),""),"")</f>
        <v/>
      </c>
      <c r="BM188" s="13" t="str">
        <f>IFERROR(IF(BM$4="Yes",INDEX(List!$F$2:$CB$208,MATCH('Selection Pane Data'!$C188,List!$F$2:$F$208,0),MATCH('Selection Pane Data'!BM$3,List!$F$2:$CB$2,0)),""),"")</f>
        <v/>
      </c>
      <c r="BN188" s="13" t="str">
        <f>IFERROR(IF(BN$4="Yes",INDEX(List!$F$2:$CB$208,MATCH('Selection Pane Data'!$C188,List!$F$2:$F$208,0),MATCH('Selection Pane Data'!BN$3,List!$F$2:$CB$2,0)),""),"")</f>
        <v/>
      </c>
      <c r="BO188" s="13" t="str">
        <f>IFERROR(IF(BO$4="Yes",INDEX(List!$F$2:$CB$208,MATCH('Selection Pane Data'!$C188,List!$F$2:$F$208,0),MATCH('Selection Pane Data'!BO$3,List!$F$2:$CB$2,0)),""),"")</f>
        <v/>
      </c>
      <c r="BP188" s="13" t="str">
        <f>IFERROR(IF(BP$4="Yes",INDEX(List!$F$2:$CB$208,MATCH('Selection Pane Data'!$C188,List!$F$2:$F$208,0),MATCH('Selection Pane Data'!BP$3,List!$F$2:$CB$2,0)),""),"")</f>
        <v/>
      </c>
      <c r="BQ188" s="13" t="str">
        <f>IFERROR(IF(BQ$4="Yes",INDEX(List!$F$2:$CB$208,MATCH('Selection Pane Data'!$C188,List!$F$2:$F$208,0),MATCH('Selection Pane Data'!BQ$3,List!$F$2:$CB$2,0)),""),"")</f>
        <v/>
      </c>
      <c r="BR188" s="13" t="str">
        <f>IFERROR(IF(BR$4="Yes",INDEX(List!$F$2:$CB$208,MATCH('Selection Pane Data'!$C188,List!$F$2:$F$208,0),MATCH('Selection Pane Data'!BR$3,List!$F$2:$CB$2,0)),""),"")</f>
        <v/>
      </c>
      <c r="BS188" s="13" t="str">
        <f>IFERROR(IF(BS$4="Yes",INDEX(List!$F$2:$CB$208,MATCH('Selection Pane Data'!$C188,List!$F$2:$F$208,0),MATCH('Selection Pane Data'!BS$3,List!$F$2:$CB$2,0)),""),"")</f>
        <v/>
      </c>
      <c r="BT188" s="13" t="str">
        <f>IFERROR(IF(BT$4="Yes",INDEX(List!$F$2:$CB$208,MATCH('Selection Pane Data'!$C188,List!$F$2:$F$208,0),MATCH('Selection Pane Data'!BT$3,List!$F$2:$CB$2,0)),""),"")</f>
        <v/>
      </c>
      <c r="BU188" s="13" t="str">
        <f>IFERROR(IF(BU$4="Yes",INDEX(List!$F$2:$CB$208,MATCH('Selection Pane Data'!$C188,List!$F$2:$F$208,0),MATCH('Selection Pane Data'!BU$3,List!$F$2:$CB$2,0)),""),"")</f>
        <v/>
      </c>
      <c r="BV188" s="13" t="str">
        <f>IFERROR(IF(BV$4="Yes",INDEX(List!$F$2:$CB$208,MATCH('Selection Pane Data'!$C188,List!$F$2:$F$208,0),MATCH('Selection Pane Data'!BV$3,List!$F$2:$CB$2,0)),""),"")</f>
        <v/>
      </c>
      <c r="BW188" s="13" t="str">
        <f>IFERROR(IF(BW$4="Yes",INDEX(List!$F$2:$CB$208,MATCH('Selection Pane Data'!$C188,List!$F$2:$F$208,0),MATCH('Selection Pane Data'!BW$3,List!$F$2:$CB$2,0)),""),"")</f>
        <v/>
      </c>
      <c r="BX188" s="13" t="str">
        <f>IFERROR(IF(BX$4="Yes",INDEX(List!$F$2:$CB$208,MATCH('Selection Pane Data'!$C188,List!$F$2:$F$208,0),MATCH('Selection Pane Data'!BX$3,List!$F$2:$CB$2,0)),""),"")</f>
        <v/>
      </c>
      <c r="BY188" s="13" t="str">
        <f>IFERROR(IF(BY$4="Yes",INDEX(List!$F$2:$CB$208,MATCH('Selection Pane Data'!$C188,List!$F$2:$F$208,0),MATCH('Selection Pane Data'!BY$3,List!$F$2:$CB$2,0)),""),"")</f>
        <v/>
      </c>
      <c r="BZ188" s="13" t="str">
        <f>IFERROR(IF(BZ$4="Yes",INDEX(List!$F$2:$CB$208,MATCH('Selection Pane Data'!$C188,List!$F$2:$F$208,0),MATCH('Selection Pane Data'!BZ$3,List!$F$2:$CB$2,0)),""),"")</f>
        <v/>
      </c>
      <c r="CA188" s="13" t="str">
        <f>IFERROR(IF(CA$4="Yes",INDEX(List!$F$2:$CB$208,MATCH('Selection Pane Data'!$C188,List!$F$2:$F$208,0),MATCH('Selection Pane Data'!CA$3,List!$F$2:$CB$2,0)),""),"")</f>
        <v/>
      </c>
      <c r="CC188" s="29">
        <f t="shared" si="8"/>
        <v>0</v>
      </c>
      <c r="CD188" s="29">
        <f t="shared" si="9"/>
        <v>0</v>
      </c>
      <c r="CE188" s="29"/>
      <c r="CF188" s="29">
        <f>COUNTIF(List!I186:CB186,'Selection Pane Data'!CF$3)</f>
        <v>0</v>
      </c>
      <c r="CG188" s="29">
        <f>COUNTIF(List!J186:CC186,'Selection Pane Data'!CG$3)</f>
        <v>0</v>
      </c>
      <c r="CH188" s="29"/>
      <c r="CI188" s="29" t="str">
        <f t="shared" si="10"/>
        <v>Good</v>
      </c>
      <c r="CJ188" s="29" t="str">
        <f t="shared" si="11"/>
        <v>Good</v>
      </c>
    </row>
    <row r="189" spans="2:88" ht="14.65" thickBot="1" x14ac:dyDescent="0.5">
      <c r="C189" t="s">
        <v>198</v>
      </c>
      <c r="D189" s="32">
        <f>List!G187</f>
        <v>0</v>
      </c>
      <c r="E189" s="31">
        <f>List!H187</f>
        <v>0</v>
      </c>
      <c r="F189" t="str">
        <f>INDEX('CMMC Levels'!$A$1:$F$188,MATCH('Selection Pane Data'!$C189,'CMMC Levels'!$A$1:$A$188,0),MATCH(Placemat!$F$4,'CMMC Levels'!$A$1:$F$1,0))</f>
        <v>N/A</v>
      </c>
      <c r="G189" s="75" t="str">
        <f>IF(F189="X",IF(COUNTIF(List!I187:CB187,"P")+COUNTIF(List!I187:CB187,"S")=0,"U",IF(COUNTIF('Selection Pane Data'!H189:CA189,"P")&gt;0,"P",IF(COUNTIF('Selection Pane Data'!H189:CA189,"S")&gt;0,"S","N"))),"NA")</f>
        <v>NA</v>
      </c>
      <c r="H189" s="13" t="str">
        <f>IFERROR(IF(H$4="Yes",INDEX(List!$F$2:$CB$208,MATCH('Selection Pane Data'!$C189,List!$F$2:$F$208,0),MATCH('Selection Pane Data'!H$3,List!$F$2:$CB$2,0)),""),"")</f>
        <v/>
      </c>
      <c r="I189" s="13" t="str">
        <f>IFERROR(IF(I$4="Yes",INDEX(List!$F$2:$CB$208,MATCH('Selection Pane Data'!$C189,List!$F$2:$F$208,0),MATCH('Selection Pane Data'!I$3,List!$F$2:$CB$2,0)),""),"")</f>
        <v/>
      </c>
      <c r="J189" s="13" t="str">
        <f>IFERROR(IF(J$4="Yes",INDEX(List!$F$2:$CB$208,MATCH('Selection Pane Data'!$C189,List!$F$2:$F$208,0),MATCH('Selection Pane Data'!J$3,List!$F$2:$CB$2,0)),""),"")</f>
        <v/>
      </c>
      <c r="K189" s="13" t="str">
        <f>IFERROR(IF(K$4="Yes",INDEX(List!$F$2:$CB$208,MATCH('Selection Pane Data'!$C189,List!$F$2:$F$208,0),MATCH('Selection Pane Data'!K$3,List!$F$2:$CB$2,0)),""),"")</f>
        <v/>
      </c>
      <c r="L189" s="13" t="str">
        <f>IFERROR(IF(L$4="Yes",INDEX(List!$F$2:$CB$208,MATCH('Selection Pane Data'!$C189,List!$F$2:$F$208,0),MATCH('Selection Pane Data'!L$3,List!$F$2:$CB$2,0)),""),"")</f>
        <v/>
      </c>
      <c r="M189" s="13" t="str">
        <f>IFERROR(IF(M$4="Yes",INDEX(List!$F$2:$CB$208,MATCH('Selection Pane Data'!$C189,List!$F$2:$F$208,0),MATCH('Selection Pane Data'!M$3,List!$F$2:$CB$2,0)),""),"")</f>
        <v/>
      </c>
      <c r="N189" s="13" t="str">
        <f>IFERROR(IF(N$4="Yes",INDEX(List!$F$2:$CB$208,MATCH('Selection Pane Data'!$C189,List!$F$2:$F$208,0),MATCH('Selection Pane Data'!N$3,List!$F$2:$CB$2,0)),""),"")</f>
        <v/>
      </c>
      <c r="O189" s="13" t="str">
        <f>IFERROR(IF(O$4="Yes",INDEX(List!$F$2:$CB$208,MATCH('Selection Pane Data'!$C189,List!$F$2:$F$208,0),MATCH('Selection Pane Data'!O$3,List!$F$2:$CB$2,0)),""),"")</f>
        <v/>
      </c>
      <c r="P189" s="13" t="str">
        <f>IFERROR(IF(P$4="Yes",INDEX(List!$F$2:$CB$208,MATCH('Selection Pane Data'!$C189,List!$F$2:$F$208,0),MATCH('Selection Pane Data'!P$3,List!$F$2:$CB$2,0)),""),"")</f>
        <v/>
      </c>
      <c r="Q189" s="13" t="str">
        <f>IFERROR(IF(Q$4="Yes",INDEX(List!$F$2:$CB$208,MATCH('Selection Pane Data'!$C189,List!$F$2:$F$208,0),MATCH('Selection Pane Data'!Q$3,List!$F$2:$CB$2,0)),""),"")</f>
        <v/>
      </c>
      <c r="R189" s="13" t="str">
        <f>IFERROR(IF(R$4="Yes",INDEX(List!$F$2:$CB$208,MATCH('Selection Pane Data'!$C189,List!$F$2:$F$208,0),MATCH('Selection Pane Data'!R$3,List!$F$2:$CB$2,0)),""),"")</f>
        <v/>
      </c>
      <c r="S189" s="13" t="str">
        <f>IFERROR(IF(S$4="Yes",INDEX(List!$F$2:$CB$208,MATCH('Selection Pane Data'!$C189,List!$F$2:$F$208,0),MATCH('Selection Pane Data'!S$3,List!$F$2:$CB$2,0)),""),"")</f>
        <v/>
      </c>
      <c r="T189" s="13" t="str">
        <f>IFERROR(IF(T$4="Yes",INDEX(List!$F$2:$CB$208,MATCH('Selection Pane Data'!$C189,List!$F$2:$F$208,0),MATCH('Selection Pane Data'!T$3,List!$F$2:$CB$2,0)),""),"")</f>
        <v/>
      </c>
      <c r="U189" s="13" t="str">
        <f>IFERROR(IF(U$4="Yes",INDEX(List!$F$2:$CB$208,MATCH('Selection Pane Data'!$C189,List!$F$2:$F$208,0),MATCH('Selection Pane Data'!U$3,List!$F$2:$CB$2,0)),""),"")</f>
        <v/>
      </c>
      <c r="V189" s="13" t="str">
        <f>IFERROR(IF(V$4="Yes",INDEX(List!$F$2:$CB$208,MATCH('Selection Pane Data'!$C189,List!$F$2:$F$208,0),MATCH('Selection Pane Data'!V$3,List!$F$2:$CB$2,0)),""),"")</f>
        <v/>
      </c>
      <c r="W189" s="13" t="str">
        <f>IFERROR(IF(W$4="Yes",INDEX(List!$F$2:$CB$208,MATCH('Selection Pane Data'!$C189,List!$F$2:$F$208,0),MATCH('Selection Pane Data'!W$3,List!$F$2:$CB$2,0)),""),"")</f>
        <v/>
      </c>
      <c r="X189" s="13" t="str">
        <f>IFERROR(IF(X$4="Yes",INDEX(List!$F$2:$CB$208,MATCH('Selection Pane Data'!$C189,List!$F$2:$F$208,0),MATCH('Selection Pane Data'!X$3,List!$F$2:$CB$2,0)),""),"")</f>
        <v/>
      </c>
      <c r="Y189" s="13" t="str">
        <f>IFERROR(IF(Y$4="Yes",INDEX(List!$F$2:$CB$208,MATCH('Selection Pane Data'!$C189,List!$F$2:$F$208,0),MATCH('Selection Pane Data'!Y$3,List!$F$2:$CB$2,0)),""),"")</f>
        <v/>
      </c>
      <c r="Z189" s="13" t="str">
        <f>IFERROR(IF(Z$4="Yes",INDEX(List!$F$2:$CB$208,MATCH('Selection Pane Data'!$C189,List!$F$2:$F$208,0),MATCH('Selection Pane Data'!Z$3,List!$F$2:$CB$2,0)),""),"")</f>
        <v/>
      </c>
      <c r="AA189" s="13" t="str">
        <f>IFERROR(IF(AA$4="Yes",INDEX(List!$F$2:$CB$208,MATCH('Selection Pane Data'!$C189,List!$F$2:$F$208,0),MATCH('Selection Pane Data'!AA$3,List!$F$2:$CB$2,0)),""),"")</f>
        <v/>
      </c>
      <c r="AB189" s="13" t="str">
        <f>IFERROR(IF(AB$4="Yes",INDEX(List!$F$2:$CB$208,MATCH('Selection Pane Data'!$C189,List!$F$2:$F$208,0),MATCH('Selection Pane Data'!AB$3,List!$F$2:$CB$2,0)),""),"")</f>
        <v/>
      </c>
      <c r="AC189" s="13" t="str">
        <f>IFERROR(IF(AC$4="Yes",INDEX(List!$F$2:$CB$208,MATCH('Selection Pane Data'!$C189,List!$F$2:$F$208,0),MATCH('Selection Pane Data'!AC$3,List!$F$2:$CB$2,0)),""),"")</f>
        <v/>
      </c>
      <c r="AD189" s="13" t="str">
        <f>IFERROR(IF(AD$4="Yes",INDEX(List!$F$2:$CB$208,MATCH('Selection Pane Data'!$C189,List!$F$2:$F$208,0),MATCH('Selection Pane Data'!AD$3,List!$F$2:$CB$2,0)),""),"")</f>
        <v/>
      </c>
      <c r="AE189" s="13" t="str">
        <f>IFERROR(IF(AE$4="Yes",INDEX(List!$F$2:$CB$208,MATCH('Selection Pane Data'!$C189,List!$F$2:$F$208,0),MATCH('Selection Pane Data'!AE$3,List!$F$2:$CB$2,0)),""),"")</f>
        <v/>
      </c>
      <c r="AF189" s="13" t="str">
        <f>IFERROR(IF(AF$4="Yes",INDEX(List!$F$2:$CB$208,MATCH('Selection Pane Data'!$C189,List!$F$2:$F$208,0),MATCH('Selection Pane Data'!AF$3,List!$F$2:$CB$2,0)),""),"")</f>
        <v/>
      </c>
      <c r="AG189" s="13" t="str">
        <f>IFERROR(IF(AG$4="Yes",INDEX(List!$F$2:$CB$208,MATCH('Selection Pane Data'!$C189,List!$F$2:$F$208,0),MATCH('Selection Pane Data'!AG$3,List!$F$2:$CB$2,0)),""),"")</f>
        <v/>
      </c>
      <c r="AH189" s="13" t="str">
        <f>IFERROR(IF(AH$4="Yes",INDEX(List!$F$2:$CB$208,MATCH('Selection Pane Data'!$C189,List!$F$2:$F$208,0),MATCH('Selection Pane Data'!AH$3,List!$F$2:$CB$2,0)),""),"")</f>
        <v/>
      </c>
      <c r="AI189" s="13" t="str">
        <f>IFERROR(IF(AI$4="Yes",INDEX(List!$F$2:$CB$208,MATCH('Selection Pane Data'!$C189,List!$F$2:$F$208,0),MATCH('Selection Pane Data'!AI$3,List!$F$2:$CB$2,0)),""),"")</f>
        <v/>
      </c>
      <c r="AJ189" s="13" t="str">
        <f>IFERROR(IF(AJ$4="Yes",INDEX(List!$F$2:$CB$208,MATCH('Selection Pane Data'!$C189,List!$F$2:$F$208,0),MATCH('Selection Pane Data'!AJ$3,List!$F$2:$CB$2,0)),""),"")</f>
        <v/>
      </c>
      <c r="AK189" s="13" t="str">
        <f>IFERROR(IF(AK$4="Yes",INDEX(List!$F$2:$CB$208,MATCH('Selection Pane Data'!$C189,List!$F$2:$F$208,0),MATCH('Selection Pane Data'!AK$3,List!$F$2:$CB$2,0)),""),"")</f>
        <v/>
      </c>
      <c r="AL189" s="13" t="str">
        <f>IFERROR(IF(AL$4="Yes",INDEX(List!$F$2:$CB$208,MATCH('Selection Pane Data'!$C189,List!$F$2:$F$208,0),MATCH('Selection Pane Data'!AL$3,List!$F$2:$CB$2,0)),""),"")</f>
        <v/>
      </c>
      <c r="AM189" s="13" t="str">
        <f>IFERROR(IF(AM$4="Yes",INDEX(List!$F$2:$CB$208,MATCH('Selection Pane Data'!$C189,List!$F$2:$F$208,0),MATCH('Selection Pane Data'!AM$3,List!$F$2:$CB$2,0)),""),"")</f>
        <v/>
      </c>
      <c r="AN189" s="13" t="str">
        <f>IFERROR(IF(AN$4="Yes",INDEX(List!$F$2:$CB$208,MATCH('Selection Pane Data'!$C189,List!$F$2:$F$208,0),MATCH('Selection Pane Data'!AN$3,List!$F$2:$CB$2,0)),""),"")</f>
        <v/>
      </c>
      <c r="AO189" s="13" t="str">
        <f>IFERROR(IF(AO$4="Yes",INDEX(List!$F$2:$CB$208,MATCH('Selection Pane Data'!$C189,List!$F$2:$F$208,0),MATCH('Selection Pane Data'!AO$3,List!$F$2:$CB$2,0)),""),"")</f>
        <v/>
      </c>
      <c r="AP189" s="13" t="str">
        <f>IFERROR(IF(AP$4="Yes",INDEX(List!$F$2:$CB$208,MATCH('Selection Pane Data'!$C189,List!$F$2:$F$208,0),MATCH('Selection Pane Data'!AP$3,List!$F$2:$CB$2,0)),""),"")</f>
        <v/>
      </c>
      <c r="AQ189" s="13" t="str">
        <f>IFERROR(IF(AQ$4="Yes",INDEX(List!$F$2:$CB$208,MATCH('Selection Pane Data'!$C189,List!$F$2:$F$208,0),MATCH('Selection Pane Data'!AQ$3,List!$F$2:$CB$2,0)),""),"")</f>
        <v/>
      </c>
      <c r="AR189" s="13" t="str">
        <f>IFERROR(IF(AR$4="Yes",INDEX(List!$F$2:$CB$208,MATCH('Selection Pane Data'!$C189,List!$F$2:$F$208,0),MATCH('Selection Pane Data'!AR$3,List!$F$2:$CB$2,0)),""),"")</f>
        <v/>
      </c>
      <c r="AS189" s="13" t="str">
        <f>IFERROR(IF(AS$4="Yes",INDEX(List!$F$2:$CB$208,MATCH('Selection Pane Data'!$C189,List!$F$2:$F$208,0),MATCH('Selection Pane Data'!AS$3,List!$F$2:$CB$2,0)),""),"")</f>
        <v/>
      </c>
      <c r="AT189" s="13" t="str">
        <f>IFERROR(IF(AT$4="Yes",INDEX(List!$F$2:$CB$208,MATCH('Selection Pane Data'!$C189,List!$F$2:$F$208,0),MATCH('Selection Pane Data'!AT$3,List!$F$2:$CB$2,0)),""),"")</f>
        <v/>
      </c>
      <c r="AU189" s="13" t="str">
        <f>IFERROR(IF(AU$4="Yes",INDEX(List!$F$2:$CB$208,MATCH('Selection Pane Data'!$C189,List!$F$2:$F$208,0),MATCH('Selection Pane Data'!AU$3,List!$F$2:$CB$2,0)),""),"")</f>
        <v/>
      </c>
      <c r="AV189" s="13" t="str">
        <f>IFERROR(IF(AV$4="Yes",INDEX(List!$F$2:$CB$208,MATCH('Selection Pane Data'!$C189,List!$F$2:$F$208,0),MATCH('Selection Pane Data'!AV$3,List!$F$2:$CB$2,0)),""),"")</f>
        <v/>
      </c>
      <c r="AW189" s="13" t="str">
        <f>IFERROR(IF(AW$4="Yes",INDEX(List!$F$2:$CB$208,MATCH('Selection Pane Data'!$C189,List!$F$2:$F$208,0),MATCH('Selection Pane Data'!AW$3,List!$F$2:$CB$2,0)),""),"")</f>
        <v/>
      </c>
      <c r="AX189" s="13" t="str">
        <f>IFERROR(IF(AX$4="Yes",INDEX(List!$F$2:$CB$208,MATCH('Selection Pane Data'!$C189,List!$F$2:$F$208,0),MATCH('Selection Pane Data'!AX$3,List!$F$2:$CB$2,0)),""),"")</f>
        <v/>
      </c>
      <c r="AY189" s="13" t="str">
        <f>IFERROR(IF(AY$4="Yes",INDEX(List!$F$2:$CB$208,MATCH('Selection Pane Data'!$C189,List!$F$2:$F$208,0),MATCH('Selection Pane Data'!AY$3,List!$F$2:$CB$2,0)),""),"")</f>
        <v/>
      </c>
      <c r="AZ189" s="13" t="str">
        <f>IFERROR(IF(AZ$4="Yes",INDEX(List!$F$2:$CB$208,MATCH('Selection Pane Data'!$C189,List!$F$2:$F$208,0),MATCH('Selection Pane Data'!AZ$3,List!$F$2:$CB$2,0)),""),"")</f>
        <v/>
      </c>
      <c r="BA189" s="13" t="str">
        <f>IFERROR(IF(BA$4="Yes",INDEX(List!$F$2:$CB$208,MATCH('Selection Pane Data'!$C189,List!$F$2:$F$208,0),MATCH('Selection Pane Data'!BA$3,List!$F$2:$CB$2,0)),""),"")</f>
        <v/>
      </c>
      <c r="BB189" s="13" t="str">
        <f>IFERROR(IF(BB$4="Yes",INDEX(List!$F$2:$CB$208,MATCH('Selection Pane Data'!$C189,List!$F$2:$F$208,0),MATCH('Selection Pane Data'!BB$3,List!$F$2:$CB$2,0)),""),"")</f>
        <v/>
      </c>
      <c r="BC189" s="13" t="str">
        <f>IFERROR(IF(BC$4="Yes",INDEX(List!$F$2:$CB$208,MATCH('Selection Pane Data'!$C189,List!$F$2:$F$208,0),MATCH('Selection Pane Data'!BC$3,List!$F$2:$CB$2,0)),""),"")</f>
        <v/>
      </c>
      <c r="BD189" s="13" t="str">
        <f>IFERROR(IF(BD$4="Yes",INDEX(List!$F$2:$CB$208,MATCH('Selection Pane Data'!$C189,List!$F$2:$F$208,0),MATCH('Selection Pane Data'!BD$3,List!$F$2:$CB$2,0)),""),"")</f>
        <v/>
      </c>
      <c r="BE189" s="13" t="str">
        <f>IFERROR(IF(BE$4="Yes",INDEX(List!$F$2:$CB$208,MATCH('Selection Pane Data'!$C189,List!$F$2:$F$208,0),MATCH('Selection Pane Data'!BE$3,List!$F$2:$CB$2,0)),""),"")</f>
        <v/>
      </c>
      <c r="BF189" s="13" t="str">
        <f>IFERROR(IF(BF$4="Yes",INDEX(List!$F$2:$CB$208,MATCH('Selection Pane Data'!$C189,List!$F$2:$F$208,0),MATCH('Selection Pane Data'!BF$3,List!$F$2:$CB$2,0)),""),"")</f>
        <v/>
      </c>
      <c r="BG189" s="13" t="str">
        <f>IFERROR(IF(BG$4="Yes",INDEX(List!$F$2:$CB$208,MATCH('Selection Pane Data'!$C189,List!$F$2:$F$208,0),MATCH('Selection Pane Data'!BG$3,List!$F$2:$CB$2,0)),""),"")</f>
        <v/>
      </c>
      <c r="BH189" s="13" t="str">
        <f>IFERROR(IF(BH$4="Yes",INDEX(List!$F$2:$CB$208,MATCH('Selection Pane Data'!$C189,List!$F$2:$F$208,0),MATCH('Selection Pane Data'!BH$3,List!$F$2:$CB$2,0)),""),"")</f>
        <v/>
      </c>
      <c r="BI189" s="13" t="str">
        <f>IFERROR(IF(BI$4="Yes",INDEX(List!$F$2:$CB$208,MATCH('Selection Pane Data'!$C189,List!$F$2:$F$208,0),MATCH('Selection Pane Data'!BI$3,List!$F$2:$CB$2,0)),""),"")</f>
        <v/>
      </c>
      <c r="BJ189" s="13" t="str">
        <f>IFERROR(IF(BJ$4="Yes",INDEX(List!$F$2:$CB$208,MATCH('Selection Pane Data'!$C189,List!$F$2:$F$208,0),MATCH('Selection Pane Data'!BJ$3,List!$F$2:$CB$2,0)),""),"")</f>
        <v/>
      </c>
      <c r="BK189" s="13" t="str">
        <f>IFERROR(IF(BK$4="Yes",INDEX(List!$F$2:$CB$208,MATCH('Selection Pane Data'!$C189,List!$F$2:$F$208,0),MATCH('Selection Pane Data'!BK$3,List!$F$2:$CB$2,0)),""),"")</f>
        <v/>
      </c>
      <c r="BL189" s="13" t="str">
        <f>IFERROR(IF(BL$4="Yes",INDEX(List!$F$2:$CB$208,MATCH('Selection Pane Data'!$C189,List!$F$2:$F$208,0),MATCH('Selection Pane Data'!BL$3,List!$F$2:$CB$2,0)),""),"")</f>
        <v/>
      </c>
      <c r="BM189" s="13" t="str">
        <f>IFERROR(IF(BM$4="Yes",INDEX(List!$F$2:$CB$208,MATCH('Selection Pane Data'!$C189,List!$F$2:$F$208,0),MATCH('Selection Pane Data'!BM$3,List!$F$2:$CB$2,0)),""),"")</f>
        <v/>
      </c>
      <c r="BN189" s="13" t="str">
        <f>IFERROR(IF(BN$4="Yes",INDEX(List!$F$2:$CB$208,MATCH('Selection Pane Data'!$C189,List!$F$2:$F$208,0),MATCH('Selection Pane Data'!BN$3,List!$F$2:$CB$2,0)),""),"")</f>
        <v/>
      </c>
      <c r="BO189" s="13" t="str">
        <f>IFERROR(IF(BO$4="Yes",INDEX(List!$F$2:$CB$208,MATCH('Selection Pane Data'!$C189,List!$F$2:$F$208,0),MATCH('Selection Pane Data'!BO$3,List!$F$2:$CB$2,0)),""),"")</f>
        <v/>
      </c>
      <c r="BP189" s="13" t="str">
        <f>IFERROR(IF(BP$4="Yes",INDEX(List!$F$2:$CB$208,MATCH('Selection Pane Data'!$C189,List!$F$2:$F$208,0),MATCH('Selection Pane Data'!BP$3,List!$F$2:$CB$2,0)),""),"")</f>
        <v/>
      </c>
      <c r="BQ189" s="13" t="str">
        <f>IFERROR(IF(BQ$4="Yes",INDEX(List!$F$2:$CB$208,MATCH('Selection Pane Data'!$C189,List!$F$2:$F$208,0),MATCH('Selection Pane Data'!BQ$3,List!$F$2:$CB$2,0)),""),"")</f>
        <v/>
      </c>
      <c r="BR189" s="13" t="str">
        <f>IFERROR(IF(BR$4="Yes",INDEX(List!$F$2:$CB$208,MATCH('Selection Pane Data'!$C189,List!$F$2:$F$208,0),MATCH('Selection Pane Data'!BR$3,List!$F$2:$CB$2,0)),""),"")</f>
        <v/>
      </c>
      <c r="BS189" s="13" t="str">
        <f>IFERROR(IF(BS$4="Yes",INDEX(List!$F$2:$CB$208,MATCH('Selection Pane Data'!$C189,List!$F$2:$F$208,0),MATCH('Selection Pane Data'!BS$3,List!$F$2:$CB$2,0)),""),"")</f>
        <v/>
      </c>
      <c r="BT189" s="13" t="str">
        <f>IFERROR(IF(BT$4="Yes",INDEX(List!$F$2:$CB$208,MATCH('Selection Pane Data'!$C189,List!$F$2:$F$208,0),MATCH('Selection Pane Data'!BT$3,List!$F$2:$CB$2,0)),""),"")</f>
        <v/>
      </c>
      <c r="BU189" s="13" t="str">
        <f>IFERROR(IF(BU$4="Yes",INDEX(List!$F$2:$CB$208,MATCH('Selection Pane Data'!$C189,List!$F$2:$F$208,0),MATCH('Selection Pane Data'!BU$3,List!$F$2:$CB$2,0)),""),"")</f>
        <v/>
      </c>
      <c r="BV189" s="13" t="str">
        <f>IFERROR(IF(BV$4="Yes",INDEX(List!$F$2:$CB$208,MATCH('Selection Pane Data'!$C189,List!$F$2:$F$208,0),MATCH('Selection Pane Data'!BV$3,List!$F$2:$CB$2,0)),""),"")</f>
        <v/>
      </c>
      <c r="BW189" s="13" t="str">
        <f>IFERROR(IF(BW$4="Yes",INDEX(List!$F$2:$CB$208,MATCH('Selection Pane Data'!$C189,List!$F$2:$F$208,0),MATCH('Selection Pane Data'!BW$3,List!$F$2:$CB$2,0)),""),"")</f>
        <v/>
      </c>
      <c r="BX189" s="13" t="str">
        <f>IFERROR(IF(BX$4="Yes",INDEX(List!$F$2:$CB$208,MATCH('Selection Pane Data'!$C189,List!$F$2:$F$208,0),MATCH('Selection Pane Data'!BX$3,List!$F$2:$CB$2,0)),""),"")</f>
        <v/>
      </c>
      <c r="BY189" s="13" t="str">
        <f>IFERROR(IF(BY$4="Yes",INDEX(List!$F$2:$CB$208,MATCH('Selection Pane Data'!$C189,List!$F$2:$F$208,0),MATCH('Selection Pane Data'!BY$3,List!$F$2:$CB$2,0)),""),"")</f>
        <v/>
      </c>
      <c r="BZ189" s="13" t="str">
        <f>IFERROR(IF(BZ$4="Yes",INDEX(List!$F$2:$CB$208,MATCH('Selection Pane Data'!$C189,List!$F$2:$F$208,0),MATCH('Selection Pane Data'!BZ$3,List!$F$2:$CB$2,0)),""),"")</f>
        <v/>
      </c>
      <c r="CA189" s="13" t="str">
        <f>IFERROR(IF(CA$4="Yes",INDEX(List!$F$2:$CB$208,MATCH('Selection Pane Data'!$C189,List!$F$2:$F$208,0),MATCH('Selection Pane Data'!CA$3,List!$F$2:$CB$2,0)),""),"")</f>
        <v/>
      </c>
      <c r="CC189" s="29">
        <f t="shared" si="8"/>
        <v>0</v>
      </c>
      <c r="CD189" s="29">
        <f t="shared" si="9"/>
        <v>0</v>
      </c>
      <c r="CE189" s="29"/>
      <c r="CF189" s="29">
        <f>COUNTIF(List!I187:CB187,'Selection Pane Data'!CF$3)</f>
        <v>0</v>
      </c>
      <c r="CG189" s="29">
        <f>COUNTIF(List!J187:CC187,'Selection Pane Data'!CG$3)</f>
        <v>10</v>
      </c>
      <c r="CH189" s="29"/>
      <c r="CI189" s="29" t="str">
        <f t="shared" si="10"/>
        <v>Good</v>
      </c>
      <c r="CJ189" s="29" t="str">
        <f t="shared" si="11"/>
        <v>Error</v>
      </c>
    </row>
    <row r="190" spans="2:88" ht="14.65" thickBot="1" x14ac:dyDescent="0.5">
      <c r="B190" t="s">
        <v>464</v>
      </c>
      <c r="C190" t="s">
        <v>1089</v>
      </c>
      <c r="D190" s="32" t="str">
        <f>List!G188</f>
        <v>Not Applicable</v>
      </c>
      <c r="E190" s="31" t="str">
        <f>List!H188</f>
        <v>Not Applicable</v>
      </c>
      <c r="F190" t="e">
        <f>INDEX('CMMC Levels'!$A$1:$F$188,MATCH('Selection Pane Data'!$C190,'CMMC Levels'!$A$1:$A$188,0),MATCH(Placemat!$F$4,'CMMC Levels'!$A$1:$F$1,0))</f>
        <v>#N/A</v>
      </c>
      <c r="G190" s="75" t="e">
        <f>IF(F190="X",IF(COUNTIF(List!I188:CB188,"P")+COUNTIF(List!I188:CB188,"S")=0,"U",IF(COUNTIF('Selection Pane Data'!H190:CA190,"P")&gt;0,"P",IF(COUNTIF('Selection Pane Data'!H190:CA190,"S")&gt;0,"S","N"))),"NA")</f>
        <v>#N/A</v>
      </c>
      <c r="H190" s="13" t="str">
        <f>IFERROR(IF(H$4="Yes",INDEX(List!$F$2:$CB$208,MATCH('Selection Pane Data'!$C190,List!$F$2:$F$208,0),MATCH('Selection Pane Data'!H$3,List!$F$2:$CB$2,0)),""),"")</f>
        <v/>
      </c>
      <c r="I190" s="13" t="str">
        <f>IFERROR(IF(I$4="Yes",INDEX(List!$F$2:$CB$208,MATCH('Selection Pane Data'!$C190,List!$F$2:$F$208,0),MATCH('Selection Pane Data'!I$3,List!$F$2:$CB$2,0)),""),"")</f>
        <v/>
      </c>
      <c r="J190" s="13">
        <f>IFERROR(IF(J$4="Yes",INDEX(List!$F$2:$CB$208,MATCH('Selection Pane Data'!$C190,List!$F$2:$F$208,0),MATCH('Selection Pane Data'!J$3,List!$F$2:$CB$2,0)),""),"")</f>
        <v>0</v>
      </c>
      <c r="K190" s="13" t="str">
        <f>IFERROR(IF(K$4="Yes",INDEX(List!$F$2:$CB$208,MATCH('Selection Pane Data'!$C190,List!$F$2:$F$208,0),MATCH('Selection Pane Data'!K$3,List!$F$2:$CB$2,0)),""),"")</f>
        <v/>
      </c>
      <c r="L190" s="13" t="str">
        <f>IFERROR(IF(L$4="Yes",INDEX(List!$F$2:$CB$208,MATCH('Selection Pane Data'!$C190,List!$F$2:$F$208,0),MATCH('Selection Pane Data'!L$3,List!$F$2:$CB$2,0)),""),"")</f>
        <v/>
      </c>
      <c r="M190" s="13" t="str">
        <f>IFERROR(IF(M$4="Yes",INDEX(List!$F$2:$CB$208,MATCH('Selection Pane Data'!$C190,List!$F$2:$F$208,0),MATCH('Selection Pane Data'!M$3,List!$F$2:$CB$2,0)),""),"")</f>
        <v/>
      </c>
      <c r="N190" s="13" t="str">
        <f>IFERROR(IF(N$4="Yes",INDEX(List!$F$2:$CB$208,MATCH('Selection Pane Data'!$C190,List!$F$2:$F$208,0),MATCH('Selection Pane Data'!N$3,List!$F$2:$CB$2,0)),""),"")</f>
        <v/>
      </c>
      <c r="O190" s="13" t="str">
        <f>IFERROR(IF(O$4="Yes",INDEX(List!$F$2:$CB$208,MATCH('Selection Pane Data'!$C190,List!$F$2:$F$208,0),MATCH('Selection Pane Data'!O$3,List!$F$2:$CB$2,0)),""),"")</f>
        <v/>
      </c>
      <c r="P190" s="13" t="str">
        <f>IFERROR(IF(P$4="Yes",INDEX(List!$F$2:$CB$208,MATCH('Selection Pane Data'!$C190,List!$F$2:$F$208,0),MATCH('Selection Pane Data'!P$3,List!$F$2:$CB$2,0)),""),"")</f>
        <v/>
      </c>
      <c r="Q190" s="13" t="str">
        <f>IFERROR(IF(Q$4="Yes",INDEX(List!$F$2:$CB$208,MATCH('Selection Pane Data'!$C190,List!$F$2:$F$208,0),MATCH('Selection Pane Data'!Q$3,List!$F$2:$CB$2,0)),""),"")</f>
        <v/>
      </c>
      <c r="R190" s="13" t="str">
        <f>IFERROR(IF(R$4="Yes",INDEX(List!$F$2:$CB$208,MATCH('Selection Pane Data'!$C190,List!$F$2:$F$208,0),MATCH('Selection Pane Data'!R$3,List!$F$2:$CB$2,0)),""),"")</f>
        <v/>
      </c>
      <c r="S190" s="13" t="str">
        <f>IFERROR(IF(S$4="Yes",INDEX(List!$F$2:$CB$208,MATCH('Selection Pane Data'!$C190,List!$F$2:$F$208,0),MATCH('Selection Pane Data'!S$3,List!$F$2:$CB$2,0)),""),"")</f>
        <v/>
      </c>
      <c r="T190" s="13" t="str">
        <f>IFERROR(IF(T$4="Yes",INDEX(List!$F$2:$CB$208,MATCH('Selection Pane Data'!$C190,List!$F$2:$F$208,0),MATCH('Selection Pane Data'!T$3,List!$F$2:$CB$2,0)),""),"")</f>
        <v/>
      </c>
      <c r="U190" s="13" t="str">
        <f>IFERROR(IF(U$4="Yes",INDEX(List!$F$2:$CB$208,MATCH('Selection Pane Data'!$C190,List!$F$2:$F$208,0),MATCH('Selection Pane Data'!U$3,List!$F$2:$CB$2,0)),""),"")</f>
        <v/>
      </c>
      <c r="V190" s="13" t="str">
        <f>IFERROR(IF(V$4="Yes",INDEX(List!$F$2:$CB$208,MATCH('Selection Pane Data'!$C190,List!$F$2:$F$208,0),MATCH('Selection Pane Data'!V$3,List!$F$2:$CB$2,0)),""),"")</f>
        <v/>
      </c>
      <c r="W190" s="13" t="str">
        <f>IFERROR(IF(W$4="Yes",INDEX(List!$F$2:$CB$208,MATCH('Selection Pane Data'!$C190,List!$F$2:$F$208,0),MATCH('Selection Pane Data'!W$3,List!$F$2:$CB$2,0)),""),"")</f>
        <v/>
      </c>
      <c r="X190" s="13" t="str">
        <f>IFERROR(IF(X$4="Yes",INDEX(List!$F$2:$CB$208,MATCH('Selection Pane Data'!$C190,List!$F$2:$F$208,0),MATCH('Selection Pane Data'!X$3,List!$F$2:$CB$2,0)),""),"")</f>
        <v/>
      </c>
      <c r="Y190" s="13" t="str">
        <f>IFERROR(IF(Y$4="Yes",INDEX(List!$F$2:$CB$208,MATCH('Selection Pane Data'!$C190,List!$F$2:$F$208,0),MATCH('Selection Pane Data'!Y$3,List!$F$2:$CB$2,0)),""),"")</f>
        <v/>
      </c>
      <c r="Z190" s="13" t="str">
        <f>IFERROR(IF(Z$4="Yes",INDEX(List!$F$2:$CB$208,MATCH('Selection Pane Data'!$C190,List!$F$2:$F$208,0),MATCH('Selection Pane Data'!Z$3,List!$F$2:$CB$2,0)),""),"")</f>
        <v/>
      </c>
      <c r="AA190" s="13" t="str">
        <f>IFERROR(IF(AA$4="Yes",INDEX(List!$F$2:$CB$208,MATCH('Selection Pane Data'!$C190,List!$F$2:$F$208,0),MATCH('Selection Pane Data'!AA$3,List!$F$2:$CB$2,0)),""),"")</f>
        <v/>
      </c>
      <c r="AB190" s="13">
        <f>IFERROR(IF(AB$4="Yes",INDEX(List!$F$2:$CB$208,MATCH('Selection Pane Data'!$C190,List!$F$2:$F$208,0),MATCH('Selection Pane Data'!AB$3,List!$F$2:$CB$2,0)),""),"")</f>
        <v>0</v>
      </c>
      <c r="AC190" s="13" t="str">
        <f>IFERROR(IF(AC$4="Yes",INDEX(List!$F$2:$CB$208,MATCH('Selection Pane Data'!$C190,List!$F$2:$F$208,0),MATCH('Selection Pane Data'!AC$3,List!$F$2:$CB$2,0)),""),"")</f>
        <v/>
      </c>
      <c r="AD190" s="13" t="str">
        <f>IFERROR(IF(AD$4="Yes",INDEX(List!$F$2:$CB$208,MATCH('Selection Pane Data'!$C190,List!$F$2:$F$208,0),MATCH('Selection Pane Data'!AD$3,List!$F$2:$CB$2,0)),""),"")</f>
        <v/>
      </c>
      <c r="AE190" s="13" t="str">
        <f>IFERROR(IF(AE$4="Yes",INDEX(List!$F$2:$CB$208,MATCH('Selection Pane Data'!$C190,List!$F$2:$F$208,0),MATCH('Selection Pane Data'!AE$3,List!$F$2:$CB$2,0)),""),"")</f>
        <v/>
      </c>
      <c r="AF190" s="13" t="str">
        <f>IFERROR(IF(AF$4="Yes",INDEX(List!$F$2:$CB$208,MATCH('Selection Pane Data'!$C190,List!$F$2:$F$208,0),MATCH('Selection Pane Data'!AF$3,List!$F$2:$CB$2,0)),""),"")</f>
        <v/>
      </c>
      <c r="AG190" s="13" t="str">
        <f>IFERROR(IF(AG$4="Yes",INDEX(List!$F$2:$CB$208,MATCH('Selection Pane Data'!$C190,List!$F$2:$F$208,0),MATCH('Selection Pane Data'!AG$3,List!$F$2:$CB$2,0)),""),"")</f>
        <v/>
      </c>
      <c r="AH190" s="13" t="str">
        <f>IFERROR(IF(AH$4="Yes",INDEX(List!$F$2:$CB$208,MATCH('Selection Pane Data'!$C190,List!$F$2:$F$208,0),MATCH('Selection Pane Data'!AH$3,List!$F$2:$CB$2,0)),""),"")</f>
        <v/>
      </c>
      <c r="AI190" s="13" t="str">
        <f>IFERROR(IF(AI$4="Yes",INDEX(List!$F$2:$CB$208,MATCH('Selection Pane Data'!$C190,List!$F$2:$F$208,0),MATCH('Selection Pane Data'!AI$3,List!$F$2:$CB$2,0)),""),"")</f>
        <v/>
      </c>
      <c r="AJ190" s="13" t="str">
        <f>IFERROR(IF(AJ$4="Yes",INDEX(List!$F$2:$CB$208,MATCH('Selection Pane Data'!$C190,List!$F$2:$F$208,0),MATCH('Selection Pane Data'!AJ$3,List!$F$2:$CB$2,0)),""),"")</f>
        <v/>
      </c>
      <c r="AK190" s="13" t="str">
        <f>IFERROR(IF(AK$4="Yes",INDEX(List!$F$2:$CB$208,MATCH('Selection Pane Data'!$C190,List!$F$2:$F$208,0),MATCH('Selection Pane Data'!AK$3,List!$F$2:$CB$2,0)),""),"")</f>
        <v/>
      </c>
      <c r="AL190" s="13" t="str">
        <f>IFERROR(IF(AL$4="Yes",INDEX(List!$F$2:$CB$208,MATCH('Selection Pane Data'!$C190,List!$F$2:$F$208,0),MATCH('Selection Pane Data'!AL$3,List!$F$2:$CB$2,0)),""),"")</f>
        <v/>
      </c>
      <c r="AM190" s="13" t="str">
        <f>IFERROR(IF(AM$4="Yes",INDEX(List!$F$2:$CB$208,MATCH('Selection Pane Data'!$C190,List!$F$2:$F$208,0),MATCH('Selection Pane Data'!AM$3,List!$F$2:$CB$2,0)),""),"")</f>
        <v/>
      </c>
      <c r="AN190" s="13" t="str">
        <f>IFERROR(IF(AN$4="Yes",INDEX(List!$F$2:$CB$208,MATCH('Selection Pane Data'!$C190,List!$F$2:$F$208,0),MATCH('Selection Pane Data'!AN$3,List!$F$2:$CB$2,0)),""),"")</f>
        <v/>
      </c>
      <c r="AO190" s="13" t="str">
        <f>IFERROR(IF(AO$4="Yes",INDEX(List!$F$2:$CB$208,MATCH('Selection Pane Data'!$C190,List!$F$2:$F$208,0),MATCH('Selection Pane Data'!AO$3,List!$F$2:$CB$2,0)),""),"")</f>
        <v/>
      </c>
      <c r="AP190" s="13" t="str">
        <f>IFERROR(IF(AP$4="Yes",INDEX(List!$F$2:$CB$208,MATCH('Selection Pane Data'!$C190,List!$F$2:$F$208,0),MATCH('Selection Pane Data'!AP$3,List!$F$2:$CB$2,0)),""),"")</f>
        <v/>
      </c>
      <c r="AQ190" s="13" t="str">
        <f>IFERROR(IF(AQ$4="Yes",INDEX(List!$F$2:$CB$208,MATCH('Selection Pane Data'!$C190,List!$F$2:$F$208,0),MATCH('Selection Pane Data'!AQ$3,List!$F$2:$CB$2,0)),""),"")</f>
        <v/>
      </c>
      <c r="AR190" s="13" t="str">
        <f>IFERROR(IF(AR$4="Yes",INDEX(List!$F$2:$CB$208,MATCH('Selection Pane Data'!$C190,List!$F$2:$F$208,0),MATCH('Selection Pane Data'!AR$3,List!$F$2:$CB$2,0)),""),"")</f>
        <v/>
      </c>
      <c r="AS190" s="13" t="str">
        <f>IFERROR(IF(AS$4="Yes",INDEX(List!$F$2:$CB$208,MATCH('Selection Pane Data'!$C190,List!$F$2:$F$208,0),MATCH('Selection Pane Data'!AS$3,List!$F$2:$CB$2,0)),""),"")</f>
        <v/>
      </c>
      <c r="AT190" s="13" t="str">
        <f>IFERROR(IF(AT$4="Yes",INDEX(List!$F$2:$CB$208,MATCH('Selection Pane Data'!$C190,List!$F$2:$F$208,0),MATCH('Selection Pane Data'!AT$3,List!$F$2:$CB$2,0)),""),"")</f>
        <v/>
      </c>
      <c r="AU190" s="13" t="str">
        <f>IFERROR(IF(AU$4="Yes",INDEX(List!$F$2:$CB$208,MATCH('Selection Pane Data'!$C190,List!$F$2:$F$208,0),MATCH('Selection Pane Data'!AU$3,List!$F$2:$CB$2,0)),""),"")</f>
        <v/>
      </c>
      <c r="AV190" s="13" t="str">
        <f>IFERROR(IF(AV$4="Yes",INDEX(List!$F$2:$CB$208,MATCH('Selection Pane Data'!$C190,List!$F$2:$F$208,0),MATCH('Selection Pane Data'!AV$3,List!$F$2:$CB$2,0)),""),"")</f>
        <v/>
      </c>
      <c r="AW190" s="13" t="str">
        <f>IFERROR(IF(AW$4="Yes",INDEX(List!$F$2:$CB$208,MATCH('Selection Pane Data'!$C190,List!$F$2:$F$208,0),MATCH('Selection Pane Data'!AW$3,List!$F$2:$CB$2,0)),""),"")</f>
        <v/>
      </c>
      <c r="AX190" s="13" t="str">
        <f>IFERROR(IF(AX$4="Yes",INDEX(List!$F$2:$CB$208,MATCH('Selection Pane Data'!$C190,List!$F$2:$F$208,0),MATCH('Selection Pane Data'!AX$3,List!$F$2:$CB$2,0)),""),"")</f>
        <v/>
      </c>
      <c r="AY190" s="13" t="str">
        <f>IFERROR(IF(AY$4="Yes",INDEX(List!$F$2:$CB$208,MATCH('Selection Pane Data'!$C190,List!$F$2:$F$208,0),MATCH('Selection Pane Data'!AY$3,List!$F$2:$CB$2,0)),""),"")</f>
        <v/>
      </c>
      <c r="AZ190" s="13" t="str">
        <f>IFERROR(IF(AZ$4="Yes",INDEX(List!$F$2:$CB$208,MATCH('Selection Pane Data'!$C190,List!$F$2:$F$208,0),MATCH('Selection Pane Data'!AZ$3,List!$F$2:$CB$2,0)),""),"")</f>
        <v/>
      </c>
      <c r="BA190" s="13" t="str">
        <f>IFERROR(IF(BA$4="Yes",INDEX(List!$F$2:$CB$208,MATCH('Selection Pane Data'!$C190,List!$F$2:$F$208,0),MATCH('Selection Pane Data'!BA$3,List!$F$2:$CB$2,0)),""),"")</f>
        <v/>
      </c>
      <c r="BB190" s="13" t="str">
        <f>IFERROR(IF(BB$4="Yes",INDEX(List!$F$2:$CB$208,MATCH('Selection Pane Data'!$C190,List!$F$2:$F$208,0),MATCH('Selection Pane Data'!BB$3,List!$F$2:$CB$2,0)),""),"")</f>
        <v/>
      </c>
      <c r="BC190" s="13" t="str">
        <f>IFERROR(IF(BC$4="Yes",INDEX(List!$F$2:$CB$208,MATCH('Selection Pane Data'!$C190,List!$F$2:$F$208,0),MATCH('Selection Pane Data'!BC$3,List!$F$2:$CB$2,0)),""),"")</f>
        <v/>
      </c>
      <c r="BD190" s="13" t="str">
        <f>IFERROR(IF(BD$4="Yes",INDEX(List!$F$2:$CB$208,MATCH('Selection Pane Data'!$C190,List!$F$2:$F$208,0),MATCH('Selection Pane Data'!BD$3,List!$F$2:$CB$2,0)),""),"")</f>
        <v/>
      </c>
      <c r="BE190" s="13" t="str">
        <f>IFERROR(IF(BE$4="Yes",INDEX(List!$F$2:$CB$208,MATCH('Selection Pane Data'!$C190,List!$F$2:$F$208,0),MATCH('Selection Pane Data'!BE$3,List!$F$2:$CB$2,0)),""),"")</f>
        <v/>
      </c>
      <c r="BF190" s="13" t="str">
        <f>IFERROR(IF(BF$4="Yes",INDEX(List!$F$2:$CB$208,MATCH('Selection Pane Data'!$C190,List!$F$2:$F$208,0),MATCH('Selection Pane Data'!BF$3,List!$F$2:$CB$2,0)),""),"")</f>
        <v/>
      </c>
      <c r="BG190" s="13" t="str">
        <f>IFERROR(IF(BG$4="Yes",INDEX(List!$F$2:$CB$208,MATCH('Selection Pane Data'!$C190,List!$F$2:$F$208,0),MATCH('Selection Pane Data'!BG$3,List!$F$2:$CB$2,0)),""),"")</f>
        <v/>
      </c>
      <c r="BH190" s="13" t="str">
        <f>IFERROR(IF(BH$4="Yes",INDEX(List!$F$2:$CB$208,MATCH('Selection Pane Data'!$C190,List!$F$2:$F$208,0),MATCH('Selection Pane Data'!BH$3,List!$F$2:$CB$2,0)),""),"")</f>
        <v/>
      </c>
      <c r="BI190" s="13" t="str">
        <f>IFERROR(IF(BI$4="Yes",INDEX(List!$F$2:$CB$208,MATCH('Selection Pane Data'!$C190,List!$F$2:$F$208,0),MATCH('Selection Pane Data'!BI$3,List!$F$2:$CB$2,0)),""),"")</f>
        <v/>
      </c>
      <c r="BJ190" s="13" t="str">
        <f>IFERROR(IF(BJ$4="Yes",INDEX(List!$F$2:$CB$208,MATCH('Selection Pane Data'!$C190,List!$F$2:$F$208,0),MATCH('Selection Pane Data'!BJ$3,List!$F$2:$CB$2,0)),""),"")</f>
        <v/>
      </c>
      <c r="BK190" s="13" t="str">
        <f>IFERROR(IF(BK$4="Yes",INDEX(List!$F$2:$CB$208,MATCH('Selection Pane Data'!$C190,List!$F$2:$F$208,0),MATCH('Selection Pane Data'!BK$3,List!$F$2:$CB$2,0)),""),"")</f>
        <v/>
      </c>
      <c r="BL190" s="13" t="str">
        <f>IFERROR(IF(BL$4="Yes",INDEX(List!$F$2:$CB$208,MATCH('Selection Pane Data'!$C190,List!$F$2:$F$208,0),MATCH('Selection Pane Data'!BL$3,List!$F$2:$CB$2,0)),""),"")</f>
        <v/>
      </c>
      <c r="BM190" s="13" t="str">
        <f>IFERROR(IF(BM$4="Yes",INDEX(List!$F$2:$CB$208,MATCH('Selection Pane Data'!$C190,List!$F$2:$F$208,0),MATCH('Selection Pane Data'!BM$3,List!$F$2:$CB$2,0)),""),"")</f>
        <v/>
      </c>
      <c r="BN190" s="13" t="str">
        <f>IFERROR(IF(BN$4="Yes",INDEX(List!$F$2:$CB$208,MATCH('Selection Pane Data'!$C190,List!$F$2:$F$208,0),MATCH('Selection Pane Data'!BN$3,List!$F$2:$CB$2,0)),""),"")</f>
        <v/>
      </c>
      <c r="BO190" s="13" t="str">
        <f>IFERROR(IF(BO$4="Yes",INDEX(List!$F$2:$CB$208,MATCH('Selection Pane Data'!$C190,List!$F$2:$F$208,0),MATCH('Selection Pane Data'!BO$3,List!$F$2:$CB$2,0)),""),"")</f>
        <v/>
      </c>
      <c r="BP190" s="13" t="str">
        <f>IFERROR(IF(BP$4="Yes",INDEX(List!$F$2:$CB$208,MATCH('Selection Pane Data'!$C190,List!$F$2:$F$208,0),MATCH('Selection Pane Data'!BP$3,List!$F$2:$CB$2,0)),""),"")</f>
        <v/>
      </c>
      <c r="BQ190" s="13" t="str">
        <f>IFERROR(IF(BQ$4="Yes",INDEX(List!$F$2:$CB$208,MATCH('Selection Pane Data'!$C190,List!$F$2:$F$208,0),MATCH('Selection Pane Data'!BQ$3,List!$F$2:$CB$2,0)),""),"")</f>
        <v/>
      </c>
      <c r="BR190" s="13" t="str">
        <f>IFERROR(IF(BR$4="Yes",INDEX(List!$F$2:$CB$208,MATCH('Selection Pane Data'!$C190,List!$F$2:$F$208,0),MATCH('Selection Pane Data'!BR$3,List!$F$2:$CB$2,0)),""),"")</f>
        <v/>
      </c>
      <c r="BS190" s="13" t="str">
        <f>IFERROR(IF(BS$4="Yes",INDEX(List!$F$2:$CB$208,MATCH('Selection Pane Data'!$C190,List!$F$2:$F$208,0),MATCH('Selection Pane Data'!BS$3,List!$F$2:$CB$2,0)),""),"")</f>
        <v/>
      </c>
      <c r="BT190" s="13" t="str">
        <f>IFERROR(IF(BT$4="Yes",INDEX(List!$F$2:$CB$208,MATCH('Selection Pane Data'!$C190,List!$F$2:$F$208,0),MATCH('Selection Pane Data'!BT$3,List!$F$2:$CB$2,0)),""),"")</f>
        <v/>
      </c>
      <c r="BU190" s="13" t="str">
        <f>IFERROR(IF(BU$4="Yes",INDEX(List!$F$2:$CB$208,MATCH('Selection Pane Data'!$C190,List!$F$2:$F$208,0),MATCH('Selection Pane Data'!BU$3,List!$F$2:$CB$2,0)),""),"")</f>
        <v/>
      </c>
      <c r="BV190" s="13" t="str">
        <f>IFERROR(IF(BV$4="Yes",INDEX(List!$F$2:$CB$208,MATCH('Selection Pane Data'!$C190,List!$F$2:$F$208,0),MATCH('Selection Pane Data'!BV$3,List!$F$2:$CB$2,0)),""),"")</f>
        <v/>
      </c>
      <c r="BW190" s="13" t="str">
        <f>IFERROR(IF(BW$4="Yes",INDEX(List!$F$2:$CB$208,MATCH('Selection Pane Data'!$C190,List!$F$2:$F$208,0),MATCH('Selection Pane Data'!BW$3,List!$F$2:$CB$2,0)),""),"")</f>
        <v/>
      </c>
      <c r="BX190" s="13" t="str">
        <f>IFERROR(IF(BX$4="Yes",INDEX(List!$F$2:$CB$208,MATCH('Selection Pane Data'!$C190,List!$F$2:$F$208,0),MATCH('Selection Pane Data'!BX$3,List!$F$2:$CB$2,0)),""),"")</f>
        <v/>
      </c>
      <c r="BY190" s="13" t="str">
        <f>IFERROR(IF(BY$4="Yes",INDEX(List!$F$2:$CB$208,MATCH('Selection Pane Data'!$C190,List!$F$2:$F$208,0),MATCH('Selection Pane Data'!BY$3,List!$F$2:$CB$2,0)),""),"")</f>
        <v/>
      </c>
      <c r="BZ190" s="13" t="str">
        <f>IFERROR(IF(BZ$4="Yes",INDEX(List!$F$2:$CB$208,MATCH('Selection Pane Data'!$C190,List!$F$2:$F$208,0),MATCH('Selection Pane Data'!BZ$3,List!$F$2:$CB$2,0)),""),"")</f>
        <v/>
      </c>
      <c r="CA190" s="13" t="str">
        <f>IFERROR(IF(CA$4="Yes",INDEX(List!$F$2:$CB$208,MATCH('Selection Pane Data'!$C190,List!$F$2:$F$208,0),MATCH('Selection Pane Data'!CA$3,List!$F$2:$CB$2,0)),""),"")</f>
        <v/>
      </c>
      <c r="CC190" s="29">
        <f t="shared" si="8"/>
        <v>0</v>
      </c>
      <c r="CD190" s="29">
        <f t="shared" si="9"/>
        <v>0</v>
      </c>
      <c r="CE190" s="29"/>
      <c r="CF190" s="29">
        <f>COUNTIF(List!I188:CB188,'Selection Pane Data'!CF$3)</f>
        <v>0</v>
      </c>
      <c r="CG190" s="29">
        <f>COUNTIF(List!J188:CC188,'Selection Pane Data'!CG$3)</f>
        <v>2</v>
      </c>
      <c r="CH190" s="29"/>
      <c r="CI190" s="29" t="str">
        <f t="shared" si="10"/>
        <v>Good</v>
      </c>
      <c r="CJ190" s="29" t="str">
        <f t="shared" si="11"/>
        <v>Error</v>
      </c>
    </row>
    <row r="191" spans="2:88" ht="14.65" thickBot="1" x14ac:dyDescent="0.5">
      <c r="C191" t="s">
        <v>201</v>
      </c>
      <c r="D191" s="32">
        <f>List!G189</f>
        <v>0</v>
      </c>
      <c r="E191" s="31">
        <f>List!H189</f>
        <v>0</v>
      </c>
      <c r="F191" t="str">
        <f>INDEX('CMMC Levels'!$A$1:$F$188,MATCH('Selection Pane Data'!$C191,'CMMC Levels'!$A$1:$A$188,0),MATCH(Placemat!$F$4,'CMMC Levels'!$A$1:$F$1,0))</f>
        <v>N/A</v>
      </c>
      <c r="G191" s="75" t="str">
        <f>IF(F191="X",IF(COUNTIF(List!I189:CB189,"P")+COUNTIF(List!I189:CB189,"S")=0,"U",IF(COUNTIF('Selection Pane Data'!H191:CA191,"P")&gt;0,"P",IF(COUNTIF('Selection Pane Data'!H191:CA191,"S")&gt;0,"S","N"))),"NA")</f>
        <v>NA</v>
      </c>
      <c r="H191" s="13" t="str">
        <f>IFERROR(IF(H$4="Yes",INDEX(List!$F$2:$CB$208,MATCH('Selection Pane Data'!$C191,List!$F$2:$F$208,0),MATCH('Selection Pane Data'!H$3,List!$F$2:$CB$2,0)),""),"")</f>
        <v/>
      </c>
      <c r="I191" s="13" t="str">
        <f>IFERROR(IF(I$4="Yes",INDEX(List!$F$2:$CB$208,MATCH('Selection Pane Data'!$C191,List!$F$2:$F$208,0),MATCH('Selection Pane Data'!I$3,List!$F$2:$CB$2,0)),""),"")</f>
        <v/>
      </c>
      <c r="J191" s="13" t="str">
        <f>IFERROR(IF(J$4="Yes",INDEX(List!$F$2:$CB$208,MATCH('Selection Pane Data'!$C191,List!$F$2:$F$208,0),MATCH('Selection Pane Data'!J$3,List!$F$2:$CB$2,0)),""),"")</f>
        <v/>
      </c>
      <c r="K191" s="13" t="str">
        <f>IFERROR(IF(K$4="Yes",INDEX(List!$F$2:$CB$208,MATCH('Selection Pane Data'!$C191,List!$F$2:$F$208,0),MATCH('Selection Pane Data'!K$3,List!$F$2:$CB$2,0)),""),"")</f>
        <v/>
      </c>
      <c r="L191" s="13" t="str">
        <f>IFERROR(IF(L$4="Yes",INDEX(List!$F$2:$CB$208,MATCH('Selection Pane Data'!$C191,List!$F$2:$F$208,0),MATCH('Selection Pane Data'!L$3,List!$F$2:$CB$2,0)),""),"")</f>
        <v/>
      </c>
      <c r="M191" s="13" t="str">
        <f>IFERROR(IF(M$4="Yes",INDEX(List!$F$2:$CB$208,MATCH('Selection Pane Data'!$C191,List!$F$2:$F$208,0),MATCH('Selection Pane Data'!M$3,List!$F$2:$CB$2,0)),""),"")</f>
        <v/>
      </c>
      <c r="N191" s="13" t="str">
        <f>IFERROR(IF(N$4="Yes",INDEX(List!$F$2:$CB$208,MATCH('Selection Pane Data'!$C191,List!$F$2:$F$208,0),MATCH('Selection Pane Data'!N$3,List!$F$2:$CB$2,0)),""),"")</f>
        <v/>
      </c>
      <c r="O191" s="13" t="str">
        <f>IFERROR(IF(O$4="Yes",INDEX(List!$F$2:$CB$208,MATCH('Selection Pane Data'!$C191,List!$F$2:$F$208,0),MATCH('Selection Pane Data'!O$3,List!$F$2:$CB$2,0)),""),"")</f>
        <v/>
      </c>
      <c r="P191" s="13" t="str">
        <f>IFERROR(IF(P$4="Yes",INDEX(List!$F$2:$CB$208,MATCH('Selection Pane Data'!$C191,List!$F$2:$F$208,0),MATCH('Selection Pane Data'!P$3,List!$F$2:$CB$2,0)),""),"")</f>
        <v/>
      </c>
      <c r="Q191" s="13" t="str">
        <f>IFERROR(IF(Q$4="Yes",INDEX(List!$F$2:$CB$208,MATCH('Selection Pane Data'!$C191,List!$F$2:$F$208,0),MATCH('Selection Pane Data'!Q$3,List!$F$2:$CB$2,0)),""),"")</f>
        <v/>
      </c>
      <c r="R191" s="13" t="str">
        <f>IFERROR(IF(R$4="Yes",INDEX(List!$F$2:$CB$208,MATCH('Selection Pane Data'!$C191,List!$F$2:$F$208,0),MATCH('Selection Pane Data'!R$3,List!$F$2:$CB$2,0)),""),"")</f>
        <v/>
      </c>
      <c r="S191" s="13" t="str">
        <f>IFERROR(IF(S$4="Yes",INDEX(List!$F$2:$CB$208,MATCH('Selection Pane Data'!$C191,List!$F$2:$F$208,0),MATCH('Selection Pane Data'!S$3,List!$F$2:$CB$2,0)),""),"")</f>
        <v/>
      </c>
      <c r="T191" s="13" t="str">
        <f>IFERROR(IF(T$4="Yes",INDEX(List!$F$2:$CB$208,MATCH('Selection Pane Data'!$C191,List!$F$2:$F$208,0),MATCH('Selection Pane Data'!T$3,List!$F$2:$CB$2,0)),""),"")</f>
        <v/>
      </c>
      <c r="U191" s="13" t="str">
        <f>IFERROR(IF(U$4="Yes",INDEX(List!$F$2:$CB$208,MATCH('Selection Pane Data'!$C191,List!$F$2:$F$208,0),MATCH('Selection Pane Data'!U$3,List!$F$2:$CB$2,0)),""),"")</f>
        <v/>
      </c>
      <c r="V191" s="13" t="str">
        <f>IFERROR(IF(V$4="Yes",INDEX(List!$F$2:$CB$208,MATCH('Selection Pane Data'!$C191,List!$F$2:$F$208,0),MATCH('Selection Pane Data'!V$3,List!$F$2:$CB$2,0)),""),"")</f>
        <v/>
      </c>
      <c r="W191" s="13" t="str">
        <f>IFERROR(IF(W$4="Yes",INDEX(List!$F$2:$CB$208,MATCH('Selection Pane Data'!$C191,List!$F$2:$F$208,0),MATCH('Selection Pane Data'!W$3,List!$F$2:$CB$2,0)),""),"")</f>
        <v/>
      </c>
      <c r="X191" s="13" t="str">
        <f>IFERROR(IF(X$4="Yes",INDEX(List!$F$2:$CB$208,MATCH('Selection Pane Data'!$C191,List!$F$2:$F$208,0),MATCH('Selection Pane Data'!X$3,List!$F$2:$CB$2,0)),""),"")</f>
        <v/>
      </c>
      <c r="Y191" s="13" t="str">
        <f>IFERROR(IF(Y$4="Yes",INDEX(List!$F$2:$CB$208,MATCH('Selection Pane Data'!$C191,List!$F$2:$F$208,0),MATCH('Selection Pane Data'!Y$3,List!$F$2:$CB$2,0)),""),"")</f>
        <v/>
      </c>
      <c r="Z191" s="13" t="str">
        <f>IFERROR(IF(Z$4="Yes",INDEX(List!$F$2:$CB$208,MATCH('Selection Pane Data'!$C191,List!$F$2:$F$208,0),MATCH('Selection Pane Data'!Z$3,List!$F$2:$CB$2,0)),""),"")</f>
        <v/>
      </c>
      <c r="AA191" s="13" t="str">
        <f>IFERROR(IF(AA$4="Yes",INDEX(List!$F$2:$CB$208,MATCH('Selection Pane Data'!$C191,List!$F$2:$F$208,0),MATCH('Selection Pane Data'!AA$3,List!$F$2:$CB$2,0)),""),"")</f>
        <v/>
      </c>
      <c r="AB191" s="13" t="str">
        <f>IFERROR(IF(AB$4="Yes",INDEX(List!$F$2:$CB$208,MATCH('Selection Pane Data'!$C191,List!$F$2:$F$208,0),MATCH('Selection Pane Data'!AB$3,List!$F$2:$CB$2,0)),""),"")</f>
        <v/>
      </c>
      <c r="AC191" s="13" t="str">
        <f>IFERROR(IF(AC$4="Yes",INDEX(List!$F$2:$CB$208,MATCH('Selection Pane Data'!$C191,List!$F$2:$F$208,0),MATCH('Selection Pane Data'!AC$3,List!$F$2:$CB$2,0)),""),"")</f>
        <v/>
      </c>
      <c r="AD191" s="13" t="str">
        <f>IFERROR(IF(AD$4="Yes",INDEX(List!$F$2:$CB$208,MATCH('Selection Pane Data'!$C191,List!$F$2:$F$208,0),MATCH('Selection Pane Data'!AD$3,List!$F$2:$CB$2,0)),""),"")</f>
        <v/>
      </c>
      <c r="AE191" s="13" t="str">
        <f>IFERROR(IF(AE$4="Yes",INDEX(List!$F$2:$CB$208,MATCH('Selection Pane Data'!$C191,List!$F$2:$F$208,0),MATCH('Selection Pane Data'!AE$3,List!$F$2:$CB$2,0)),""),"")</f>
        <v/>
      </c>
      <c r="AF191" s="13" t="str">
        <f>IFERROR(IF(AF$4="Yes",INDEX(List!$F$2:$CB$208,MATCH('Selection Pane Data'!$C191,List!$F$2:$F$208,0),MATCH('Selection Pane Data'!AF$3,List!$F$2:$CB$2,0)),""),"")</f>
        <v/>
      </c>
      <c r="AG191" s="13" t="str">
        <f>IFERROR(IF(AG$4="Yes",INDEX(List!$F$2:$CB$208,MATCH('Selection Pane Data'!$C191,List!$F$2:$F$208,0),MATCH('Selection Pane Data'!AG$3,List!$F$2:$CB$2,0)),""),"")</f>
        <v/>
      </c>
      <c r="AH191" s="13" t="str">
        <f>IFERROR(IF(AH$4="Yes",INDEX(List!$F$2:$CB$208,MATCH('Selection Pane Data'!$C191,List!$F$2:$F$208,0),MATCH('Selection Pane Data'!AH$3,List!$F$2:$CB$2,0)),""),"")</f>
        <v/>
      </c>
      <c r="AI191" s="13" t="str">
        <f>IFERROR(IF(AI$4="Yes",INDEX(List!$F$2:$CB$208,MATCH('Selection Pane Data'!$C191,List!$F$2:$F$208,0),MATCH('Selection Pane Data'!AI$3,List!$F$2:$CB$2,0)),""),"")</f>
        <v/>
      </c>
      <c r="AJ191" s="13" t="str">
        <f>IFERROR(IF(AJ$4="Yes",INDEX(List!$F$2:$CB$208,MATCH('Selection Pane Data'!$C191,List!$F$2:$F$208,0),MATCH('Selection Pane Data'!AJ$3,List!$F$2:$CB$2,0)),""),"")</f>
        <v/>
      </c>
      <c r="AK191" s="13" t="str">
        <f>IFERROR(IF(AK$4="Yes",INDEX(List!$F$2:$CB$208,MATCH('Selection Pane Data'!$C191,List!$F$2:$F$208,0),MATCH('Selection Pane Data'!AK$3,List!$F$2:$CB$2,0)),""),"")</f>
        <v/>
      </c>
      <c r="AL191" s="13" t="str">
        <f>IFERROR(IF(AL$4="Yes",INDEX(List!$F$2:$CB$208,MATCH('Selection Pane Data'!$C191,List!$F$2:$F$208,0),MATCH('Selection Pane Data'!AL$3,List!$F$2:$CB$2,0)),""),"")</f>
        <v/>
      </c>
      <c r="AM191" s="13" t="str">
        <f>IFERROR(IF(AM$4="Yes",INDEX(List!$F$2:$CB$208,MATCH('Selection Pane Data'!$C191,List!$F$2:$F$208,0),MATCH('Selection Pane Data'!AM$3,List!$F$2:$CB$2,0)),""),"")</f>
        <v/>
      </c>
      <c r="AN191" s="13" t="str">
        <f>IFERROR(IF(AN$4="Yes",INDEX(List!$F$2:$CB$208,MATCH('Selection Pane Data'!$C191,List!$F$2:$F$208,0),MATCH('Selection Pane Data'!AN$3,List!$F$2:$CB$2,0)),""),"")</f>
        <v/>
      </c>
      <c r="AO191" s="13" t="str">
        <f>IFERROR(IF(AO$4="Yes",INDEX(List!$F$2:$CB$208,MATCH('Selection Pane Data'!$C191,List!$F$2:$F$208,0),MATCH('Selection Pane Data'!AO$3,List!$F$2:$CB$2,0)),""),"")</f>
        <v/>
      </c>
      <c r="AP191" s="13" t="str">
        <f>IFERROR(IF(AP$4="Yes",INDEX(List!$F$2:$CB$208,MATCH('Selection Pane Data'!$C191,List!$F$2:$F$208,0),MATCH('Selection Pane Data'!AP$3,List!$F$2:$CB$2,0)),""),"")</f>
        <v/>
      </c>
      <c r="AQ191" s="13" t="str">
        <f>IFERROR(IF(AQ$4="Yes",INDEX(List!$F$2:$CB$208,MATCH('Selection Pane Data'!$C191,List!$F$2:$F$208,0),MATCH('Selection Pane Data'!AQ$3,List!$F$2:$CB$2,0)),""),"")</f>
        <v/>
      </c>
      <c r="AR191" s="13" t="str">
        <f>IFERROR(IF(AR$4="Yes",INDEX(List!$F$2:$CB$208,MATCH('Selection Pane Data'!$C191,List!$F$2:$F$208,0),MATCH('Selection Pane Data'!AR$3,List!$F$2:$CB$2,0)),""),"")</f>
        <v/>
      </c>
      <c r="AS191" s="13" t="str">
        <f>IFERROR(IF(AS$4="Yes",INDEX(List!$F$2:$CB$208,MATCH('Selection Pane Data'!$C191,List!$F$2:$F$208,0),MATCH('Selection Pane Data'!AS$3,List!$F$2:$CB$2,0)),""),"")</f>
        <v/>
      </c>
      <c r="AT191" s="13" t="str">
        <f>IFERROR(IF(AT$4="Yes",INDEX(List!$F$2:$CB$208,MATCH('Selection Pane Data'!$C191,List!$F$2:$F$208,0),MATCH('Selection Pane Data'!AT$3,List!$F$2:$CB$2,0)),""),"")</f>
        <v/>
      </c>
      <c r="AU191" s="13" t="str">
        <f>IFERROR(IF(AU$4="Yes",INDEX(List!$F$2:$CB$208,MATCH('Selection Pane Data'!$C191,List!$F$2:$F$208,0),MATCH('Selection Pane Data'!AU$3,List!$F$2:$CB$2,0)),""),"")</f>
        <v/>
      </c>
      <c r="AV191" s="13" t="str">
        <f>IFERROR(IF(AV$4="Yes",INDEX(List!$F$2:$CB$208,MATCH('Selection Pane Data'!$C191,List!$F$2:$F$208,0),MATCH('Selection Pane Data'!AV$3,List!$F$2:$CB$2,0)),""),"")</f>
        <v/>
      </c>
      <c r="AW191" s="13" t="str">
        <f>IFERROR(IF(AW$4="Yes",INDEX(List!$F$2:$CB$208,MATCH('Selection Pane Data'!$C191,List!$F$2:$F$208,0),MATCH('Selection Pane Data'!AW$3,List!$F$2:$CB$2,0)),""),"")</f>
        <v/>
      </c>
      <c r="AX191" s="13" t="str">
        <f>IFERROR(IF(AX$4="Yes",INDEX(List!$F$2:$CB$208,MATCH('Selection Pane Data'!$C191,List!$F$2:$F$208,0),MATCH('Selection Pane Data'!AX$3,List!$F$2:$CB$2,0)),""),"")</f>
        <v/>
      </c>
      <c r="AY191" s="13" t="str">
        <f>IFERROR(IF(AY$4="Yes",INDEX(List!$F$2:$CB$208,MATCH('Selection Pane Data'!$C191,List!$F$2:$F$208,0),MATCH('Selection Pane Data'!AY$3,List!$F$2:$CB$2,0)),""),"")</f>
        <v/>
      </c>
      <c r="AZ191" s="13" t="str">
        <f>IFERROR(IF(AZ$4="Yes",INDEX(List!$F$2:$CB$208,MATCH('Selection Pane Data'!$C191,List!$F$2:$F$208,0),MATCH('Selection Pane Data'!AZ$3,List!$F$2:$CB$2,0)),""),"")</f>
        <v/>
      </c>
      <c r="BA191" s="13" t="str">
        <f>IFERROR(IF(BA$4="Yes",INDEX(List!$F$2:$CB$208,MATCH('Selection Pane Data'!$C191,List!$F$2:$F$208,0),MATCH('Selection Pane Data'!BA$3,List!$F$2:$CB$2,0)),""),"")</f>
        <v/>
      </c>
      <c r="BB191" s="13" t="str">
        <f>IFERROR(IF(BB$4="Yes",INDEX(List!$F$2:$CB$208,MATCH('Selection Pane Data'!$C191,List!$F$2:$F$208,0),MATCH('Selection Pane Data'!BB$3,List!$F$2:$CB$2,0)),""),"")</f>
        <v/>
      </c>
      <c r="BC191" s="13" t="str">
        <f>IFERROR(IF(BC$4="Yes",INDEX(List!$F$2:$CB$208,MATCH('Selection Pane Data'!$C191,List!$F$2:$F$208,0),MATCH('Selection Pane Data'!BC$3,List!$F$2:$CB$2,0)),""),"")</f>
        <v/>
      </c>
      <c r="BD191" s="13" t="str">
        <f>IFERROR(IF(BD$4="Yes",INDEX(List!$F$2:$CB$208,MATCH('Selection Pane Data'!$C191,List!$F$2:$F$208,0),MATCH('Selection Pane Data'!BD$3,List!$F$2:$CB$2,0)),""),"")</f>
        <v/>
      </c>
      <c r="BE191" s="13" t="str">
        <f>IFERROR(IF(BE$4="Yes",INDEX(List!$F$2:$CB$208,MATCH('Selection Pane Data'!$C191,List!$F$2:$F$208,0),MATCH('Selection Pane Data'!BE$3,List!$F$2:$CB$2,0)),""),"")</f>
        <v/>
      </c>
      <c r="BF191" s="13" t="str">
        <f>IFERROR(IF(BF$4="Yes",INDEX(List!$F$2:$CB$208,MATCH('Selection Pane Data'!$C191,List!$F$2:$F$208,0),MATCH('Selection Pane Data'!BF$3,List!$F$2:$CB$2,0)),""),"")</f>
        <v/>
      </c>
      <c r="BG191" s="13" t="str">
        <f>IFERROR(IF(BG$4="Yes",INDEX(List!$F$2:$CB$208,MATCH('Selection Pane Data'!$C191,List!$F$2:$F$208,0),MATCH('Selection Pane Data'!BG$3,List!$F$2:$CB$2,0)),""),"")</f>
        <v/>
      </c>
      <c r="BH191" s="13" t="str">
        <f>IFERROR(IF(BH$4="Yes",INDEX(List!$F$2:$CB$208,MATCH('Selection Pane Data'!$C191,List!$F$2:$F$208,0),MATCH('Selection Pane Data'!BH$3,List!$F$2:$CB$2,0)),""),"")</f>
        <v/>
      </c>
      <c r="BI191" s="13" t="str">
        <f>IFERROR(IF(BI$4="Yes",INDEX(List!$F$2:$CB$208,MATCH('Selection Pane Data'!$C191,List!$F$2:$F$208,0),MATCH('Selection Pane Data'!BI$3,List!$F$2:$CB$2,0)),""),"")</f>
        <v/>
      </c>
      <c r="BJ191" s="13" t="str">
        <f>IFERROR(IF(BJ$4="Yes",INDEX(List!$F$2:$CB$208,MATCH('Selection Pane Data'!$C191,List!$F$2:$F$208,0),MATCH('Selection Pane Data'!BJ$3,List!$F$2:$CB$2,0)),""),"")</f>
        <v/>
      </c>
      <c r="BK191" s="13" t="str">
        <f>IFERROR(IF(BK$4="Yes",INDEX(List!$F$2:$CB$208,MATCH('Selection Pane Data'!$C191,List!$F$2:$F$208,0),MATCH('Selection Pane Data'!BK$3,List!$F$2:$CB$2,0)),""),"")</f>
        <v/>
      </c>
      <c r="BL191" s="13" t="str">
        <f>IFERROR(IF(BL$4="Yes",INDEX(List!$F$2:$CB$208,MATCH('Selection Pane Data'!$C191,List!$F$2:$F$208,0),MATCH('Selection Pane Data'!BL$3,List!$F$2:$CB$2,0)),""),"")</f>
        <v/>
      </c>
      <c r="BM191" s="13" t="str">
        <f>IFERROR(IF(BM$4="Yes",INDEX(List!$F$2:$CB$208,MATCH('Selection Pane Data'!$C191,List!$F$2:$F$208,0),MATCH('Selection Pane Data'!BM$3,List!$F$2:$CB$2,0)),""),"")</f>
        <v/>
      </c>
      <c r="BN191" s="13" t="str">
        <f>IFERROR(IF(BN$4="Yes",INDEX(List!$F$2:$CB$208,MATCH('Selection Pane Data'!$C191,List!$F$2:$F$208,0),MATCH('Selection Pane Data'!BN$3,List!$F$2:$CB$2,0)),""),"")</f>
        <v/>
      </c>
      <c r="BO191" s="13" t="str">
        <f>IFERROR(IF(BO$4="Yes",INDEX(List!$F$2:$CB$208,MATCH('Selection Pane Data'!$C191,List!$F$2:$F$208,0),MATCH('Selection Pane Data'!BO$3,List!$F$2:$CB$2,0)),""),"")</f>
        <v/>
      </c>
      <c r="BP191" s="13" t="str">
        <f>IFERROR(IF(BP$4="Yes",INDEX(List!$F$2:$CB$208,MATCH('Selection Pane Data'!$C191,List!$F$2:$F$208,0),MATCH('Selection Pane Data'!BP$3,List!$F$2:$CB$2,0)),""),"")</f>
        <v/>
      </c>
      <c r="BQ191" s="13" t="str">
        <f>IFERROR(IF(BQ$4="Yes",INDEX(List!$F$2:$CB$208,MATCH('Selection Pane Data'!$C191,List!$F$2:$F$208,0),MATCH('Selection Pane Data'!BQ$3,List!$F$2:$CB$2,0)),""),"")</f>
        <v/>
      </c>
      <c r="BR191" s="13" t="str">
        <f>IFERROR(IF(BR$4="Yes",INDEX(List!$F$2:$CB$208,MATCH('Selection Pane Data'!$C191,List!$F$2:$F$208,0),MATCH('Selection Pane Data'!BR$3,List!$F$2:$CB$2,0)),""),"")</f>
        <v/>
      </c>
      <c r="BS191" s="13" t="str">
        <f>IFERROR(IF(BS$4="Yes",INDEX(List!$F$2:$CB$208,MATCH('Selection Pane Data'!$C191,List!$F$2:$F$208,0),MATCH('Selection Pane Data'!BS$3,List!$F$2:$CB$2,0)),""),"")</f>
        <v/>
      </c>
      <c r="BT191" s="13" t="str">
        <f>IFERROR(IF(BT$4="Yes",INDEX(List!$F$2:$CB$208,MATCH('Selection Pane Data'!$C191,List!$F$2:$F$208,0),MATCH('Selection Pane Data'!BT$3,List!$F$2:$CB$2,0)),""),"")</f>
        <v/>
      </c>
      <c r="BU191" s="13" t="str">
        <f>IFERROR(IF(BU$4="Yes",INDEX(List!$F$2:$CB$208,MATCH('Selection Pane Data'!$C191,List!$F$2:$F$208,0),MATCH('Selection Pane Data'!BU$3,List!$F$2:$CB$2,0)),""),"")</f>
        <v/>
      </c>
      <c r="BV191" s="13" t="str">
        <f>IFERROR(IF(BV$4="Yes",INDEX(List!$F$2:$CB$208,MATCH('Selection Pane Data'!$C191,List!$F$2:$F$208,0),MATCH('Selection Pane Data'!BV$3,List!$F$2:$CB$2,0)),""),"")</f>
        <v/>
      </c>
      <c r="BW191" s="13" t="str">
        <f>IFERROR(IF(BW$4="Yes",INDEX(List!$F$2:$CB$208,MATCH('Selection Pane Data'!$C191,List!$F$2:$F$208,0),MATCH('Selection Pane Data'!BW$3,List!$F$2:$CB$2,0)),""),"")</f>
        <v/>
      </c>
      <c r="BX191" s="13" t="str">
        <f>IFERROR(IF(BX$4="Yes",INDEX(List!$F$2:$CB$208,MATCH('Selection Pane Data'!$C191,List!$F$2:$F$208,0),MATCH('Selection Pane Data'!BX$3,List!$F$2:$CB$2,0)),""),"")</f>
        <v/>
      </c>
      <c r="BY191" s="13" t="str">
        <f>IFERROR(IF(BY$4="Yes",INDEX(List!$F$2:$CB$208,MATCH('Selection Pane Data'!$C191,List!$F$2:$F$208,0),MATCH('Selection Pane Data'!BY$3,List!$F$2:$CB$2,0)),""),"")</f>
        <v/>
      </c>
      <c r="BZ191" s="13" t="str">
        <f>IFERROR(IF(BZ$4="Yes",INDEX(List!$F$2:$CB$208,MATCH('Selection Pane Data'!$C191,List!$F$2:$F$208,0),MATCH('Selection Pane Data'!BZ$3,List!$F$2:$CB$2,0)),""),"")</f>
        <v/>
      </c>
      <c r="CA191" s="13" t="str">
        <f>IFERROR(IF(CA$4="Yes",INDEX(List!$F$2:$CB$208,MATCH('Selection Pane Data'!$C191,List!$F$2:$F$208,0),MATCH('Selection Pane Data'!CA$3,List!$F$2:$CB$2,0)),""),"")</f>
        <v/>
      </c>
      <c r="CC191" s="29">
        <f t="shared" si="8"/>
        <v>0</v>
      </c>
      <c r="CD191" s="29">
        <f t="shared" si="9"/>
        <v>0</v>
      </c>
      <c r="CE191" s="29"/>
      <c r="CF191" s="29">
        <f>COUNTIF(List!I189:CB189,'Selection Pane Data'!CF$3)</f>
        <v>3</v>
      </c>
      <c r="CG191" s="29">
        <f>COUNTIF(List!J189:CC189,'Selection Pane Data'!CG$3)</f>
        <v>5</v>
      </c>
      <c r="CH191" s="29"/>
      <c r="CI191" s="29" t="str">
        <f t="shared" si="10"/>
        <v>Error</v>
      </c>
      <c r="CJ191" s="29" t="str">
        <f t="shared" si="11"/>
        <v>Error</v>
      </c>
    </row>
    <row r="192" spans="2:88" ht="14.65" thickBot="1" x14ac:dyDescent="0.5">
      <c r="C192" t="s">
        <v>204</v>
      </c>
      <c r="D192" s="32">
        <f>List!G190</f>
        <v>0</v>
      </c>
      <c r="E192" s="31">
        <f>List!H190</f>
        <v>0</v>
      </c>
      <c r="F192" t="str">
        <f>INDEX('CMMC Levels'!$A$1:$F$188,MATCH('Selection Pane Data'!$C192,'CMMC Levels'!$A$1:$A$188,0),MATCH(Placemat!$F$4,'CMMC Levels'!$A$1:$F$1,0))</f>
        <v>N/A</v>
      </c>
      <c r="G192" s="75" t="str">
        <f>IF(F192="X",IF(COUNTIF(List!I190:CB190,"P")+COUNTIF(List!I190:CB190,"S")=0,"U",IF(COUNTIF('Selection Pane Data'!H192:CA192,"P")&gt;0,"P",IF(COUNTIF('Selection Pane Data'!H192:CA192,"S")&gt;0,"S","N"))),"NA")</f>
        <v>NA</v>
      </c>
      <c r="H192" s="13" t="str">
        <f>IFERROR(IF(H$4="Yes",INDEX(List!$F$2:$CB$208,MATCH('Selection Pane Data'!$C192,List!$F$2:$F$208,0),MATCH('Selection Pane Data'!H$3,List!$F$2:$CB$2,0)),""),"")</f>
        <v/>
      </c>
      <c r="I192" s="13" t="str">
        <f>IFERROR(IF(I$4="Yes",INDEX(List!$F$2:$CB$208,MATCH('Selection Pane Data'!$C192,List!$F$2:$F$208,0),MATCH('Selection Pane Data'!I$3,List!$F$2:$CB$2,0)),""),"")</f>
        <v/>
      </c>
      <c r="J192" s="13" t="str">
        <f>IFERROR(IF(J$4="Yes",INDEX(List!$F$2:$CB$208,MATCH('Selection Pane Data'!$C192,List!$F$2:$F$208,0),MATCH('Selection Pane Data'!J$3,List!$F$2:$CB$2,0)),""),"")</f>
        <v/>
      </c>
      <c r="K192" s="13" t="str">
        <f>IFERROR(IF(K$4="Yes",INDEX(List!$F$2:$CB$208,MATCH('Selection Pane Data'!$C192,List!$F$2:$F$208,0),MATCH('Selection Pane Data'!K$3,List!$F$2:$CB$2,0)),""),"")</f>
        <v/>
      </c>
      <c r="L192" s="13" t="str">
        <f>IFERROR(IF(L$4="Yes",INDEX(List!$F$2:$CB$208,MATCH('Selection Pane Data'!$C192,List!$F$2:$F$208,0),MATCH('Selection Pane Data'!L$3,List!$F$2:$CB$2,0)),""),"")</f>
        <v/>
      </c>
      <c r="M192" s="13" t="str">
        <f>IFERROR(IF(M$4="Yes",INDEX(List!$F$2:$CB$208,MATCH('Selection Pane Data'!$C192,List!$F$2:$F$208,0),MATCH('Selection Pane Data'!M$3,List!$F$2:$CB$2,0)),""),"")</f>
        <v/>
      </c>
      <c r="N192" s="13" t="str">
        <f>IFERROR(IF(N$4="Yes",INDEX(List!$F$2:$CB$208,MATCH('Selection Pane Data'!$C192,List!$F$2:$F$208,0),MATCH('Selection Pane Data'!N$3,List!$F$2:$CB$2,0)),""),"")</f>
        <v/>
      </c>
      <c r="O192" s="13" t="str">
        <f>IFERROR(IF(O$4="Yes",INDEX(List!$F$2:$CB$208,MATCH('Selection Pane Data'!$C192,List!$F$2:$F$208,0),MATCH('Selection Pane Data'!O$3,List!$F$2:$CB$2,0)),""),"")</f>
        <v/>
      </c>
      <c r="P192" s="13" t="str">
        <f>IFERROR(IF(P$4="Yes",INDEX(List!$F$2:$CB$208,MATCH('Selection Pane Data'!$C192,List!$F$2:$F$208,0),MATCH('Selection Pane Data'!P$3,List!$F$2:$CB$2,0)),""),"")</f>
        <v/>
      </c>
      <c r="Q192" s="13" t="str">
        <f>IFERROR(IF(Q$4="Yes",INDEX(List!$F$2:$CB$208,MATCH('Selection Pane Data'!$C192,List!$F$2:$F$208,0),MATCH('Selection Pane Data'!Q$3,List!$F$2:$CB$2,0)),""),"")</f>
        <v/>
      </c>
      <c r="R192" s="13" t="str">
        <f>IFERROR(IF(R$4="Yes",INDEX(List!$F$2:$CB$208,MATCH('Selection Pane Data'!$C192,List!$F$2:$F$208,0),MATCH('Selection Pane Data'!R$3,List!$F$2:$CB$2,0)),""),"")</f>
        <v/>
      </c>
      <c r="S192" s="13" t="str">
        <f>IFERROR(IF(S$4="Yes",INDEX(List!$F$2:$CB$208,MATCH('Selection Pane Data'!$C192,List!$F$2:$F$208,0),MATCH('Selection Pane Data'!S$3,List!$F$2:$CB$2,0)),""),"")</f>
        <v/>
      </c>
      <c r="T192" s="13" t="str">
        <f>IFERROR(IF(T$4="Yes",INDEX(List!$F$2:$CB$208,MATCH('Selection Pane Data'!$C192,List!$F$2:$F$208,0),MATCH('Selection Pane Data'!T$3,List!$F$2:$CB$2,0)),""),"")</f>
        <v/>
      </c>
      <c r="U192" s="13" t="str">
        <f>IFERROR(IF(U$4="Yes",INDEX(List!$F$2:$CB$208,MATCH('Selection Pane Data'!$C192,List!$F$2:$F$208,0),MATCH('Selection Pane Data'!U$3,List!$F$2:$CB$2,0)),""),"")</f>
        <v/>
      </c>
      <c r="V192" s="13" t="str">
        <f>IFERROR(IF(V$4="Yes",INDEX(List!$F$2:$CB$208,MATCH('Selection Pane Data'!$C192,List!$F$2:$F$208,0),MATCH('Selection Pane Data'!V$3,List!$F$2:$CB$2,0)),""),"")</f>
        <v/>
      </c>
      <c r="W192" s="13" t="str">
        <f>IFERROR(IF(W$4="Yes",INDEX(List!$F$2:$CB$208,MATCH('Selection Pane Data'!$C192,List!$F$2:$F$208,0),MATCH('Selection Pane Data'!W$3,List!$F$2:$CB$2,0)),""),"")</f>
        <v/>
      </c>
      <c r="X192" s="13" t="str">
        <f>IFERROR(IF(X$4="Yes",INDEX(List!$F$2:$CB$208,MATCH('Selection Pane Data'!$C192,List!$F$2:$F$208,0),MATCH('Selection Pane Data'!X$3,List!$F$2:$CB$2,0)),""),"")</f>
        <v/>
      </c>
      <c r="Y192" s="13" t="str">
        <f>IFERROR(IF(Y$4="Yes",INDEX(List!$F$2:$CB$208,MATCH('Selection Pane Data'!$C192,List!$F$2:$F$208,0),MATCH('Selection Pane Data'!Y$3,List!$F$2:$CB$2,0)),""),"")</f>
        <v/>
      </c>
      <c r="Z192" s="13" t="str">
        <f>IFERROR(IF(Z$4="Yes",INDEX(List!$F$2:$CB$208,MATCH('Selection Pane Data'!$C192,List!$F$2:$F$208,0),MATCH('Selection Pane Data'!Z$3,List!$F$2:$CB$2,0)),""),"")</f>
        <v/>
      </c>
      <c r="AA192" s="13" t="str">
        <f>IFERROR(IF(AA$4="Yes",INDEX(List!$F$2:$CB$208,MATCH('Selection Pane Data'!$C192,List!$F$2:$F$208,0),MATCH('Selection Pane Data'!AA$3,List!$F$2:$CB$2,0)),""),"")</f>
        <v/>
      </c>
      <c r="AB192" s="13" t="str">
        <f>IFERROR(IF(AB$4="Yes",INDEX(List!$F$2:$CB$208,MATCH('Selection Pane Data'!$C192,List!$F$2:$F$208,0),MATCH('Selection Pane Data'!AB$3,List!$F$2:$CB$2,0)),""),"")</f>
        <v/>
      </c>
      <c r="AC192" s="13" t="str">
        <f>IFERROR(IF(AC$4="Yes",INDEX(List!$F$2:$CB$208,MATCH('Selection Pane Data'!$C192,List!$F$2:$F$208,0),MATCH('Selection Pane Data'!AC$3,List!$F$2:$CB$2,0)),""),"")</f>
        <v/>
      </c>
      <c r="AD192" s="13" t="str">
        <f>IFERROR(IF(AD$4="Yes",INDEX(List!$F$2:$CB$208,MATCH('Selection Pane Data'!$C192,List!$F$2:$F$208,0),MATCH('Selection Pane Data'!AD$3,List!$F$2:$CB$2,0)),""),"")</f>
        <v/>
      </c>
      <c r="AE192" s="13" t="str">
        <f>IFERROR(IF(AE$4="Yes",INDEX(List!$F$2:$CB$208,MATCH('Selection Pane Data'!$C192,List!$F$2:$F$208,0),MATCH('Selection Pane Data'!AE$3,List!$F$2:$CB$2,0)),""),"")</f>
        <v/>
      </c>
      <c r="AF192" s="13" t="str">
        <f>IFERROR(IF(AF$4="Yes",INDEX(List!$F$2:$CB$208,MATCH('Selection Pane Data'!$C192,List!$F$2:$F$208,0),MATCH('Selection Pane Data'!AF$3,List!$F$2:$CB$2,0)),""),"")</f>
        <v/>
      </c>
      <c r="AG192" s="13" t="str">
        <f>IFERROR(IF(AG$4="Yes",INDEX(List!$F$2:$CB$208,MATCH('Selection Pane Data'!$C192,List!$F$2:$F$208,0),MATCH('Selection Pane Data'!AG$3,List!$F$2:$CB$2,0)),""),"")</f>
        <v/>
      </c>
      <c r="AH192" s="13" t="str">
        <f>IFERROR(IF(AH$4="Yes",INDEX(List!$F$2:$CB$208,MATCH('Selection Pane Data'!$C192,List!$F$2:$F$208,0),MATCH('Selection Pane Data'!AH$3,List!$F$2:$CB$2,0)),""),"")</f>
        <v/>
      </c>
      <c r="AI192" s="13" t="str">
        <f>IFERROR(IF(AI$4="Yes",INDEX(List!$F$2:$CB$208,MATCH('Selection Pane Data'!$C192,List!$F$2:$F$208,0),MATCH('Selection Pane Data'!AI$3,List!$F$2:$CB$2,0)),""),"")</f>
        <v/>
      </c>
      <c r="AJ192" s="13" t="str">
        <f>IFERROR(IF(AJ$4="Yes",INDEX(List!$F$2:$CB$208,MATCH('Selection Pane Data'!$C192,List!$F$2:$F$208,0),MATCH('Selection Pane Data'!AJ$3,List!$F$2:$CB$2,0)),""),"")</f>
        <v/>
      </c>
      <c r="AK192" s="13" t="str">
        <f>IFERROR(IF(AK$4="Yes",INDEX(List!$F$2:$CB$208,MATCH('Selection Pane Data'!$C192,List!$F$2:$F$208,0),MATCH('Selection Pane Data'!AK$3,List!$F$2:$CB$2,0)),""),"")</f>
        <v/>
      </c>
      <c r="AL192" s="13" t="str">
        <f>IFERROR(IF(AL$4="Yes",INDEX(List!$F$2:$CB$208,MATCH('Selection Pane Data'!$C192,List!$F$2:$F$208,0),MATCH('Selection Pane Data'!AL$3,List!$F$2:$CB$2,0)),""),"")</f>
        <v/>
      </c>
      <c r="AM192" s="13" t="str">
        <f>IFERROR(IF(AM$4="Yes",INDEX(List!$F$2:$CB$208,MATCH('Selection Pane Data'!$C192,List!$F$2:$F$208,0),MATCH('Selection Pane Data'!AM$3,List!$F$2:$CB$2,0)),""),"")</f>
        <v/>
      </c>
      <c r="AN192" s="13" t="str">
        <f>IFERROR(IF(AN$4="Yes",INDEX(List!$F$2:$CB$208,MATCH('Selection Pane Data'!$C192,List!$F$2:$F$208,0),MATCH('Selection Pane Data'!AN$3,List!$F$2:$CB$2,0)),""),"")</f>
        <v/>
      </c>
      <c r="AO192" s="13" t="str">
        <f>IFERROR(IF(AO$4="Yes",INDEX(List!$F$2:$CB$208,MATCH('Selection Pane Data'!$C192,List!$F$2:$F$208,0),MATCH('Selection Pane Data'!AO$3,List!$F$2:$CB$2,0)),""),"")</f>
        <v/>
      </c>
      <c r="AP192" s="13" t="str">
        <f>IFERROR(IF(AP$4="Yes",INDEX(List!$F$2:$CB$208,MATCH('Selection Pane Data'!$C192,List!$F$2:$F$208,0),MATCH('Selection Pane Data'!AP$3,List!$F$2:$CB$2,0)),""),"")</f>
        <v/>
      </c>
      <c r="AQ192" s="13" t="str">
        <f>IFERROR(IF(AQ$4="Yes",INDEX(List!$F$2:$CB$208,MATCH('Selection Pane Data'!$C192,List!$F$2:$F$208,0),MATCH('Selection Pane Data'!AQ$3,List!$F$2:$CB$2,0)),""),"")</f>
        <v/>
      </c>
      <c r="AR192" s="13" t="str">
        <f>IFERROR(IF(AR$4="Yes",INDEX(List!$F$2:$CB$208,MATCH('Selection Pane Data'!$C192,List!$F$2:$F$208,0),MATCH('Selection Pane Data'!AR$3,List!$F$2:$CB$2,0)),""),"")</f>
        <v/>
      </c>
      <c r="AS192" s="13" t="str">
        <f>IFERROR(IF(AS$4="Yes",INDEX(List!$F$2:$CB$208,MATCH('Selection Pane Data'!$C192,List!$F$2:$F$208,0),MATCH('Selection Pane Data'!AS$3,List!$F$2:$CB$2,0)),""),"")</f>
        <v/>
      </c>
      <c r="AT192" s="13" t="str">
        <f>IFERROR(IF(AT$4="Yes",INDEX(List!$F$2:$CB$208,MATCH('Selection Pane Data'!$C192,List!$F$2:$F$208,0),MATCH('Selection Pane Data'!AT$3,List!$F$2:$CB$2,0)),""),"")</f>
        <v/>
      </c>
      <c r="AU192" s="13" t="str">
        <f>IFERROR(IF(AU$4="Yes",INDEX(List!$F$2:$CB$208,MATCH('Selection Pane Data'!$C192,List!$F$2:$F$208,0),MATCH('Selection Pane Data'!AU$3,List!$F$2:$CB$2,0)),""),"")</f>
        <v/>
      </c>
      <c r="AV192" s="13" t="str">
        <f>IFERROR(IF(AV$4="Yes",INDEX(List!$F$2:$CB$208,MATCH('Selection Pane Data'!$C192,List!$F$2:$F$208,0),MATCH('Selection Pane Data'!AV$3,List!$F$2:$CB$2,0)),""),"")</f>
        <v/>
      </c>
      <c r="AW192" s="13" t="str">
        <f>IFERROR(IF(AW$4="Yes",INDEX(List!$F$2:$CB$208,MATCH('Selection Pane Data'!$C192,List!$F$2:$F$208,0),MATCH('Selection Pane Data'!AW$3,List!$F$2:$CB$2,0)),""),"")</f>
        <v/>
      </c>
      <c r="AX192" s="13" t="str">
        <f>IFERROR(IF(AX$4="Yes",INDEX(List!$F$2:$CB$208,MATCH('Selection Pane Data'!$C192,List!$F$2:$F$208,0),MATCH('Selection Pane Data'!AX$3,List!$F$2:$CB$2,0)),""),"")</f>
        <v/>
      </c>
      <c r="AY192" s="13" t="str">
        <f>IFERROR(IF(AY$4="Yes",INDEX(List!$F$2:$CB$208,MATCH('Selection Pane Data'!$C192,List!$F$2:$F$208,0),MATCH('Selection Pane Data'!AY$3,List!$F$2:$CB$2,0)),""),"")</f>
        <v/>
      </c>
      <c r="AZ192" s="13" t="str">
        <f>IFERROR(IF(AZ$4="Yes",INDEX(List!$F$2:$CB$208,MATCH('Selection Pane Data'!$C192,List!$F$2:$F$208,0),MATCH('Selection Pane Data'!AZ$3,List!$F$2:$CB$2,0)),""),"")</f>
        <v/>
      </c>
      <c r="BA192" s="13" t="str">
        <f>IFERROR(IF(BA$4="Yes",INDEX(List!$F$2:$CB$208,MATCH('Selection Pane Data'!$C192,List!$F$2:$F$208,0),MATCH('Selection Pane Data'!BA$3,List!$F$2:$CB$2,0)),""),"")</f>
        <v/>
      </c>
      <c r="BB192" s="13" t="str">
        <f>IFERROR(IF(BB$4="Yes",INDEX(List!$F$2:$CB$208,MATCH('Selection Pane Data'!$C192,List!$F$2:$F$208,0),MATCH('Selection Pane Data'!BB$3,List!$F$2:$CB$2,0)),""),"")</f>
        <v/>
      </c>
      <c r="BC192" s="13" t="str">
        <f>IFERROR(IF(BC$4="Yes",INDEX(List!$F$2:$CB$208,MATCH('Selection Pane Data'!$C192,List!$F$2:$F$208,0),MATCH('Selection Pane Data'!BC$3,List!$F$2:$CB$2,0)),""),"")</f>
        <v/>
      </c>
      <c r="BD192" s="13" t="str">
        <f>IFERROR(IF(BD$4="Yes",INDEX(List!$F$2:$CB$208,MATCH('Selection Pane Data'!$C192,List!$F$2:$F$208,0),MATCH('Selection Pane Data'!BD$3,List!$F$2:$CB$2,0)),""),"")</f>
        <v/>
      </c>
      <c r="BE192" s="13" t="str">
        <f>IFERROR(IF(BE$4="Yes",INDEX(List!$F$2:$CB$208,MATCH('Selection Pane Data'!$C192,List!$F$2:$F$208,0),MATCH('Selection Pane Data'!BE$3,List!$F$2:$CB$2,0)),""),"")</f>
        <v/>
      </c>
      <c r="BF192" s="13" t="str">
        <f>IFERROR(IF(BF$4="Yes",INDEX(List!$F$2:$CB$208,MATCH('Selection Pane Data'!$C192,List!$F$2:$F$208,0),MATCH('Selection Pane Data'!BF$3,List!$F$2:$CB$2,0)),""),"")</f>
        <v/>
      </c>
      <c r="BG192" s="13" t="str">
        <f>IFERROR(IF(BG$4="Yes",INDEX(List!$F$2:$CB$208,MATCH('Selection Pane Data'!$C192,List!$F$2:$F$208,0),MATCH('Selection Pane Data'!BG$3,List!$F$2:$CB$2,0)),""),"")</f>
        <v/>
      </c>
      <c r="BH192" s="13" t="str">
        <f>IFERROR(IF(BH$4="Yes",INDEX(List!$F$2:$CB$208,MATCH('Selection Pane Data'!$C192,List!$F$2:$F$208,0),MATCH('Selection Pane Data'!BH$3,List!$F$2:$CB$2,0)),""),"")</f>
        <v/>
      </c>
      <c r="BI192" s="13" t="str">
        <f>IFERROR(IF(BI$4="Yes",INDEX(List!$F$2:$CB$208,MATCH('Selection Pane Data'!$C192,List!$F$2:$F$208,0),MATCH('Selection Pane Data'!BI$3,List!$F$2:$CB$2,0)),""),"")</f>
        <v/>
      </c>
      <c r="BJ192" s="13" t="str">
        <f>IFERROR(IF(BJ$4="Yes",INDEX(List!$F$2:$CB$208,MATCH('Selection Pane Data'!$C192,List!$F$2:$F$208,0),MATCH('Selection Pane Data'!BJ$3,List!$F$2:$CB$2,0)),""),"")</f>
        <v/>
      </c>
      <c r="BK192" s="13" t="str">
        <f>IFERROR(IF(BK$4="Yes",INDEX(List!$F$2:$CB$208,MATCH('Selection Pane Data'!$C192,List!$F$2:$F$208,0),MATCH('Selection Pane Data'!BK$3,List!$F$2:$CB$2,0)),""),"")</f>
        <v/>
      </c>
      <c r="BL192" s="13" t="str">
        <f>IFERROR(IF(BL$4="Yes",INDEX(List!$F$2:$CB$208,MATCH('Selection Pane Data'!$C192,List!$F$2:$F$208,0),MATCH('Selection Pane Data'!BL$3,List!$F$2:$CB$2,0)),""),"")</f>
        <v/>
      </c>
      <c r="BM192" s="13" t="str">
        <f>IFERROR(IF(BM$4="Yes",INDEX(List!$F$2:$CB$208,MATCH('Selection Pane Data'!$C192,List!$F$2:$F$208,0),MATCH('Selection Pane Data'!BM$3,List!$F$2:$CB$2,0)),""),"")</f>
        <v/>
      </c>
      <c r="BN192" s="13" t="str">
        <f>IFERROR(IF(BN$4="Yes",INDEX(List!$F$2:$CB$208,MATCH('Selection Pane Data'!$C192,List!$F$2:$F$208,0),MATCH('Selection Pane Data'!BN$3,List!$F$2:$CB$2,0)),""),"")</f>
        <v/>
      </c>
      <c r="BO192" s="13" t="str">
        <f>IFERROR(IF(BO$4="Yes",INDEX(List!$F$2:$CB$208,MATCH('Selection Pane Data'!$C192,List!$F$2:$F$208,0),MATCH('Selection Pane Data'!BO$3,List!$F$2:$CB$2,0)),""),"")</f>
        <v/>
      </c>
      <c r="BP192" s="13" t="str">
        <f>IFERROR(IF(BP$4="Yes",INDEX(List!$F$2:$CB$208,MATCH('Selection Pane Data'!$C192,List!$F$2:$F$208,0),MATCH('Selection Pane Data'!BP$3,List!$F$2:$CB$2,0)),""),"")</f>
        <v/>
      </c>
      <c r="BQ192" s="13" t="str">
        <f>IFERROR(IF(BQ$4="Yes",INDEX(List!$F$2:$CB$208,MATCH('Selection Pane Data'!$C192,List!$F$2:$F$208,0),MATCH('Selection Pane Data'!BQ$3,List!$F$2:$CB$2,0)),""),"")</f>
        <v/>
      </c>
      <c r="BR192" s="13" t="str">
        <f>IFERROR(IF(BR$4="Yes",INDEX(List!$F$2:$CB$208,MATCH('Selection Pane Data'!$C192,List!$F$2:$F$208,0),MATCH('Selection Pane Data'!BR$3,List!$F$2:$CB$2,0)),""),"")</f>
        <v/>
      </c>
      <c r="BS192" s="13" t="str">
        <f>IFERROR(IF(BS$4="Yes",INDEX(List!$F$2:$CB$208,MATCH('Selection Pane Data'!$C192,List!$F$2:$F$208,0),MATCH('Selection Pane Data'!BS$3,List!$F$2:$CB$2,0)),""),"")</f>
        <v/>
      </c>
      <c r="BT192" s="13" t="str">
        <f>IFERROR(IF(BT$4="Yes",INDEX(List!$F$2:$CB$208,MATCH('Selection Pane Data'!$C192,List!$F$2:$F$208,0),MATCH('Selection Pane Data'!BT$3,List!$F$2:$CB$2,0)),""),"")</f>
        <v/>
      </c>
      <c r="BU192" s="13" t="str">
        <f>IFERROR(IF(BU$4="Yes",INDEX(List!$F$2:$CB$208,MATCH('Selection Pane Data'!$C192,List!$F$2:$F$208,0),MATCH('Selection Pane Data'!BU$3,List!$F$2:$CB$2,0)),""),"")</f>
        <v/>
      </c>
      <c r="BV192" s="13" t="str">
        <f>IFERROR(IF(BV$4="Yes",INDEX(List!$F$2:$CB$208,MATCH('Selection Pane Data'!$C192,List!$F$2:$F$208,0),MATCH('Selection Pane Data'!BV$3,List!$F$2:$CB$2,0)),""),"")</f>
        <v/>
      </c>
      <c r="BW192" s="13" t="str">
        <f>IFERROR(IF(BW$4="Yes",INDEX(List!$F$2:$CB$208,MATCH('Selection Pane Data'!$C192,List!$F$2:$F$208,0),MATCH('Selection Pane Data'!BW$3,List!$F$2:$CB$2,0)),""),"")</f>
        <v/>
      </c>
      <c r="BX192" s="13" t="str">
        <f>IFERROR(IF(BX$4="Yes",INDEX(List!$F$2:$CB$208,MATCH('Selection Pane Data'!$C192,List!$F$2:$F$208,0),MATCH('Selection Pane Data'!BX$3,List!$F$2:$CB$2,0)),""),"")</f>
        <v/>
      </c>
      <c r="BY192" s="13" t="str">
        <f>IFERROR(IF(BY$4="Yes",INDEX(List!$F$2:$CB$208,MATCH('Selection Pane Data'!$C192,List!$F$2:$F$208,0),MATCH('Selection Pane Data'!BY$3,List!$F$2:$CB$2,0)),""),"")</f>
        <v/>
      </c>
      <c r="BZ192" s="13" t="str">
        <f>IFERROR(IF(BZ$4="Yes",INDEX(List!$F$2:$CB$208,MATCH('Selection Pane Data'!$C192,List!$F$2:$F$208,0),MATCH('Selection Pane Data'!BZ$3,List!$F$2:$CB$2,0)),""),"")</f>
        <v/>
      </c>
      <c r="CA192" s="13" t="str">
        <f>IFERROR(IF(CA$4="Yes",INDEX(List!$F$2:$CB$208,MATCH('Selection Pane Data'!$C192,List!$F$2:$F$208,0),MATCH('Selection Pane Data'!CA$3,List!$F$2:$CB$2,0)),""),"")</f>
        <v/>
      </c>
      <c r="CC192" s="29">
        <f t="shared" si="8"/>
        <v>0</v>
      </c>
      <c r="CD192" s="29">
        <f t="shared" si="9"/>
        <v>0</v>
      </c>
      <c r="CE192" s="29"/>
      <c r="CF192" s="29">
        <f>COUNTIF(List!I190:CB190,'Selection Pane Data'!CF$3)</f>
        <v>1</v>
      </c>
      <c r="CG192" s="29">
        <f>COUNTIF(List!J190:CC190,'Selection Pane Data'!CG$3)</f>
        <v>10</v>
      </c>
      <c r="CH192" s="29"/>
      <c r="CI192" s="29" t="str">
        <f t="shared" si="10"/>
        <v>Error</v>
      </c>
      <c r="CJ192" s="29" t="str">
        <f t="shared" si="11"/>
        <v>Error</v>
      </c>
    </row>
    <row r="193" spans="2:88" ht="14.65" thickBot="1" x14ac:dyDescent="0.5">
      <c r="C193" t="s">
        <v>207</v>
      </c>
      <c r="D193" s="32">
        <f>List!G191</f>
        <v>0</v>
      </c>
      <c r="E193" s="31">
        <f>List!H191</f>
        <v>0</v>
      </c>
      <c r="F193" t="str">
        <f>INDEX('CMMC Levels'!$A$1:$F$188,MATCH('Selection Pane Data'!$C193,'CMMC Levels'!$A$1:$A$188,0),MATCH(Placemat!$F$4,'CMMC Levels'!$A$1:$F$1,0))</f>
        <v>N/A</v>
      </c>
      <c r="G193" s="75" t="str">
        <f>IF(F193="X",IF(COUNTIF(List!I191:CB191,"P")+COUNTIF(List!I191:CB191,"S")=0,"U",IF(COUNTIF('Selection Pane Data'!H193:CA193,"P")&gt;0,"P",IF(COUNTIF('Selection Pane Data'!H193:CA193,"S")&gt;0,"S","N"))),"NA")</f>
        <v>NA</v>
      </c>
      <c r="H193" s="13" t="str">
        <f>IFERROR(IF(H$4="Yes",INDEX(List!$F$2:$CB$208,MATCH('Selection Pane Data'!$C193,List!$F$2:$F$208,0),MATCH('Selection Pane Data'!H$3,List!$F$2:$CB$2,0)),""),"")</f>
        <v/>
      </c>
      <c r="I193" s="13" t="str">
        <f>IFERROR(IF(I$4="Yes",INDEX(List!$F$2:$CB$208,MATCH('Selection Pane Data'!$C193,List!$F$2:$F$208,0),MATCH('Selection Pane Data'!I$3,List!$F$2:$CB$2,0)),""),"")</f>
        <v/>
      </c>
      <c r="J193" s="13" t="str">
        <f>IFERROR(IF(J$4="Yes",INDEX(List!$F$2:$CB$208,MATCH('Selection Pane Data'!$C193,List!$F$2:$F$208,0),MATCH('Selection Pane Data'!J$3,List!$F$2:$CB$2,0)),""),"")</f>
        <v/>
      </c>
      <c r="K193" s="13" t="str">
        <f>IFERROR(IF(K$4="Yes",INDEX(List!$F$2:$CB$208,MATCH('Selection Pane Data'!$C193,List!$F$2:$F$208,0),MATCH('Selection Pane Data'!K$3,List!$F$2:$CB$2,0)),""),"")</f>
        <v/>
      </c>
      <c r="L193" s="13" t="str">
        <f>IFERROR(IF(L$4="Yes",INDEX(List!$F$2:$CB$208,MATCH('Selection Pane Data'!$C193,List!$F$2:$F$208,0),MATCH('Selection Pane Data'!L$3,List!$F$2:$CB$2,0)),""),"")</f>
        <v/>
      </c>
      <c r="M193" s="13" t="str">
        <f>IFERROR(IF(M$4="Yes",INDEX(List!$F$2:$CB$208,MATCH('Selection Pane Data'!$C193,List!$F$2:$F$208,0),MATCH('Selection Pane Data'!M$3,List!$F$2:$CB$2,0)),""),"")</f>
        <v/>
      </c>
      <c r="N193" s="13" t="str">
        <f>IFERROR(IF(N$4="Yes",INDEX(List!$F$2:$CB$208,MATCH('Selection Pane Data'!$C193,List!$F$2:$F$208,0),MATCH('Selection Pane Data'!N$3,List!$F$2:$CB$2,0)),""),"")</f>
        <v/>
      </c>
      <c r="O193" s="13" t="str">
        <f>IFERROR(IF(O$4="Yes",INDEX(List!$F$2:$CB$208,MATCH('Selection Pane Data'!$C193,List!$F$2:$F$208,0),MATCH('Selection Pane Data'!O$3,List!$F$2:$CB$2,0)),""),"")</f>
        <v/>
      </c>
      <c r="P193" s="13" t="str">
        <f>IFERROR(IF(P$4="Yes",INDEX(List!$F$2:$CB$208,MATCH('Selection Pane Data'!$C193,List!$F$2:$F$208,0),MATCH('Selection Pane Data'!P$3,List!$F$2:$CB$2,0)),""),"")</f>
        <v/>
      </c>
      <c r="Q193" s="13" t="str">
        <f>IFERROR(IF(Q$4="Yes",INDEX(List!$F$2:$CB$208,MATCH('Selection Pane Data'!$C193,List!$F$2:$F$208,0),MATCH('Selection Pane Data'!Q$3,List!$F$2:$CB$2,0)),""),"")</f>
        <v/>
      </c>
      <c r="R193" s="13" t="str">
        <f>IFERROR(IF(R$4="Yes",INDEX(List!$F$2:$CB$208,MATCH('Selection Pane Data'!$C193,List!$F$2:$F$208,0),MATCH('Selection Pane Data'!R$3,List!$F$2:$CB$2,0)),""),"")</f>
        <v/>
      </c>
      <c r="S193" s="13" t="str">
        <f>IFERROR(IF(S$4="Yes",INDEX(List!$F$2:$CB$208,MATCH('Selection Pane Data'!$C193,List!$F$2:$F$208,0),MATCH('Selection Pane Data'!S$3,List!$F$2:$CB$2,0)),""),"")</f>
        <v/>
      </c>
      <c r="T193" s="13" t="str">
        <f>IFERROR(IF(T$4="Yes",INDEX(List!$F$2:$CB$208,MATCH('Selection Pane Data'!$C193,List!$F$2:$F$208,0),MATCH('Selection Pane Data'!T$3,List!$F$2:$CB$2,0)),""),"")</f>
        <v/>
      </c>
      <c r="U193" s="13" t="str">
        <f>IFERROR(IF(U$4="Yes",INDEX(List!$F$2:$CB$208,MATCH('Selection Pane Data'!$C193,List!$F$2:$F$208,0),MATCH('Selection Pane Data'!U$3,List!$F$2:$CB$2,0)),""),"")</f>
        <v/>
      </c>
      <c r="V193" s="13" t="str">
        <f>IFERROR(IF(V$4="Yes",INDEX(List!$F$2:$CB$208,MATCH('Selection Pane Data'!$C193,List!$F$2:$F$208,0),MATCH('Selection Pane Data'!V$3,List!$F$2:$CB$2,0)),""),"")</f>
        <v/>
      </c>
      <c r="W193" s="13" t="str">
        <f>IFERROR(IF(W$4="Yes",INDEX(List!$F$2:$CB$208,MATCH('Selection Pane Data'!$C193,List!$F$2:$F$208,0),MATCH('Selection Pane Data'!W$3,List!$F$2:$CB$2,0)),""),"")</f>
        <v/>
      </c>
      <c r="X193" s="13" t="str">
        <f>IFERROR(IF(X$4="Yes",INDEX(List!$F$2:$CB$208,MATCH('Selection Pane Data'!$C193,List!$F$2:$F$208,0),MATCH('Selection Pane Data'!X$3,List!$F$2:$CB$2,0)),""),"")</f>
        <v/>
      </c>
      <c r="Y193" s="13" t="str">
        <f>IFERROR(IF(Y$4="Yes",INDEX(List!$F$2:$CB$208,MATCH('Selection Pane Data'!$C193,List!$F$2:$F$208,0),MATCH('Selection Pane Data'!Y$3,List!$F$2:$CB$2,0)),""),"")</f>
        <v/>
      </c>
      <c r="Z193" s="13" t="str">
        <f>IFERROR(IF(Z$4="Yes",INDEX(List!$F$2:$CB$208,MATCH('Selection Pane Data'!$C193,List!$F$2:$F$208,0),MATCH('Selection Pane Data'!Z$3,List!$F$2:$CB$2,0)),""),"")</f>
        <v/>
      </c>
      <c r="AA193" s="13" t="str">
        <f>IFERROR(IF(AA$4="Yes",INDEX(List!$F$2:$CB$208,MATCH('Selection Pane Data'!$C193,List!$F$2:$F$208,0),MATCH('Selection Pane Data'!AA$3,List!$F$2:$CB$2,0)),""),"")</f>
        <v/>
      </c>
      <c r="AB193" s="13" t="str">
        <f>IFERROR(IF(AB$4="Yes",INDEX(List!$F$2:$CB$208,MATCH('Selection Pane Data'!$C193,List!$F$2:$F$208,0),MATCH('Selection Pane Data'!AB$3,List!$F$2:$CB$2,0)),""),"")</f>
        <v/>
      </c>
      <c r="AC193" s="13" t="str">
        <f>IFERROR(IF(AC$4="Yes",INDEX(List!$F$2:$CB$208,MATCH('Selection Pane Data'!$C193,List!$F$2:$F$208,0),MATCH('Selection Pane Data'!AC$3,List!$F$2:$CB$2,0)),""),"")</f>
        <v/>
      </c>
      <c r="AD193" s="13" t="str">
        <f>IFERROR(IF(AD$4="Yes",INDEX(List!$F$2:$CB$208,MATCH('Selection Pane Data'!$C193,List!$F$2:$F$208,0),MATCH('Selection Pane Data'!AD$3,List!$F$2:$CB$2,0)),""),"")</f>
        <v/>
      </c>
      <c r="AE193" s="13" t="str">
        <f>IFERROR(IF(AE$4="Yes",INDEX(List!$F$2:$CB$208,MATCH('Selection Pane Data'!$C193,List!$F$2:$F$208,0),MATCH('Selection Pane Data'!AE$3,List!$F$2:$CB$2,0)),""),"")</f>
        <v/>
      </c>
      <c r="AF193" s="13" t="str">
        <f>IFERROR(IF(AF$4="Yes",INDEX(List!$F$2:$CB$208,MATCH('Selection Pane Data'!$C193,List!$F$2:$F$208,0),MATCH('Selection Pane Data'!AF$3,List!$F$2:$CB$2,0)),""),"")</f>
        <v/>
      </c>
      <c r="AG193" s="13" t="str">
        <f>IFERROR(IF(AG$4="Yes",INDEX(List!$F$2:$CB$208,MATCH('Selection Pane Data'!$C193,List!$F$2:$F$208,0),MATCH('Selection Pane Data'!AG$3,List!$F$2:$CB$2,0)),""),"")</f>
        <v/>
      </c>
      <c r="AH193" s="13" t="str">
        <f>IFERROR(IF(AH$4="Yes",INDEX(List!$F$2:$CB$208,MATCH('Selection Pane Data'!$C193,List!$F$2:$F$208,0),MATCH('Selection Pane Data'!AH$3,List!$F$2:$CB$2,0)),""),"")</f>
        <v/>
      </c>
      <c r="AI193" s="13" t="str">
        <f>IFERROR(IF(AI$4="Yes",INDEX(List!$F$2:$CB$208,MATCH('Selection Pane Data'!$C193,List!$F$2:$F$208,0),MATCH('Selection Pane Data'!AI$3,List!$F$2:$CB$2,0)),""),"")</f>
        <v/>
      </c>
      <c r="AJ193" s="13" t="str">
        <f>IFERROR(IF(AJ$4="Yes",INDEX(List!$F$2:$CB$208,MATCH('Selection Pane Data'!$C193,List!$F$2:$F$208,0),MATCH('Selection Pane Data'!AJ$3,List!$F$2:$CB$2,0)),""),"")</f>
        <v/>
      </c>
      <c r="AK193" s="13" t="str">
        <f>IFERROR(IF(AK$4="Yes",INDEX(List!$F$2:$CB$208,MATCH('Selection Pane Data'!$C193,List!$F$2:$F$208,0),MATCH('Selection Pane Data'!AK$3,List!$F$2:$CB$2,0)),""),"")</f>
        <v/>
      </c>
      <c r="AL193" s="13" t="str">
        <f>IFERROR(IF(AL$4="Yes",INDEX(List!$F$2:$CB$208,MATCH('Selection Pane Data'!$C193,List!$F$2:$F$208,0),MATCH('Selection Pane Data'!AL$3,List!$F$2:$CB$2,0)),""),"")</f>
        <v/>
      </c>
      <c r="AM193" s="13" t="str">
        <f>IFERROR(IF(AM$4="Yes",INDEX(List!$F$2:$CB$208,MATCH('Selection Pane Data'!$C193,List!$F$2:$F$208,0),MATCH('Selection Pane Data'!AM$3,List!$F$2:$CB$2,0)),""),"")</f>
        <v/>
      </c>
      <c r="AN193" s="13" t="str">
        <f>IFERROR(IF(AN$4="Yes",INDEX(List!$F$2:$CB$208,MATCH('Selection Pane Data'!$C193,List!$F$2:$F$208,0),MATCH('Selection Pane Data'!AN$3,List!$F$2:$CB$2,0)),""),"")</f>
        <v/>
      </c>
      <c r="AO193" s="13" t="str">
        <f>IFERROR(IF(AO$4="Yes",INDEX(List!$F$2:$CB$208,MATCH('Selection Pane Data'!$C193,List!$F$2:$F$208,0),MATCH('Selection Pane Data'!AO$3,List!$F$2:$CB$2,0)),""),"")</f>
        <v/>
      </c>
      <c r="AP193" s="13" t="str">
        <f>IFERROR(IF(AP$4="Yes",INDEX(List!$F$2:$CB$208,MATCH('Selection Pane Data'!$C193,List!$F$2:$F$208,0),MATCH('Selection Pane Data'!AP$3,List!$F$2:$CB$2,0)),""),"")</f>
        <v/>
      </c>
      <c r="AQ193" s="13" t="str">
        <f>IFERROR(IF(AQ$4="Yes",INDEX(List!$F$2:$CB$208,MATCH('Selection Pane Data'!$C193,List!$F$2:$F$208,0),MATCH('Selection Pane Data'!AQ$3,List!$F$2:$CB$2,0)),""),"")</f>
        <v/>
      </c>
      <c r="AR193" s="13" t="str">
        <f>IFERROR(IF(AR$4="Yes",INDEX(List!$F$2:$CB$208,MATCH('Selection Pane Data'!$C193,List!$F$2:$F$208,0),MATCH('Selection Pane Data'!AR$3,List!$F$2:$CB$2,0)),""),"")</f>
        <v/>
      </c>
      <c r="AS193" s="13" t="str">
        <f>IFERROR(IF(AS$4="Yes",INDEX(List!$F$2:$CB$208,MATCH('Selection Pane Data'!$C193,List!$F$2:$F$208,0),MATCH('Selection Pane Data'!AS$3,List!$F$2:$CB$2,0)),""),"")</f>
        <v/>
      </c>
      <c r="AT193" s="13" t="str">
        <f>IFERROR(IF(AT$4="Yes",INDEX(List!$F$2:$CB$208,MATCH('Selection Pane Data'!$C193,List!$F$2:$F$208,0),MATCH('Selection Pane Data'!AT$3,List!$F$2:$CB$2,0)),""),"")</f>
        <v/>
      </c>
      <c r="AU193" s="13" t="str">
        <f>IFERROR(IF(AU$4="Yes",INDEX(List!$F$2:$CB$208,MATCH('Selection Pane Data'!$C193,List!$F$2:$F$208,0),MATCH('Selection Pane Data'!AU$3,List!$F$2:$CB$2,0)),""),"")</f>
        <v/>
      </c>
      <c r="AV193" s="13" t="str">
        <f>IFERROR(IF(AV$4="Yes",INDEX(List!$F$2:$CB$208,MATCH('Selection Pane Data'!$C193,List!$F$2:$F$208,0),MATCH('Selection Pane Data'!AV$3,List!$F$2:$CB$2,0)),""),"")</f>
        <v/>
      </c>
      <c r="AW193" s="13" t="str">
        <f>IFERROR(IF(AW$4="Yes",INDEX(List!$F$2:$CB$208,MATCH('Selection Pane Data'!$C193,List!$F$2:$F$208,0),MATCH('Selection Pane Data'!AW$3,List!$F$2:$CB$2,0)),""),"")</f>
        <v/>
      </c>
      <c r="AX193" s="13" t="str">
        <f>IFERROR(IF(AX$4="Yes",INDEX(List!$F$2:$CB$208,MATCH('Selection Pane Data'!$C193,List!$F$2:$F$208,0),MATCH('Selection Pane Data'!AX$3,List!$F$2:$CB$2,0)),""),"")</f>
        <v/>
      </c>
      <c r="AY193" s="13" t="str">
        <f>IFERROR(IF(AY$4="Yes",INDEX(List!$F$2:$CB$208,MATCH('Selection Pane Data'!$C193,List!$F$2:$F$208,0),MATCH('Selection Pane Data'!AY$3,List!$F$2:$CB$2,0)),""),"")</f>
        <v/>
      </c>
      <c r="AZ193" s="13" t="str">
        <f>IFERROR(IF(AZ$4="Yes",INDEX(List!$F$2:$CB$208,MATCH('Selection Pane Data'!$C193,List!$F$2:$F$208,0),MATCH('Selection Pane Data'!AZ$3,List!$F$2:$CB$2,0)),""),"")</f>
        <v/>
      </c>
      <c r="BA193" s="13" t="str">
        <f>IFERROR(IF(BA$4="Yes",INDEX(List!$F$2:$CB$208,MATCH('Selection Pane Data'!$C193,List!$F$2:$F$208,0),MATCH('Selection Pane Data'!BA$3,List!$F$2:$CB$2,0)),""),"")</f>
        <v/>
      </c>
      <c r="BB193" s="13" t="str">
        <f>IFERROR(IF(BB$4="Yes",INDEX(List!$F$2:$CB$208,MATCH('Selection Pane Data'!$C193,List!$F$2:$F$208,0),MATCH('Selection Pane Data'!BB$3,List!$F$2:$CB$2,0)),""),"")</f>
        <v/>
      </c>
      <c r="BC193" s="13" t="str">
        <f>IFERROR(IF(BC$4="Yes",INDEX(List!$F$2:$CB$208,MATCH('Selection Pane Data'!$C193,List!$F$2:$F$208,0),MATCH('Selection Pane Data'!BC$3,List!$F$2:$CB$2,0)),""),"")</f>
        <v/>
      </c>
      <c r="BD193" s="13" t="str">
        <f>IFERROR(IF(BD$4="Yes",INDEX(List!$F$2:$CB$208,MATCH('Selection Pane Data'!$C193,List!$F$2:$F$208,0),MATCH('Selection Pane Data'!BD$3,List!$F$2:$CB$2,0)),""),"")</f>
        <v/>
      </c>
      <c r="BE193" s="13" t="str">
        <f>IFERROR(IF(BE$4="Yes",INDEX(List!$F$2:$CB$208,MATCH('Selection Pane Data'!$C193,List!$F$2:$F$208,0),MATCH('Selection Pane Data'!BE$3,List!$F$2:$CB$2,0)),""),"")</f>
        <v/>
      </c>
      <c r="BF193" s="13" t="str">
        <f>IFERROR(IF(BF$4="Yes",INDEX(List!$F$2:$CB$208,MATCH('Selection Pane Data'!$C193,List!$F$2:$F$208,0),MATCH('Selection Pane Data'!BF$3,List!$F$2:$CB$2,0)),""),"")</f>
        <v/>
      </c>
      <c r="BG193" s="13" t="str">
        <f>IFERROR(IF(BG$4="Yes",INDEX(List!$F$2:$CB$208,MATCH('Selection Pane Data'!$C193,List!$F$2:$F$208,0),MATCH('Selection Pane Data'!BG$3,List!$F$2:$CB$2,0)),""),"")</f>
        <v/>
      </c>
      <c r="BH193" s="13" t="str">
        <f>IFERROR(IF(BH$4="Yes",INDEX(List!$F$2:$CB$208,MATCH('Selection Pane Data'!$C193,List!$F$2:$F$208,0),MATCH('Selection Pane Data'!BH$3,List!$F$2:$CB$2,0)),""),"")</f>
        <v/>
      </c>
      <c r="BI193" s="13" t="str">
        <f>IFERROR(IF(BI$4="Yes",INDEX(List!$F$2:$CB$208,MATCH('Selection Pane Data'!$C193,List!$F$2:$F$208,0),MATCH('Selection Pane Data'!BI$3,List!$F$2:$CB$2,0)),""),"")</f>
        <v/>
      </c>
      <c r="BJ193" s="13" t="str">
        <f>IFERROR(IF(BJ$4="Yes",INDEX(List!$F$2:$CB$208,MATCH('Selection Pane Data'!$C193,List!$F$2:$F$208,0),MATCH('Selection Pane Data'!BJ$3,List!$F$2:$CB$2,0)),""),"")</f>
        <v/>
      </c>
      <c r="BK193" s="13" t="str">
        <f>IFERROR(IF(BK$4="Yes",INDEX(List!$F$2:$CB$208,MATCH('Selection Pane Data'!$C193,List!$F$2:$F$208,0),MATCH('Selection Pane Data'!BK$3,List!$F$2:$CB$2,0)),""),"")</f>
        <v/>
      </c>
      <c r="BL193" s="13" t="str">
        <f>IFERROR(IF(BL$4="Yes",INDEX(List!$F$2:$CB$208,MATCH('Selection Pane Data'!$C193,List!$F$2:$F$208,0),MATCH('Selection Pane Data'!BL$3,List!$F$2:$CB$2,0)),""),"")</f>
        <v/>
      </c>
      <c r="BM193" s="13" t="str">
        <f>IFERROR(IF(BM$4="Yes",INDEX(List!$F$2:$CB$208,MATCH('Selection Pane Data'!$C193,List!$F$2:$F$208,0),MATCH('Selection Pane Data'!BM$3,List!$F$2:$CB$2,0)),""),"")</f>
        <v/>
      </c>
      <c r="BN193" s="13" t="str">
        <f>IFERROR(IF(BN$4="Yes",INDEX(List!$F$2:$CB$208,MATCH('Selection Pane Data'!$C193,List!$F$2:$F$208,0),MATCH('Selection Pane Data'!BN$3,List!$F$2:$CB$2,0)),""),"")</f>
        <v/>
      </c>
      <c r="BO193" s="13" t="str">
        <f>IFERROR(IF(BO$4="Yes",INDEX(List!$F$2:$CB$208,MATCH('Selection Pane Data'!$C193,List!$F$2:$F$208,0),MATCH('Selection Pane Data'!BO$3,List!$F$2:$CB$2,0)),""),"")</f>
        <v/>
      </c>
      <c r="BP193" s="13" t="str">
        <f>IFERROR(IF(BP$4="Yes",INDEX(List!$F$2:$CB$208,MATCH('Selection Pane Data'!$C193,List!$F$2:$F$208,0),MATCH('Selection Pane Data'!BP$3,List!$F$2:$CB$2,0)),""),"")</f>
        <v/>
      </c>
      <c r="BQ193" s="13" t="str">
        <f>IFERROR(IF(BQ$4="Yes",INDEX(List!$F$2:$CB$208,MATCH('Selection Pane Data'!$C193,List!$F$2:$F$208,0),MATCH('Selection Pane Data'!BQ$3,List!$F$2:$CB$2,0)),""),"")</f>
        <v/>
      </c>
      <c r="BR193" s="13" t="str">
        <f>IFERROR(IF(BR$4="Yes",INDEX(List!$F$2:$CB$208,MATCH('Selection Pane Data'!$C193,List!$F$2:$F$208,0),MATCH('Selection Pane Data'!BR$3,List!$F$2:$CB$2,0)),""),"")</f>
        <v/>
      </c>
      <c r="BS193" s="13" t="str">
        <f>IFERROR(IF(BS$4="Yes",INDEX(List!$F$2:$CB$208,MATCH('Selection Pane Data'!$C193,List!$F$2:$F$208,0),MATCH('Selection Pane Data'!BS$3,List!$F$2:$CB$2,0)),""),"")</f>
        <v/>
      </c>
      <c r="BT193" s="13" t="str">
        <f>IFERROR(IF(BT$4="Yes",INDEX(List!$F$2:$CB$208,MATCH('Selection Pane Data'!$C193,List!$F$2:$F$208,0),MATCH('Selection Pane Data'!BT$3,List!$F$2:$CB$2,0)),""),"")</f>
        <v/>
      </c>
      <c r="BU193" s="13" t="str">
        <f>IFERROR(IF(BU$4="Yes",INDEX(List!$F$2:$CB$208,MATCH('Selection Pane Data'!$C193,List!$F$2:$F$208,0),MATCH('Selection Pane Data'!BU$3,List!$F$2:$CB$2,0)),""),"")</f>
        <v/>
      </c>
      <c r="BV193" s="13" t="str">
        <f>IFERROR(IF(BV$4="Yes",INDEX(List!$F$2:$CB$208,MATCH('Selection Pane Data'!$C193,List!$F$2:$F$208,0),MATCH('Selection Pane Data'!BV$3,List!$F$2:$CB$2,0)),""),"")</f>
        <v/>
      </c>
      <c r="BW193" s="13" t="str">
        <f>IFERROR(IF(BW$4="Yes",INDEX(List!$F$2:$CB$208,MATCH('Selection Pane Data'!$C193,List!$F$2:$F$208,0),MATCH('Selection Pane Data'!BW$3,List!$F$2:$CB$2,0)),""),"")</f>
        <v/>
      </c>
      <c r="BX193" s="13" t="str">
        <f>IFERROR(IF(BX$4="Yes",INDEX(List!$F$2:$CB$208,MATCH('Selection Pane Data'!$C193,List!$F$2:$F$208,0),MATCH('Selection Pane Data'!BX$3,List!$F$2:$CB$2,0)),""),"")</f>
        <v/>
      </c>
      <c r="BY193" s="13" t="str">
        <f>IFERROR(IF(BY$4="Yes",INDEX(List!$F$2:$CB$208,MATCH('Selection Pane Data'!$C193,List!$F$2:$F$208,0),MATCH('Selection Pane Data'!BY$3,List!$F$2:$CB$2,0)),""),"")</f>
        <v/>
      </c>
      <c r="BZ193" s="13" t="str">
        <f>IFERROR(IF(BZ$4="Yes",INDEX(List!$F$2:$CB$208,MATCH('Selection Pane Data'!$C193,List!$F$2:$F$208,0),MATCH('Selection Pane Data'!BZ$3,List!$F$2:$CB$2,0)),""),"")</f>
        <v/>
      </c>
      <c r="CA193" s="13" t="str">
        <f>IFERROR(IF(CA$4="Yes",INDEX(List!$F$2:$CB$208,MATCH('Selection Pane Data'!$C193,List!$F$2:$F$208,0),MATCH('Selection Pane Data'!CA$3,List!$F$2:$CB$2,0)),""),"")</f>
        <v/>
      </c>
      <c r="CC193" s="29">
        <f t="shared" si="8"/>
        <v>0</v>
      </c>
      <c r="CD193" s="29">
        <f t="shared" si="9"/>
        <v>0</v>
      </c>
      <c r="CE193" s="29"/>
      <c r="CF193" s="29">
        <f>COUNTIF(List!I191:CB191,'Selection Pane Data'!CF$3)</f>
        <v>4</v>
      </c>
      <c r="CG193" s="29">
        <f>COUNTIF(List!J191:CC191,'Selection Pane Data'!CG$3)</f>
        <v>0</v>
      </c>
      <c r="CH193" s="29"/>
      <c r="CI193" s="29" t="str">
        <f t="shared" si="10"/>
        <v>Error</v>
      </c>
      <c r="CJ193" s="29" t="str">
        <f t="shared" si="11"/>
        <v>Good</v>
      </c>
    </row>
    <row r="194" spans="2:88" ht="14.65" thickBot="1" x14ac:dyDescent="0.5">
      <c r="C194" t="s">
        <v>210</v>
      </c>
      <c r="D194" s="32">
        <f>List!G192</f>
        <v>0</v>
      </c>
      <c r="E194" s="31">
        <f>List!H192</f>
        <v>0</v>
      </c>
      <c r="F194" t="str">
        <f>INDEX('CMMC Levels'!$A$1:$F$188,MATCH('Selection Pane Data'!$C194,'CMMC Levels'!$A$1:$A$188,0),MATCH(Placemat!$F$4,'CMMC Levels'!$A$1:$F$1,0))</f>
        <v>N/A</v>
      </c>
      <c r="G194" s="75" t="str">
        <f>IF(F194="X",IF(COUNTIF(List!I192:CB192,"P")+COUNTIF(List!I192:CB192,"S")=0,"U",IF(COUNTIF('Selection Pane Data'!H194:CA194,"P")&gt;0,"P",IF(COUNTIF('Selection Pane Data'!H194:CA194,"S")&gt;0,"S","N"))),"NA")</f>
        <v>NA</v>
      </c>
      <c r="H194" s="13" t="str">
        <f>IFERROR(IF(H$4="Yes",INDEX(List!$F$2:$CB$208,MATCH('Selection Pane Data'!$C194,List!$F$2:$F$208,0),MATCH('Selection Pane Data'!H$3,List!$F$2:$CB$2,0)),""),"")</f>
        <v/>
      </c>
      <c r="I194" s="13" t="str">
        <f>IFERROR(IF(I$4="Yes",INDEX(List!$F$2:$CB$208,MATCH('Selection Pane Data'!$C194,List!$F$2:$F$208,0),MATCH('Selection Pane Data'!I$3,List!$F$2:$CB$2,0)),""),"")</f>
        <v/>
      </c>
      <c r="J194" s="13" t="str">
        <f>IFERROR(IF(J$4="Yes",INDEX(List!$F$2:$CB$208,MATCH('Selection Pane Data'!$C194,List!$F$2:$F$208,0),MATCH('Selection Pane Data'!J$3,List!$F$2:$CB$2,0)),""),"")</f>
        <v/>
      </c>
      <c r="K194" s="13" t="str">
        <f>IFERROR(IF(K$4="Yes",INDEX(List!$F$2:$CB$208,MATCH('Selection Pane Data'!$C194,List!$F$2:$F$208,0),MATCH('Selection Pane Data'!K$3,List!$F$2:$CB$2,0)),""),"")</f>
        <v/>
      </c>
      <c r="L194" s="13" t="str">
        <f>IFERROR(IF(L$4="Yes",INDEX(List!$F$2:$CB$208,MATCH('Selection Pane Data'!$C194,List!$F$2:$F$208,0),MATCH('Selection Pane Data'!L$3,List!$F$2:$CB$2,0)),""),"")</f>
        <v/>
      </c>
      <c r="M194" s="13" t="str">
        <f>IFERROR(IF(M$4="Yes",INDEX(List!$F$2:$CB$208,MATCH('Selection Pane Data'!$C194,List!$F$2:$F$208,0),MATCH('Selection Pane Data'!M$3,List!$F$2:$CB$2,0)),""),"")</f>
        <v/>
      </c>
      <c r="N194" s="13" t="str">
        <f>IFERROR(IF(N$4="Yes",INDEX(List!$F$2:$CB$208,MATCH('Selection Pane Data'!$C194,List!$F$2:$F$208,0),MATCH('Selection Pane Data'!N$3,List!$F$2:$CB$2,0)),""),"")</f>
        <v/>
      </c>
      <c r="O194" s="13" t="str">
        <f>IFERROR(IF(O$4="Yes",INDEX(List!$F$2:$CB$208,MATCH('Selection Pane Data'!$C194,List!$F$2:$F$208,0),MATCH('Selection Pane Data'!O$3,List!$F$2:$CB$2,0)),""),"")</f>
        <v/>
      </c>
      <c r="P194" s="13" t="str">
        <f>IFERROR(IF(P$4="Yes",INDEX(List!$F$2:$CB$208,MATCH('Selection Pane Data'!$C194,List!$F$2:$F$208,0),MATCH('Selection Pane Data'!P$3,List!$F$2:$CB$2,0)),""),"")</f>
        <v/>
      </c>
      <c r="Q194" s="13" t="str">
        <f>IFERROR(IF(Q$4="Yes",INDEX(List!$F$2:$CB$208,MATCH('Selection Pane Data'!$C194,List!$F$2:$F$208,0),MATCH('Selection Pane Data'!Q$3,List!$F$2:$CB$2,0)),""),"")</f>
        <v/>
      </c>
      <c r="R194" s="13" t="str">
        <f>IFERROR(IF(R$4="Yes",INDEX(List!$F$2:$CB$208,MATCH('Selection Pane Data'!$C194,List!$F$2:$F$208,0),MATCH('Selection Pane Data'!R$3,List!$F$2:$CB$2,0)),""),"")</f>
        <v/>
      </c>
      <c r="S194" s="13" t="str">
        <f>IFERROR(IF(S$4="Yes",INDEX(List!$F$2:$CB$208,MATCH('Selection Pane Data'!$C194,List!$F$2:$F$208,0),MATCH('Selection Pane Data'!S$3,List!$F$2:$CB$2,0)),""),"")</f>
        <v/>
      </c>
      <c r="T194" s="13" t="str">
        <f>IFERROR(IF(T$4="Yes",INDEX(List!$F$2:$CB$208,MATCH('Selection Pane Data'!$C194,List!$F$2:$F$208,0),MATCH('Selection Pane Data'!T$3,List!$F$2:$CB$2,0)),""),"")</f>
        <v/>
      </c>
      <c r="U194" s="13" t="str">
        <f>IFERROR(IF(U$4="Yes",INDEX(List!$F$2:$CB$208,MATCH('Selection Pane Data'!$C194,List!$F$2:$F$208,0),MATCH('Selection Pane Data'!U$3,List!$F$2:$CB$2,0)),""),"")</f>
        <v/>
      </c>
      <c r="V194" s="13" t="str">
        <f>IFERROR(IF(V$4="Yes",INDEX(List!$F$2:$CB$208,MATCH('Selection Pane Data'!$C194,List!$F$2:$F$208,0),MATCH('Selection Pane Data'!V$3,List!$F$2:$CB$2,0)),""),"")</f>
        <v/>
      </c>
      <c r="W194" s="13" t="str">
        <f>IFERROR(IF(W$4="Yes",INDEX(List!$F$2:$CB$208,MATCH('Selection Pane Data'!$C194,List!$F$2:$F$208,0),MATCH('Selection Pane Data'!W$3,List!$F$2:$CB$2,0)),""),"")</f>
        <v/>
      </c>
      <c r="X194" s="13" t="str">
        <f>IFERROR(IF(X$4="Yes",INDEX(List!$F$2:$CB$208,MATCH('Selection Pane Data'!$C194,List!$F$2:$F$208,0),MATCH('Selection Pane Data'!X$3,List!$F$2:$CB$2,0)),""),"")</f>
        <v/>
      </c>
      <c r="Y194" s="13" t="str">
        <f>IFERROR(IF(Y$4="Yes",INDEX(List!$F$2:$CB$208,MATCH('Selection Pane Data'!$C194,List!$F$2:$F$208,0),MATCH('Selection Pane Data'!Y$3,List!$F$2:$CB$2,0)),""),"")</f>
        <v/>
      </c>
      <c r="Z194" s="13" t="str">
        <f>IFERROR(IF(Z$4="Yes",INDEX(List!$F$2:$CB$208,MATCH('Selection Pane Data'!$C194,List!$F$2:$F$208,0),MATCH('Selection Pane Data'!Z$3,List!$F$2:$CB$2,0)),""),"")</f>
        <v/>
      </c>
      <c r="AA194" s="13" t="str">
        <f>IFERROR(IF(AA$4="Yes",INDEX(List!$F$2:$CB$208,MATCH('Selection Pane Data'!$C194,List!$F$2:$F$208,0),MATCH('Selection Pane Data'!AA$3,List!$F$2:$CB$2,0)),""),"")</f>
        <v/>
      </c>
      <c r="AB194" s="13" t="str">
        <f>IFERROR(IF(AB$4="Yes",INDEX(List!$F$2:$CB$208,MATCH('Selection Pane Data'!$C194,List!$F$2:$F$208,0),MATCH('Selection Pane Data'!AB$3,List!$F$2:$CB$2,0)),""),"")</f>
        <v/>
      </c>
      <c r="AC194" s="13" t="str">
        <f>IFERROR(IF(AC$4="Yes",INDEX(List!$F$2:$CB$208,MATCH('Selection Pane Data'!$C194,List!$F$2:$F$208,0),MATCH('Selection Pane Data'!AC$3,List!$F$2:$CB$2,0)),""),"")</f>
        <v/>
      </c>
      <c r="AD194" s="13" t="str">
        <f>IFERROR(IF(AD$4="Yes",INDEX(List!$F$2:$CB$208,MATCH('Selection Pane Data'!$C194,List!$F$2:$F$208,0),MATCH('Selection Pane Data'!AD$3,List!$F$2:$CB$2,0)),""),"")</f>
        <v/>
      </c>
      <c r="AE194" s="13" t="str">
        <f>IFERROR(IF(AE$4="Yes",INDEX(List!$F$2:$CB$208,MATCH('Selection Pane Data'!$C194,List!$F$2:$F$208,0),MATCH('Selection Pane Data'!AE$3,List!$F$2:$CB$2,0)),""),"")</f>
        <v/>
      </c>
      <c r="AF194" s="13" t="str">
        <f>IFERROR(IF(AF$4="Yes",INDEX(List!$F$2:$CB$208,MATCH('Selection Pane Data'!$C194,List!$F$2:$F$208,0),MATCH('Selection Pane Data'!AF$3,List!$F$2:$CB$2,0)),""),"")</f>
        <v/>
      </c>
      <c r="AG194" s="13" t="str">
        <f>IFERROR(IF(AG$4="Yes",INDEX(List!$F$2:$CB$208,MATCH('Selection Pane Data'!$C194,List!$F$2:$F$208,0),MATCH('Selection Pane Data'!AG$3,List!$F$2:$CB$2,0)),""),"")</f>
        <v/>
      </c>
      <c r="AH194" s="13" t="str">
        <f>IFERROR(IF(AH$4="Yes",INDEX(List!$F$2:$CB$208,MATCH('Selection Pane Data'!$C194,List!$F$2:$F$208,0),MATCH('Selection Pane Data'!AH$3,List!$F$2:$CB$2,0)),""),"")</f>
        <v/>
      </c>
      <c r="AI194" s="13" t="str">
        <f>IFERROR(IF(AI$4="Yes",INDEX(List!$F$2:$CB$208,MATCH('Selection Pane Data'!$C194,List!$F$2:$F$208,0),MATCH('Selection Pane Data'!AI$3,List!$F$2:$CB$2,0)),""),"")</f>
        <v/>
      </c>
      <c r="AJ194" s="13" t="str">
        <f>IFERROR(IF(AJ$4="Yes",INDEX(List!$F$2:$CB$208,MATCH('Selection Pane Data'!$C194,List!$F$2:$F$208,0),MATCH('Selection Pane Data'!AJ$3,List!$F$2:$CB$2,0)),""),"")</f>
        <v/>
      </c>
      <c r="AK194" s="13" t="str">
        <f>IFERROR(IF(AK$4="Yes",INDEX(List!$F$2:$CB$208,MATCH('Selection Pane Data'!$C194,List!$F$2:$F$208,0),MATCH('Selection Pane Data'!AK$3,List!$F$2:$CB$2,0)),""),"")</f>
        <v/>
      </c>
      <c r="AL194" s="13" t="str">
        <f>IFERROR(IF(AL$4="Yes",INDEX(List!$F$2:$CB$208,MATCH('Selection Pane Data'!$C194,List!$F$2:$F$208,0),MATCH('Selection Pane Data'!AL$3,List!$F$2:$CB$2,0)),""),"")</f>
        <v/>
      </c>
      <c r="AM194" s="13" t="str">
        <f>IFERROR(IF(AM$4="Yes",INDEX(List!$F$2:$CB$208,MATCH('Selection Pane Data'!$C194,List!$F$2:$F$208,0),MATCH('Selection Pane Data'!AM$3,List!$F$2:$CB$2,0)),""),"")</f>
        <v/>
      </c>
      <c r="AN194" s="13" t="str">
        <f>IFERROR(IF(AN$4="Yes",INDEX(List!$F$2:$CB$208,MATCH('Selection Pane Data'!$C194,List!$F$2:$F$208,0),MATCH('Selection Pane Data'!AN$3,List!$F$2:$CB$2,0)),""),"")</f>
        <v/>
      </c>
      <c r="AO194" s="13" t="str">
        <f>IFERROR(IF(AO$4="Yes",INDEX(List!$F$2:$CB$208,MATCH('Selection Pane Data'!$C194,List!$F$2:$F$208,0),MATCH('Selection Pane Data'!AO$3,List!$F$2:$CB$2,0)),""),"")</f>
        <v/>
      </c>
      <c r="AP194" s="13" t="str">
        <f>IFERROR(IF(AP$4="Yes",INDEX(List!$F$2:$CB$208,MATCH('Selection Pane Data'!$C194,List!$F$2:$F$208,0),MATCH('Selection Pane Data'!AP$3,List!$F$2:$CB$2,0)),""),"")</f>
        <v/>
      </c>
      <c r="AQ194" s="13" t="str">
        <f>IFERROR(IF(AQ$4="Yes",INDEX(List!$F$2:$CB$208,MATCH('Selection Pane Data'!$C194,List!$F$2:$F$208,0),MATCH('Selection Pane Data'!AQ$3,List!$F$2:$CB$2,0)),""),"")</f>
        <v/>
      </c>
      <c r="AR194" s="13" t="str">
        <f>IFERROR(IF(AR$4="Yes",INDEX(List!$F$2:$CB$208,MATCH('Selection Pane Data'!$C194,List!$F$2:$F$208,0),MATCH('Selection Pane Data'!AR$3,List!$F$2:$CB$2,0)),""),"")</f>
        <v/>
      </c>
      <c r="AS194" s="13" t="str">
        <f>IFERROR(IF(AS$4="Yes",INDEX(List!$F$2:$CB$208,MATCH('Selection Pane Data'!$C194,List!$F$2:$F$208,0),MATCH('Selection Pane Data'!AS$3,List!$F$2:$CB$2,0)),""),"")</f>
        <v/>
      </c>
      <c r="AT194" s="13" t="str">
        <f>IFERROR(IF(AT$4="Yes",INDEX(List!$F$2:$CB$208,MATCH('Selection Pane Data'!$C194,List!$F$2:$F$208,0),MATCH('Selection Pane Data'!AT$3,List!$F$2:$CB$2,0)),""),"")</f>
        <v/>
      </c>
      <c r="AU194" s="13" t="str">
        <f>IFERROR(IF(AU$4="Yes",INDEX(List!$F$2:$CB$208,MATCH('Selection Pane Data'!$C194,List!$F$2:$F$208,0),MATCH('Selection Pane Data'!AU$3,List!$F$2:$CB$2,0)),""),"")</f>
        <v/>
      </c>
      <c r="AV194" s="13" t="str">
        <f>IFERROR(IF(AV$4="Yes",INDEX(List!$F$2:$CB$208,MATCH('Selection Pane Data'!$C194,List!$F$2:$F$208,0),MATCH('Selection Pane Data'!AV$3,List!$F$2:$CB$2,0)),""),"")</f>
        <v/>
      </c>
      <c r="AW194" s="13" t="str">
        <f>IFERROR(IF(AW$4="Yes",INDEX(List!$F$2:$CB$208,MATCH('Selection Pane Data'!$C194,List!$F$2:$F$208,0),MATCH('Selection Pane Data'!AW$3,List!$F$2:$CB$2,0)),""),"")</f>
        <v/>
      </c>
      <c r="AX194" s="13" t="str">
        <f>IFERROR(IF(AX$4="Yes",INDEX(List!$F$2:$CB$208,MATCH('Selection Pane Data'!$C194,List!$F$2:$F$208,0),MATCH('Selection Pane Data'!AX$3,List!$F$2:$CB$2,0)),""),"")</f>
        <v/>
      </c>
      <c r="AY194" s="13" t="str">
        <f>IFERROR(IF(AY$4="Yes",INDEX(List!$F$2:$CB$208,MATCH('Selection Pane Data'!$C194,List!$F$2:$F$208,0),MATCH('Selection Pane Data'!AY$3,List!$F$2:$CB$2,0)),""),"")</f>
        <v/>
      </c>
      <c r="AZ194" s="13" t="str">
        <f>IFERROR(IF(AZ$4="Yes",INDEX(List!$F$2:$CB$208,MATCH('Selection Pane Data'!$C194,List!$F$2:$F$208,0),MATCH('Selection Pane Data'!AZ$3,List!$F$2:$CB$2,0)),""),"")</f>
        <v/>
      </c>
      <c r="BA194" s="13" t="str">
        <f>IFERROR(IF(BA$4="Yes",INDEX(List!$F$2:$CB$208,MATCH('Selection Pane Data'!$C194,List!$F$2:$F$208,0),MATCH('Selection Pane Data'!BA$3,List!$F$2:$CB$2,0)),""),"")</f>
        <v/>
      </c>
      <c r="BB194" s="13" t="str">
        <f>IFERROR(IF(BB$4="Yes",INDEX(List!$F$2:$CB$208,MATCH('Selection Pane Data'!$C194,List!$F$2:$F$208,0),MATCH('Selection Pane Data'!BB$3,List!$F$2:$CB$2,0)),""),"")</f>
        <v/>
      </c>
      <c r="BC194" s="13" t="str">
        <f>IFERROR(IF(BC$4="Yes",INDEX(List!$F$2:$CB$208,MATCH('Selection Pane Data'!$C194,List!$F$2:$F$208,0),MATCH('Selection Pane Data'!BC$3,List!$F$2:$CB$2,0)),""),"")</f>
        <v/>
      </c>
      <c r="BD194" s="13" t="str">
        <f>IFERROR(IF(BD$4="Yes",INDEX(List!$F$2:$CB$208,MATCH('Selection Pane Data'!$C194,List!$F$2:$F$208,0),MATCH('Selection Pane Data'!BD$3,List!$F$2:$CB$2,0)),""),"")</f>
        <v/>
      </c>
      <c r="BE194" s="13" t="str">
        <f>IFERROR(IF(BE$4="Yes",INDEX(List!$F$2:$CB$208,MATCH('Selection Pane Data'!$C194,List!$F$2:$F$208,0),MATCH('Selection Pane Data'!BE$3,List!$F$2:$CB$2,0)),""),"")</f>
        <v/>
      </c>
      <c r="BF194" s="13" t="str">
        <f>IFERROR(IF(BF$4="Yes",INDEX(List!$F$2:$CB$208,MATCH('Selection Pane Data'!$C194,List!$F$2:$F$208,0),MATCH('Selection Pane Data'!BF$3,List!$F$2:$CB$2,0)),""),"")</f>
        <v/>
      </c>
      <c r="BG194" s="13" t="str">
        <f>IFERROR(IF(BG$4="Yes",INDEX(List!$F$2:$CB$208,MATCH('Selection Pane Data'!$C194,List!$F$2:$F$208,0),MATCH('Selection Pane Data'!BG$3,List!$F$2:$CB$2,0)),""),"")</f>
        <v/>
      </c>
      <c r="BH194" s="13" t="str">
        <f>IFERROR(IF(BH$4="Yes",INDEX(List!$F$2:$CB$208,MATCH('Selection Pane Data'!$C194,List!$F$2:$F$208,0),MATCH('Selection Pane Data'!BH$3,List!$F$2:$CB$2,0)),""),"")</f>
        <v/>
      </c>
      <c r="BI194" s="13" t="str">
        <f>IFERROR(IF(BI$4="Yes",INDEX(List!$F$2:$CB$208,MATCH('Selection Pane Data'!$C194,List!$F$2:$F$208,0),MATCH('Selection Pane Data'!BI$3,List!$F$2:$CB$2,0)),""),"")</f>
        <v/>
      </c>
      <c r="BJ194" s="13" t="str">
        <f>IFERROR(IF(BJ$4="Yes",INDEX(List!$F$2:$CB$208,MATCH('Selection Pane Data'!$C194,List!$F$2:$F$208,0),MATCH('Selection Pane Data'!BJ$3,List!$F$2:$CB$2,0)),""),"")</f>
        <v/>
      </c>
      <c r="BK194" s="13" t="str">
        <f>IFERROR(IF(BK$4="Yes",INDEX(List!$F$2:$CB$208,MATCH('Selection Pane Data'!$C194,List!$F$2:$F$208,0),MATCH('Selection Pane Data'!BK$3,List!$F$2:$CB$2,0)),""),"")</f>
        <v/>
      </c>
      <c r="BL194" s="13" t="str">
        <f>IFERROR(IF(BL$4="Yes",INDEX(List!$F$2:$CB$208,MATCH('Selection Pane Data'!$C194,List!$F$2:$F$208,0),MATCH('Selection Pane Data'!BL$3,List!$F$2:$CB$2,0)),""),"")</f>
        <v/>
      </c>
      <c r="BM194" s="13" t="str">
        <f>IFERROR(IF(BM$4="Yes",INDEX(List!$F$2:$CB$208,MATCH('Selection Pane Data'!$C194,List!$F$2:$F$208,0),MATCH('Selection Pane Data'!BM$3,List!$F$2:$CB$2,0)),""),"")</f>
        <v/>
      </c>
      <c r="BN194" s="13" t="str">
        <f>IFERROR(IF(BN$4="Yes",INDEX(List!$F$2:$CB$208,MATCH('Selection Pane Data'!$C194,List!$F$2:$F$208,0),MATCH('Selection Pane Data'!BN$3,List!$F$2:$CB$2,0)),""),"")</f>
        <v/>
      </c>
      <c r="BO194" s="13" t="str">
        <f>IFERROR(IF(BO$4="Yes",INDEX(List!$F$2:$CB$208,MATCH('Selection Pane Data'!$C194,List!$F$2:$F$208,0),MATCH('Selection Pane Data'!BO$3,List!$F$2:$CB$2,0)),""),"")</f>
        <v/>
      </c>
      <c r="BP194" s="13" t="str">
        <f>IFERROR(IF(BP$4="Yes",INDEX(List!$F$2:$CB$208,MATCH('Selection Pane Data'!$C194,List!$F$2:$F$208,0),MATCH('Selection Pane Data'!BP$3,List!$F$2:$CB$2,0)),""),"")</f>
        <v/>
      </c>
      <c r="BQ194" s="13" t="str">
        <f>IFERROR(IF(BQ$4="Yes",INDEX(List!$F$2:$CB$208,MATCH('Selection Pane Data'!$C194,List!$F$2:$F$208,0),MATCH('Selection Pane Data'!BQ$3,List!$F$2:$CB$2,0)),""),"")</f>
        <v/>
      </c>
      <c r="BR194" s="13" t="str">
        <f>IFERROR(IF(BR$4="Yes",INDEX(List!$F$2:$CB$208,MATCH('Selection Pane Data'!$C194,List!$F$2:$F$208,0),MATCH('Selection Pane Data'!BR$3,List!$F$2:$CB$2,0)),""),"")</f>
        <v/>
      </c>
      <c r="BS194" s="13" t="str">
        <f>IFERROR(IF(BS$4="Yes",INDEX(List!$F$2:$CB$208,MATCH('Selection Pane Data'!$C194,List!$F$2:$F$208,0),MATCH('Selection Pane Data'!BS$3,List!$F$2:$CB$2,0)),""),"")</f>
        <v/>
      </c>
      <c r="BT194" s="13" t="str">
        <f>IFERROR(IF(BT$4="Yes",INDEX(List!$F$2:$CB$208,MATCH('Selection Pane Data'!$C194,List!$F$2:$F$208,0),MATCH('Selection Pane Data'!BT$3,List!$F$2:$CB$2,0)),""),"")</f>
        <v/>
      </c>
      <c r="BU194" s="13" t="str">
        <f>IFERROR(IF(BU$4="Yes",INDEX(List!$F$2:$CB$208,MATCH('Selection Pane Data'!$C194,List!$F$2:$F$208,0),MATCH('Selection Pane Data'!BU$3,List!$F$2:$CB$2,0)),""),"")</f>
        <v/>
      </c>
      <c r="BV194" s="13" t="str">
        <f>IFERROR(IF(BV$4="Yes",INDEX(List!$F$2:$CB$208,MATCH('Selection Pane Data'!$C194,List!$F$2:$F$208,0),MATCH('Selection Pane Data'!BV$3,List!$F$2:$CB$2,0)),""),"")</f>
        <v/>
      </c>
      <c r="BW194" s="13" t="str">
        <f>IFERROR(IF(BW$4="Yes",INDEX(List!$F$2:$CB$208,MATCH('Selection Pane Data'!$C194,List!$F$2:$F$208,0),MATCH('Selection Pane Data'!BW$3,List!$F$2:$CB$2,0)),""),"")</f>
        <v/>
      </c>
      <c r="BX194" s="13" t="str">
        <f>IFERROR(IF(BX$4="Yes",INDEX(List!$F$2:$CB$208,MATCH('Selection Pane Data'!$C194,List!$F$2:$F$208,0),MATCH('Selection Pane Data'!BX$3,List!$F$2:$CB$2,0)),""),"")</f>
        <v/>
      </c>
      <c r="BY194" s="13" t="str">
        <f>IFERROR(IF(BY$4="Yes",INDEX(List!$F$2:$CB$208,MATCH('Selection Pane Data'!$C194,List!$F$2:$F$208,0),MATCH('Selection Pane Data'!BY$3,List!$F$2:$CB$2,0)),""),"")</f>
        <v/>
      </c>
      <c r="BZ194" s="13" t="str">
        <f>IFERROR(IF(BZ$4="Yes",INDEX(List!$F$2:$CB$208,MATCH('Selection Pane Data'!$C194,List!$F$2:$F$208,0),MATCH('Selection Pane Data'!BZ$3,List!$F$2:$CB$2,0)),""),"")</f>
        <v/>
      </c>
      <c r="CA194" s="13" t="str">
        <f>IFERROR(IF(CA$4="Yes",INDEX(List!$F$2:$CB$208,MATCH('Selection Pane Data'!$C194,List!$F$2:$F$208,0),MATCH('Selection Pane Data'!CA$3,List!$F$2:$CB$2,0)),""),"")</f>
        <v/>
      </c>
      <c r="CC194" s="29">
        <f t="shared" si="8"/>
        <v>0</v>
      </c>
      <c r="CD194" s="29">
        <f t="shared" si="9"/>
        <v>0</v>
      </c>
      <c r="CE194" s="29"/>
      <c r="CF194" s="29">
        <f>COUNTIF(List!I192:CB192,'Selection Pane Data'!CF$3)</f>
        <v>1</v>
      </c>
      <c r="CG194" s="29">
        <f>COUNTIF(List!J192:CC192,'Selection Pane Data'!CG$3)</f>
        <v>1</v>
      </c>
      <c r="CH194" s="29"/>
      <c r="CI194" s="29" t="str">
        <f t="shared" si="10"/>
        <v>Error</v>
      </c>
      <c r="CJ194" s="29" t="str">
        <f t="shared" si="11"/>
        <v>Error</v>
      </c>
    </row>
    <row r="195" spans="2:88" ht="14.65" thickBot="1" x14ac:dyDescent="0.5">
      <c r="B195" t="s">
        <v>469</v>
      </c>
      <c r="C195" t="s">
        <v>63</v>
      </c>
      <c r="D195" s="32" t="str">
        <f>List!G193</f>
        <v>Shared Coverage</v>
      </c>
      <c r="E195" s="31" t="str">
        <f>List!H193</f>
        <v>Shared Coverage</v>
      </c>
      <c r="F195" t="str">
        <f>INDEX('CMMC Levels'!$A$1:$F$188,MATCH('Selection Pane Data'!$C195,'CMMC Levels'!$A$1:$A$188,0),MATCH(Placemat!$F$4,'CMMC Levels'!$A$1:$F$1,0))</f>
        <v>X</v>
      </c>
      <c r="G195" s="75" t="str">
        <f>IF(F195="X",IF(COUNTIF(List!I193:CB193,"P")+COUNTIF(List!I193:CB193,"S")=0,"U",IF(COUNTIF('Selection Pane Data'!H195:CA195,"P")&gt;0,"P",IF(COUNTIF('Selection Pane Data'!H195:CA195,"S")&gt;0,"S","N"))),"NA")</f>
        <v>N</v>
      </c>
      <c r="H195" s="13" t="str">
        <f>IFERROR(IF(H$4="Yes",INDEX(List!$F$2:$CB$208,MATCH('Selection Pane Data'!$C195,List!$F$2:$F$208,0),MATCH('Selection Pane Data'!H$3,List!$F$2:$CB$2,0)),""),"")</f>
        <v/>
      </c>
      <c r="I195" s="13" t="str">
        <f>IFERROR(IF(I$4="Yes",INDEX(List!$F$2:$CB$208,MATCH('Selection Pane Data'!$C195,List!$F$2:$F$208,0),MATCH('Selection Pane Data'!I$3,List!$F$2:$CB$2,0)),""),"")</f>
        <v/>
      </c>
      <c r="J195" s="13">
        <f>IFERROR(IF(J$4="Yes",INDEX(List!$F$2:$CB$208,MATCH('Selection Pane Data'!$C195,List!$F$2:$F$208,0),MATCH('Selection Pane Data'!J$3,List!$F$2:$CB$2,0)),""),"")</f>
        <v>0</v>
      </c>
      <c r="K195" s="13" t="str">
        <f>IFERROR(IF(K$4="Yes",INDEX(List!$F$2:$CB$208,MATCH('Selection Pane Data'!$C195,List!$F$2:$F$208,0),MATCH('Selection Pane Data'!K$3,List!$F$2:$CB$2,0)),""),"")</f>
        <v/>
      </c>
      <c r="L195" s="13" t="str">
        <f>IFERROR(IF(L$4="Yes",INDEX(List!$F$2:$CB$208,MATCH('Selection Pane Data'!$C195,List!$F$2:$F$208,0),MATCH('Selection Pane Data'!L$3,List!$F$2:$CB$2,0)),""),"")</f>
        <v/>
      </c>
      <c r="M195" s="13" t="str">
        <f>IFERROR(IF(M$4="Yes",INDEX(List!$F$2:$CB$208,MATCH('Selection Pane Data'!$C195,List!$F$2:$F$208,0),MATCH('Selection Pane Data'!M$3,List!$F$2:$CB$2,0)),""),"")</f>
        <v/>
      </c>
      <c r="N195" s="13" t="str">
        <f>IFERROR(IF(N$4="Yes",INDEX(List!$F$2:$CB$208,MATCH('Selection Pane Data'!$C195,List!$F$2:$F$208,0),MATCH('Selection Pane Data'!N$3,List!$F$2:$CB$2,0)),""),"")</f>
        <v/>
      </c>
      <c r="O195" s="13" t="str">
        <f>IFERROR(IF(O$4="Yes",INDEX(List!$F$2:$CB$208,MATCH('Selection Pane Data'!$C195,List!$F$2:$F$208,0),MATCH('Selection Pane Data'!O$3,List!$F$2:$CB$2,0)),""),"")</f>
        <v/>
      </c>
      <c r="P195" s="13" t="str">
        <f>IFERROR(IF(P$4="Yes",INDEX(List!$F$2:$CB$208,MATCH('Selection Pane Data'!$C195,List!$F$2:$F$208,0),MATCH('Selection Pane Data'!P$3,List!$F$2:$CB$2,0)),""),"")</f>
        <v/>
      </c>
      <c r="Q195" s="13" t="str">
        <f>IFERROR(IF(Q$4="Yes",INDEX(List!$F$2:$CB$208,MATCH('Selection Pane Data'!$C195,List!$F$2:$F$208,0),MATCH('Selection Pane Data'!Q$3,List!$F$2:$CB$2,0)),""),"")</f>
        <v/>
      </c>
      <c r="R195" s="13" t="str">
        <f>IFERROR(IF(R$4="Yes",INDEX(List!$F$2:$CB$208,MATCH('Selection Pane Data'!$C195,List!$F$2:$F$208,0),MATCH('Selection Pane Data'!R$3,List!$F$2:$CB$2,0)),""),"")</f>
        <v/>
      </c>
      <c r="S195" s="13" t="str">
        <f>IFERROR(IF(S$4="Yes",INDEX(List!$F$2:$CB$208,MATCH('Selection Pane Data'!$C195,List!$F$2:$F$208,0),MATCH('Selection Pane Data'!S$3,List!$F$2:$CB$2,0)),""),"")</f>
        <v/>
      </c>
      <c r="T195" s="13" t="str">
        <f>IFERROR(IF(T$4="Yes",INDEX(List!$F$2:$CB$208,MATCH('Selection Pane Data'!$C195,List!$F$2:$F$208,0),MATCH('Selection Pane Data'!T$3,List!$F$2:$CB$2,0)),""),"")</f>
        <v/>
      </c>
      <c r="U195" s="13" t="str">
        <f>IFERROR(IF(U$4="Yes",INDEX(List!$F$2:$CB$208,MATCH('Selection Pane Data'!$C195,List!$F$2:$F$208,0),MATCH('Selection Pane Data'!U$3,List!$F$2:$CB$2,0)),""),"")</f>
        <v/>
      </c>
      <c r="V195" s="13" t="str">
        <f>IFERROR(IF(V$4="Yes",INDEX(List!$F$2:$CB$208,MATCH('Selection Pane Data'!$C195,List!$F$2:$F$208,0),MATCH('Selection Pane Data'!V$3,List!$F$2:$CB$2,0)),""),"")</f>
        <v/>
      </c>
      <c r="W195" s="13" t="str">
        <f>IFERROR(IF(W$4="Yes",INDEX(List!$F$2:$CB$208,MATCH('Selection Pane Data'!$C195,List!$F$2:$F$208,0),MATCH('Selection Pane Data'!W$3,List!$F$2:$CB$2,0)),""),"")</f>
        <v/>
      </c>
      <c r="X195" s="13" t="str">
        <f>IFERROR(IF(X$4="Yes",INDEX(List!$F$2:$CB$208,MATCH('Selection Pane Data'!$C195,List!$F$2:$F$208,0),MATCH('Selection Pane Data'!X$3,List!$F$2:$CB$2,0)),""),"")</f>
        <v/>
      </c>
      <c r="Y195" s="13" t="str">
        <f>IFERROR(IF(Y$4="Yes",INDEX(List!$F$2:$CB$208,MATCH('Selection Pane Data'!$C195,List!$F$2:$F$208,0),MATCH('Selection Pane Data'!Y$3,List!$F$2:$CB$2,0)),""),"")</f>
        <v/>
      </c>
      <c r="Z195" s="13" t="str">
        <f>IFERROR(IF(Z$4="Yes",INDEX(List!$F$2:$CB$208,MATCH('Selection Pane Data'!$C195,List!$F$2:$F$208,0),MATCH('Selection Pane Data'!Z$3,List!$F$2:$CB$2,0)),""),"")</f>
        <v/>
      </c>
      <c r="AA195" s="13" t="str">
        <f>IFERROR(IF(AA$4="Yes",INDEX(List!$F$2:$CB$208,MATCH('Selection Pane Data'!$C195,List!$F$2:$F$208,0),MATCH('Selection Pane Data'!AA$3,List!$F$2:$CB$2,0)),""),"")</f>
        <v/>
      </c>
      <c r="AB195" s="13">
        <f>IFERROR(IF(AB$4="Yes",INDEX(List!$F$2:$CB$208,MATCH('Selection Pane Data'!$C195,List!$F$2:$F$208,0),MATCH('Selection Pane Data'!AB$3,List!$F$2:$CB$2,0)),""),"")</f>
        <v>0</v>
      </c>
      <c r="AC195" s="13" t="str">
        <f>IFERROR(IF(AC$4="Yes",INDEX(List!$F$2:$CB$208,MATCH('Selection Pane Data'!$C195,List!$F$2:$F$208,0),MATCH('Selection Pane Data'!AC$3,List!$F$2:$CB$2,0)),""),"")</f>
        <v/>
      </c>
      <c r="AD195" s="13" t="str">
        <f>IFERROR(IF(AD$4="Yes",INDEX(List!$F$2:$CB$208,MATCH('Selection Pane Data'!$C195,List!$F$2:$F$208,0),MATCH('Selection Pane Data'!AD$3,List!$F$2:$CB$2,0)),""),"")</f>
        <v/>
      </c>
      <c r="AE195" s="13" t="str">
        <f>IFERROR(IF(AE$4="Yes",INDEX(List!$F$2:$CB$208,MATCH('Selection Pane Data'!$C195,List!$F$2:$F$208,0),MATCH('Selection Pane Data'!AE$3,List!$F$2:$CB$2,0)),""),"")</f>
        <v/>
      </c>
      <c r="AF195" s="13" t="str">
        <f>IFERROR(IF(AF$4="Yes",INDEX(List!$F$2:$CB$208,MATCH('Selection Pane Data'!$C195,List!$F$2:$F$208,0),MATCH('Selection Pane Data'!AF$3,List!$F$2:$CB$2,0)),""),"")</f>
        <v/>
      </c>
      <c r="AG195" s="13" t="str">
        <f>IFERROR(IF(AG$4="Yes",INDEX(List!$F$2:$CB$208,MATCH('Selection Pane Data'!$C195,List!$F$2:$F$208,0),MATCH('Selection Pane Data'!AG$3,List!$F$2:$CB$2,0)),""),"")</f>
        <v/>
      </c>
      <c r="AH195" s="13" t="str">
        <f>IFERROR(IF(AH$4="Yes",INDEX(List!$F$2:$CB$208,MATCH('Selection Pane Data'!$C195,List!$F$2:$F$208,0),MATCH('Selection Pane Data'!AH$3,List!$F$2:$CB$2,0)),""),"")</f>
        <v/>
      </c>
      <c r="AI195" s="13" t="str">
        <f>IFERROR(IF(AI$4="Yes",INDEX(List!$F$2:$CB$208,MATCH('Selection Pane Data'!$C195,List!$F$2:$F$208,0),MATCH('Selection Pane Data'!AI$3,List!$F$2:$CB$2,0)),""),"")</f>
        <v/>
      </c>
      <c r="AJ195" s="13" t="str">
        <f>IFERROR(IF(AJ$4="Yes",INDEX(List!$F$2:$CB$208,MATCH('Selection Pane Data'!$C195,List!$F$2:$F$208,0),MATCH('Selection Pane Data'!AJ$3,List!$F$2:$CB$2,0)),""),"")</f>
        <v/>
      </c>
      <c r="AK195" s="13" t="str">
        <f>IFERROR(IF(AK$4="Yes",INDEX(List!$F$2:$CB$208,MATCH('Selection Pane Data'!$C195,List!$F$2:$F$208,0),MATCH('Selection Pane Data'!AK$3,List!$F$2:$CB$2,0)),""),"")</f>
        <v/>
      </c>
      <c r="AL195" s="13" t="str">
        <f>IFERROR(IF(AL$4="Yes",INDEX(List!$F$2:$CB$208,MATCH('Selection Pane Data'!$C195,List!$F$2:$F$208,0),MATCH('Selection Pane Data'!AL$3,List!$F$2:$CB$2,0)),""),"")</f>
        <v/>
      </c>
      <c r="AM195" s="13" t="str">
        <f>IFERROR(IF(AM$4="Yes",INDEX(List!$F$2:$CB$208,MATCH('Selection Pane Data'!$C195,List!$F$2:$F$208,0),MATCH('Selection Pane Data'!AM$3,List!$F$2:$CB$2,0)),""),"")</f>
        <v/>
      </c>
      <c r="AN195" s="13" t="str">
        <f>IFERROR(IF(AN$4="Yes",INDEX(List!$F$2:$CB$208,MATCH('Selection Pane Data'!$C195,List!$F$2:$F$208,0),MATCH('Selection Pane Data'!AN$3,List!$F$2:$CB$2,0)),""),"")</f>
        <v/>
      </c>
      <c r="AO195" s="13" t="str">
        <f>IFERROR(IF(AO$4="Yes",INDEX(List!$F$2:$CB$208,MATCH('Selection Pane Data'!$C195,List!$F$2:$F$208,0),MATCH('Selection Pane Data'!AO$3,List!$F$2:$CB$2,0)),""),"")</f>
        <v/>
      </c>
      <c r="AP195" s="13" t="str">
        <f>IFERROR(IF(AP$4="Yes",INDEX(List!$F$2:$CB$208,MATCH('Selection Pane Data'!$C195,List!$F$2:$F$208,0),MATCH('Selection Pane Data'!AP$3,List!$F$2:$CB$2,0)),""),"")</f>
        <v/>
      </c>
      <c r="AQ195" s="13" t="str">
        <f>IFERROR(IF(AQ$4="Yes",INDEX(List!$F$2:$CB$208,MATCH('Selection Pane Data'!$C195,List!$F$2:$F$208,0),MATCH('Selection Pane Data'!AQ$3,List!$F$2:$CB$2,0)),""),"")</f>
        <v/>
      </c>
      <c r="AR195" s="13" t="str">
        <f>IFERROR(IF(AR$4="Yes",INDEX(List!$F$2:$CB$208,MATCH('Selection Pane Data'!$C195,List!$F$2:$F$208,0),MATCH('Selection Pane Data'!AR$3,List!$F$2:$CB$2,0)),""),"")</f>
        <v/>
      </c>
      <c r="AS195" s="13" t="str">
        <f>IFERROR(IF(AS$4="Yes",INDEX(List!$F$2:$CB$208,MATCH('Selection Pane Data'!$C195,List!$F$2:$F$208,0),MATCH('Selection Pane Data'!AS$3,List!$F$2:$CB$2,0)),""),"")</f>
        <v/>
      </c>
      <c r="AT195" s="13" t="str">
        <f>IFERROR(IF(AT$4="Yes",INDEX(List!$F$2:$CB$208,MATCH('Selection Pane Data'!$C195,List!$F$2:$F$208,0),MATCH('Selection Pane Data'!AT$3,List!$F$2:$CB$2,0)),""),"")</f>
        <v/>
      </c>
      <c r="AU195" s="13" t="str">
        <f>IFERROR(IF(AU$4="Yes",INDEX(List!$F$2:$CB$208,MATCH('Selection Pane Data'!$C195,List!$F$2:$F$208,0),MATCH('Selection Pane Data'!AU$3,List!$F$2:$CB$2,0)),""),"")</f>
        <v/>
      </c>
      <c r="AV195" s="13" t="str">
        <f>IFERROR(IF(AV$4="Yes",INDEX(List!$F$2:$CB$208,MATCH('Selection Pane Data'!$C195,List!$F$2:$F$208,0),MATCH('Selection Pane Data'!AV$3,List!$F$2:$CB$2,0)),""),"")</f>
        <v/>
      </c>
      <c r="AW195" s="13" t="str">
        <f>IFERROR(IF(AW$4="Yes",INDEX(List!$F$2:$CB$208,MATCH('Selection Pane Data'!$C195,List!$F$2:$F$208,0),MATCH('Selection Pane Data'!AW$3,List!$F$2:$CB$2,0)),""),"")</f>
        <v/>
      </c>
      <c r="AX195" s="13" t="str">
        <f>IFERROR(IF(AX$4="Yes",INDEX(List!$F$2:$CB$208,MATCH('Selection Pane Data'!$C195,List!$F$2:$F$208,0),MATCH('Selection Pane Data'!AX$3,List!$F$2:$CB$2,0)),""),"")</f>
        <v/>
      </c>
      <c r="AY195" s="13" t="str">
        <f>IFERROR(IF(AY$4="Yes",INDEX(List!$F$2:$CB$208,MATCH('Selection Pane Data'!$C195,List!$F$2:$F$208,0),MATCH('Selection Pane Data'!AY$3,List!$F$2:$CB$2,0)),""),"")</f>
        <v/>
      </c>
      <c r="AZ195" s="13" t="str">
        <f>IFERROR(IF(AZ$4="Yes",INDEX(List!$F$2:$CB$208,MATCH('Selection Pane Data'!$C195,List!$F$2:$F$208,0),MATCH('Selection Pane Data'!AZ$3,List!$F$2:$CB$2,0)),""),"")</f>
        <v/>
      </c>
      <c r="BA195" s="13" t="str">
        <f>IFERROR(IF(BA$4="Yes",INDEX(List!$F$2:$CB$208,MATCH('Selection Pane Data'!$C195,List!$F$2:$F$208,0),MATCH('Selection Pane Data'!BA$3,List!$F$2:$CB$2,0)),""),"")</f>
        <v/>
      </c>
      <c r="BB195" s="13" t="str">
        <f>IFERROR(IF(BB$4="Yes",INDEX(List!$F$2:$CB$208,MATCH('Selection Pane Data'!$C195,List!$F$2:$F$208,0),MATCH('Selection Pane Data'!BB$3,List!$F$2:$CB$2,0)),""),"")</f>
        <v/>
      </c>
      <c r="BC195" s="13" t="str">
        <f>IFERROR(IF(BC$4="Yes",INDEX(List!$F$2:$CB$208,MATCH('Selection Pane Data'!$C195,List!$F$2:$F$208,0),MATCH('Selection Pane Data'!BC$3,List!$F$2:$CB$2,0)),""),"")</f>
        <v/>
      </c>
      <c r="BD195" s="13" t="str">
        <f>IFERROR(IF(BD$4="Yes",INDEX(List!$F$2:$CB$208,MATCH('Selection Pane Data'!$C195,List!$F$2:$F$208,0),MATCH('Selection Pane Data'!BD$3,List!$F$2:$CB$2,0)),""),"")</f>
        <v/>
      </c>
      <c r="BE195" s="13" t="str">
        <f>IFERROR(IF(BE$4="Yes",INDEX(List!$F$2:$CB$208,MATCH('Selection Pane Data'!$C195,List!$F$2:$F$208,0),MATCH('Selection Pane Data'!BE$3,List!$F$2:$CB$2,0)),""),"")</f>
        <v/>
      </c>
      <c r="BF195" s="13" t="str">
        <f>IFERROR(IF(BF$4="Yes",INDEX(List!$F$2:$CB$208,MATCH('Selection Pane Data'!$C195,List!$F$2:$F$208,0),MATCH('Selection Pane Data'!BF$3,List!$F$2:$CB$2,0)),""),"")</f>
        <v/>
      </c>
      <c r="BG195" s="13" t="str">
        <f>IFERROR(IF(BG$4="Yes",INDEX(List!$F$2:$CB$208,MATCH('Selection Pane Data'!$C195,List!$F$2:$F$208,0),MATCH('Selection Pane Data'!BG$3,List!$F$2:$CB$2,0)),""),"")</f>
        <v/>
      </c>
      <c r="BH195" s="13" t="str">
        <f>IFERROR(IF(BH$4="Yes",INDEX(List!$F$2:$CB$208,MATCH('Selection Pane Data'!$C195,List!$F$2:$F$208,0),MATCH('Selection Pane Data'!BH$3,List!$F$2:$CB$2,0)),""),"")</f>
        <v/>
      </c>
      <c r="BI195" s="13" t="str">
        <f>IFERROR(IF(BI$4="Yes",INDEX(List!$F$2:$CB$208,MATCH('Selection Pane Data'!$C195,List!$F$2:$F$208,0),MATCH('Selection Pane Data'!BI$3,List!$F$2:$CB$2,0)),""),"")</f>
        <v/>
      </c>
      <c r="BJ195" s="13" t="str">
        <f>IFERROR(IF(BJ$4="Yes",INDEX(List!$F$2:$CB$208,MATCH('Selection Pane Data'!$C195,List!$F$2:$F$208,0),MATCH('Selection Pane Data'!BJ$3,List!$F$2:$CB$2,0)),""),"")</f>
        <v/>
      </c>
      <c r="BK195" s="13" t="str">
        <f>IFERROR(IF(BK$4="Yes",INDEX(List!$F$2:$CB$208,MATCH('Selection Pane Data'!$C195,List!$F$2:$F$208,0),MATCH('Selection Pane Data'!BK$3,List!$F$2:$CB$2,0)),""),"")</f>
        <v/>
      </c>
      <c r="BL195" s="13" t="str">
        <f>IFERROR(IF(BL$4="Yes",INDEX(List!$F$2:$CB$208,MATCH('Selection Pane Data'!$C195,List!$F$2:$F$208,0),MATCH('Selection Pane Data'!BL$3,List!$F$2:$CB$2,0)),""),"")</f>
        <v/>
      </c>
      <c r="BM195" s="13" t="str">
        <f>IFERROR(IF(BM$4="Yes",INDEX(List!$F$2:$CB$208,MATCH('Selection Pane Data'!$C195,List!$F$2:$F$208,0),MATCH('Selection Pane Data'!BM$3,List!$F$2:$CB$2,0)),""),"")</f>
        <v/>
      </c>
      <c r="BN195" s="13" t="str">
        <f>IFERROR(IF(BN$4="Yes",INDEX(List!$F$2:$CB$208,MATCH('Selection Pane Data'!$C195,List!$F$2:$F$208,0),MATCH('Selection Pane Data'!BN$3,List!$F$2:$CB$2,0)),""),"")</f>
        <v/>
      </c>
      <c r="BO195" s="13" t="str">
        <f>IFERROR(IF(BO$4="Yes",INDEX(List!$F$2:$CB$208,MATCH('Selection Pane Data'!$C195,List!$F$2:$F$208,0),MATCH('Selection Pane Data'!BO$3,List!$F$2:$CB$2,0)),""),"")</f>
        <v/>
      </c>
      <c r="BP195" s="13" t="str">
        <f>IFERROR(IF(BP$4="Yes",INDEX(List!$F$2:$CB$208,MATCH('Selection Pane Data'!$C195,List!$F$2:$F$208,0),MATCH('Selection Pane Data'!BP$3,List!$F$2:$CB$2,0)),""),"")</f>
        <v/>
      </c>
      <c r="BQ195" s="13" t="str">
        <f>IFERROR(IF(BQ$4="Yes",INDEX(List!$F$2:$CB$208,MATCH('Selection Pane Data'!$C195,List!$F$2:$F$208,0),MATCH('Selection Pane Data'!BQ$3,List!$F$2:$CB$2,0)),""),"")</f>
        <v/>
      </c>
      <c r="BR195" s="13" t="str">
        <f>IFERROR(IF(BR$4="Yes",INDEX(List!$F$2:$CB$208,MATCH('Selection Pane Data'!$C195,List!$F$2:$F$208,0),MATCH('Selection Pane Data'!BR$3,List!$F$2:$CB$2,0)),""),"")</f>
        <v/>
      </c>
      <c r="BS195" s="13" t="str">
        <f>IFERROR(IF(BS$4="Yes",INDEX(List!$F$2:$CB$208,MATCH('Selection Pane Data'!$C195,List!$F$2:$F$208,0),MATCH('Selection Pane Data'!BS$3,List!$F$2:$CB$2,0)),""),"")</f>
        <v/>
      </c>
      <c r="BT195" s="13" t="str">
        <f>IFERROR(IF(BT$4="Yes",INDEX(List!$F$2:$CB$208,MATCH('Selection Pane Data'!$C195,List!$F$2:$F$208,0),MATCH('Selection Pane Data'!BT$3,List!$F$2:$CB$2,0)),""),"")</f>
        <v/>
      </c>
      <c r="BU195" s="13" t="str">
        <f>IFERROR(IF(BU$4="Yes",INDEX(List!$F$2:$CB$208,MATCH('Selection Pane Data'!$C195,List!$F$2:$F$208,0),MATCH('Selection Pane Data'!BU$3,List!$F$2:$CB$2,0)),""),"")</f>
        <v/>
      </c>
      <c r="BV195" s="13" t="str">
        <f>IFERROR(IF(BV$4="Yes",INDEX(List!$F$2:$CB$208,MATCH('Selection Pane Data'!$C195,List!$F$2:$F$208,0),MATCH('Selection Pane Data'!BV$3,List!$F$2:$CB$2,0)),""),"")</f>
        <v/>
      </c>
      <c r="BW195" s="13" t="str">
        <f>IFERROR(IF(BW$4="Yes",INDEX(List!$F$2:$CB$208,MATCH('Selection Pane Data'!$C195,List!$F$2:$F$208,0),MATCH('Selection Pane Data'!BW$3,List!$F$2:$CB$2,0)),""),"")</f>
        <v/>
      </c>
      <c r="BX195" s="13" t="str">
        <f>IFERROR(IF(BX$4="Yes",INDEX(List!$F$2:$CB$208,MATCH('Selection Pane Data'!$C195,List!$F$2:$F$208,0),MATCH('Selection Pane Data'!BX$3,List!$F$2:$CB$2,0)),""),"")</f>
        <v/>
      </c>
      <c r="BY195" s="13" t="str">
        <f>IFERROR(IF(BY$4="Yes",INDEX(List!$F$2:$CB$208,MATCH('Selection Pane Data'!$C195,List!$F$2:$F$208,0),MATCH('Selection Pane Data'!BY$3,List!$F$2:$CB$2,0)),""),"")</f>
        <v/>
      </c>
      <c r="BZ195" s="13" t="str">
        <f>IFERROR(IF(BZ$4="Yes",INDEX(List!$F$2:$CB$208,MATCH('Selection Pane Data'!$C195,List!$F$2:$F$208,0),MATCH('Selection Pane Data'!BZ$3,List!$F$2:$CB$2,0)),""),"")</f>
        <v/>
      </c>
      <c r="CA195" s="13" t="str">
        <f>IFERROR(IF(CA$4="Yes",INDEX(List!$F$2:$CB$208,MATCH('Selection Pane Data'!$C195,List!$F$2:$F$208,0),MATCH('Selection Pane Data'!CA$3,List!$F$2:$CB$2,0)),""),"")</f>
        <v/>
      </c>
      <c r="CC195" s="29">
        <f t="shared" si="8"/>
        <v>0</v>
      </c>
      <c r="CD195" s="29">
        <f t="shared" si="9"/>
        <v>0</v>
      </c>
      <c r="CE195" s="29"/>
      <c r="CF195" s="29">
        <f>COUNTIF(List!I193:CB193,'Selection Pane Data'!CF$3)</f>
        <v>1</v>
      </c>
      <c r="CG195" s="29">
        <f>COUNTIF(List!J193:CC193,'Selection Pane Data'!CG$3)</f>
        <v>5</v>
      </c>
      <c r="CH195" s="29"/>
      <c r="CI195" s="29" t="str">
        <f t="shared" si="10"/>
        <v>Error</v>
      </c>
      <c r="CJ195" s="29" t="str">
        <f t="shared" si="11"/>
        <v>Error</v>
      </c>
    </row>
    <row r="196" spans="2:88" ht="14.65" thickBot="1" x14ac:dyDescent="0.5">
      <c r="B196" t="s">
        <v>470</v>
      </c>
      <c r="C196" t="s">
        <v>78</v>
      </c>
      <c r="D196" s="32" t="str">
        <f>List!G194</f>
        <v>Shared Coverage</v>
      </c>
      <c r="E196" s="31" t="str">
        <f>List!H194</f>
        <v>Shared Coverage</v>
      </c>
      <c r="F196" t="str">
        <f>INDEX('CMMC Levels'!$A$1:$F$188,MATCH('Selection Pane Data'!$C196,'CMMC Levels'!$A$1:$A$188,0),MATCH(Placemat!$F$4,'CMMC Levels'!$A$1:$F$1,0))</f>
        <v>X</v>
      </c>
      <c r="G196" s="75" t="str">
        <f>IF(F196="X",IF(COUNTIF(List!I194:CB194,"P")+COUNTIF(List!I194:CB194,"S")=0,"U",IF(COUNTIF('Selection Pane Data'!H196:CA196,"P")&gt;0,"P",IF(COUNTIF('Selection Pane Data'!H196:CA196,"S")&gt;0,"S","N"))),"NA")</f>
        <v>N</v>
      </c>
      <c r="H196" s="13" t="str">
        <f>IFERROR(IF(H$4="Yes",INDEX(List!$F$2:$CB$208,MATCH('Selection Pane Data'!$C196,List!$F$2:$F$208,0),MATCH('Selection Pane Data'!H$3,List!$F$2:$CB$2,0)),""),"")</f>
        <v/>
      </c>
      <c r="I196" s="13" t="str">
        <f>IFERROR(IF(I$4="Yes",INDEX(List!$F$2:$CB$208,MATCH('Selection Pane Data'!$C196,List!$F$2:$F$208,0),MATCH('Selection Pane Data'!I$3,List!$F$2:$CB$2,0)),""),"")</f>
        <v/>
      </c>
      <c r="J196" s="13">
        <f>IFERROR(IF(J$4="Yes",INDEX(List!$F$2:$CB$208,MATCH('Selection Pane Data'!$C196,List!$F$2:$F$208,0),MATCH('Selection Pane Data'!J$3,List!$F$2:$CB$2,0)),""),"")</f>
        <v>0</v>
      </c>
      <c r="K196" s="13" t="str">
        <f>IFERROR(IF(K$4="Yes",INDEX(List!$F$2:$CB$208,MATCH('Selection Pane Data'!$C196,List!$F$2:$F$208,0),MATCH('Selection Pane Data'!K$3,List!$F$2:$CB$2,0)),""),"")</f>
        <v/>
      </c>
      <c r="L196" s="13" t="str">
        <f>IFERROR(IF(L$4="Yes",INDEX(List!$F$2:$CB$208,MATCH('Selection Pane Data'!$C196,List!$F$2:$F$208,0),MATCH('Selection Pane Data'!L$3,List!$F$2:$CB$2,0)),""),"")</f>
        <v/>
      </c>
      <c r="M196" s="13" t="str">
        <f>IFERROR(IF(M$4="Yes",INDEX(List!$F$2:$CB$208,MATCH('Selection Pane Data'!$C196,List!$F$2:$F$208,0),MATCH('Selection Pane Data'!M$3,List!$F$2:$CB$2,0)),""),"")</f>
        <v/>
      </c>
      <c r="N196" s="13" t="str">
        <f>IFERROR(IF(N$4="Yes",INDEX(List!$F$2:$CB$208,MATCH('Selection Pane Data'!$C196,List!$F$2:$F$208,0),MATCH('Selection Pane Data'!N$3,List!$F$2:$CB$2,0)),""),"")</f>
        <v/>
      </c>
      <c r="O196" s="13" t="str">
        <f>IFERROR(IF(O$4="Yes",INDEX(List!$F$2:$CB$208,MATCH('Selection Pane Data'!$C196,List!$F$2:$F$208,0),MATCH('Selection Pane Data'!O$3,List!$F$2:$CB$2,0)),""),"")</f>
        <v/>
      </c>
      <c r="P196" s="13" t="str">
        <f>IFERROR(IF(P$4="Yes",INDEX(List!$F$2:$CB$208,MATCH('Selection Pane Data'!$C196,List!$F$2:$F$208,0),MATCH('Selection Pane Data'!P$3,List!$F$2:$CB$2,0)),""),"")</f>
        <v/>
      </c>
      <c r="Q196" s="13" t="str">
        <f>IFERROR(IF(Q$4="Yes",INDEX(List!$F$2:$CB$208,MATCH('Selection Pane Data'!$C196,List!$F$2:$F$208,0),MATCH('Selection Pane Data'!Q$3,List!$F$2:$CB$2,0)),""),"")</f>
        <v/>
      </c>
      <c r="R196" s="13" t="str">
        <f>IFERROR(IF(R$4="Yes",INDEX(List!$F$2:$CB$208,MATCH('Selection Pane Data'!$C196,List!$F$2:$F$208,0),MATCH('Selection Pane Data'!R$3,List!$F$2:$CB$2,0)),""),"")</f>
        <v/>
      </c>
      <c r="S196" s="13" t="str">
        <f>IFERROR(IF(S$4="Yes",INDEX(List!$F$2:$CB$208,MATCH('Selection Pane Data'!$C196,List!$F$2:$F$208,0),MATCH('Selection Pane Data'!S$3,List!$F$2:$CB$2,0)),""),"")</f>
        <v/>
      </c>
      <c r="T196" s="13" t="str">
        <f>IFERROR(IF(T$4="Yes",INDEX(List!$F$2:$CB$208,MATCH('Selection Pane Data'!$C196,List!$F$2:$F$208,0),MATCH('Selection Pane Data'!T$3,List!$F$2:$CB$2,0)),""),"")</f>
        <v/>
      </c>
      <c r="U196" s="13" t="str">
        <f>IFERROR(IF(U$4="Yes",INDEX(List!$F$2:$CB$208,MATCH('Selection Pane Data'!$C196,List!$F$2:$F$208,0),MATCH('Selection Pane Data'!U$3,List!$F$2:$CB$2,0)),""),"")</f>
        <v/>
      </c>
      <c r="V196" s="13" t="str">
        <f>IFERROR(IF(V$4="Yes",INDEX(List!$F$2:$CB$208,MATCH('Selection Pane Data'!$C196,List!$F$2:$F$208,0),MATCH('Selection Pane Data'!V$3,List!$F$2:$CB$2,0)),""),"")</f>
        <v/>
      </c>
      <c r="W196" s="13" t="str">
        <f>IFERROR(IF(W$4="Yes",INDEX(List!$F$2:$CB$208,MATCH('Selection Pane Data'!$C196,List!$F$2:$F$208,0),MATCH('Selection Pane Data'!W$3,List!$F$2:$CB$2,0)),""),"")</f>
        <v/>
      </c>
      <c r="X196" s="13" t="str">
        <f>IFERROR(IF(X$4="Yes",INDEX(List!$F$2:$CB$208,MATCH('Selection Pane Data'!$C196,List!$F$2:$F$208,0),MATCH('Selection Pane Data'!X$3,List!$F$2:$CB$2,0)),""),"")</f>
        <v/>
      </c>
      <c r="Y196" s="13" t="str">
        <f>IFERROR(IF(Y$4="Yes",INDEX(List!$F$2:$CB$208,MATCH('Selection Pane Data'!$C196,List!$F$2:$F$208,0),MATCH('Selection Pane Data'!Y$3,List!$F$2:$CB$2,0)),""),"")</f>
        <v/>
      </c>
      <c r="Z196" s="13" t="str">
        <f>IFERROR(IF(Z$4="Yes",INDEX(List!$F$2:$CB$208,MATCH('Selection Pane Data'!$C196,List!$F$2:$F$208,0),MATCH('Selection Pane Data'!Z$3,List!$F$2:$CB$2,0)),""),"")</f>
        <v/>
      </c>
      <c r="AA196" s="13" t="str">
        <f>IFERROR(IF(AA$4="Yes",INDEX(List!$F$2:$CB$208,MATCH('Selection Pane Data'!$C196,List!$F$2:$F$208,0),MATCH('Selection Pane Data'!AA$3,List!$F$2:$CB$2,0)),""),"")</f>
        <v/>
      </c>
      <c r="AB196" s="13">
        <f>IFERROR(IF(AB$4="Yes",INDEX(List!$F$2:$CB$208,MATCH('Selection Pane Data'!$C196,List!$F$2:$F$208,0),MATCH('Selection Pane Data'!AB$3,List!$F$2:$CB$2,0)),""),"")</f>
        <v>0</v>
      </c>
      <c r="AC196" s="13" t="str">
        <f>IFERROR(IF(AC$4="Yes",INDEX(List!$F$2:$CB$208,MATCH('Selection Pane Data'!$C196,List!$F$2:$F$208,0),MATCH('Selection Pane Data'!AC$3,List!$F$2:$CB$2,0)),""),"")</f>
        <v/>
      </c>
      <c r="AD196" s="13" t="str">
        <f>IFERROR(IF(AD$4="Yes",INDEX(List!$F$2:$CB$208,MATCH('Selection Pane Data'!$C196,List!$F$2:$F$208,0),MATCH('Selection Pane Data'!AD$3,List!$F$2:$CB$2,0)),""),"")</f>
        <v/>
      </c>
      <c r="AE196" s="13" t="str">
        <f>IFERROR(IF(AE$4="Yes",INDEX(List!$F$2:$CB$208,MATCH('Selection Pane Data'!$C196,List!$F$2:$F$208,0),MATCH('Selection Pane Data'!AE$3,List!$F$2:$CB$2,0)),""),"")</f>
        <v/>
      </c>
      <c r="AF196" s="13" t="str">
        <f>IFERROR(IF(AF$4="Yes",INDEX(List!$F$2:$CB$208,MATCH('Selection Pane Data'!$C196,List!$F$2:$F$208,0),MATCH('Selection Pane Data'!AF$3,List!$F$2:$CB$2,0)),""),"")</f>
        <v/>
      </c>
      <c r="AG196" s="13" t="str">
        <f>IFERROR(IF(AG$4="Yes",INDEX(List!$F$2:$CB$208,MATCH('Selection Pane Data'!$C196,List!$F$2:$F$208,0),MATCH('Selection Pane Data'!AG$3,List!$F$2:$CB$2,0)),""),"")</f>
        <v/>
      </c>
      <c r="AH196" s="13" t="str">
        <f>IFERROR(IF(AH$4="Yes",INDEX(List!$F$2:$CB$208,MATCH('Selection Pane Data'!$C196,List!$F$2:$F$208,0),MATCH('Selection Pane Data'!AH$3,List!$F$2:$CB$2,0)),""),"")</f>
        <v/>
      </c>
      <c r="AI196" s="13" t="str">
        <f>IFERROR(IF(AI$4="Yes",INDEX(List!$F$2:$CB$208,MATCH('Selection Pane Data'!$C196,List!$F$2:$F$208,0),MATCH('Selection Pane Data'!AI$3,List!$F$2:$CB$2,0)),""),"")</f>
        <v/>
      </c>
      <c r="AJ196" s="13" t="str">
        <f>IFERROR(IF(AJ$4="Yes",INDEX(List!$F$2:$CB$208,MATCH('Selection Pane Data'!$C196,List!$F$2:$F$208,0),MATCH('Selection Pane Data'!AJ$3,List!$F$2:$CB$2,0)),""),"")</f>
        <v/>
      </c>
      <c r="AK196" s="13" t="str">
        <f>IFERROR(IF(AK$4="Yes",INDEX(List!$F$2:$CB$208,MATCH('Selection Pane Data'!$C196,List!$F$2:$F$208,0),MATCH('Selection Pane Data'!AK$3,List!$F$2:$CB$2,0)),""),"")</f>
        <v/>
      </c>
      <c r="AL196" s="13" t="str">
        <f>IFERROR(IF(AL$4="Yes",INDEX(List!$F$2:$CB$208,MATCH('Selection Pane Data'!$C196,List!$F$2:$F$208,0),MATCH('Selection Pane Data'!AL$3,List!$F$2:$CB$2,0)),""),"")</f>
        <v/>
      </c>
      <c r="AM196" s="13" t="str">
        <f>IFERROR(IF(AM$4="Yes",INDEX(List!$F$2:$CB$208,MATCH('Selection Pane Data'!$C196,List!$F$2:$F$208,0),MATCH('Selection Pane Data'!AM$3,List!$F$2:$CB$2,0)),""),"")</f>
        <v/>
      </c>
      <c r="AN196" s="13" t="str">
        <f>IFERROR(IF(AN$4="Yes",INDEX(List!$F$2:$CB$208,MATCH('Selection Pane Data'!$C196,List!$F$2:$F$208,0),MATCH('Selection Pane Data'!AN$3,List!$F$2:$CB$2,0)),""),"")</f>
        <v/>
      </c>
      <c r="AO196" s="13" t="str">
        <f>IFERROR(IF(AO$4="Yes",INDEX(List!$F$2:$CB$208,MATCH('Selection Pane Data'!$C196,List!$F$2:$F$208,0),MATCH('Selection Pane Data'!AO$3,List!$F$2:$CB$2,0)),""),"")</f>
        <v/>
      </c>
      <c r="AP196" s="13" t="str">
        <f>IFERROR(IF(AP$4="Yes",INDEX(List!$F$2:$CB$208,MATCH('Selection Pane Data'!$C196,List!$F$2:$F$208,0),MATCH('Selection Pane Data'!AP$3,List!$F$2:$CB$2,0)),""),"")</f>
        <v/>
      </c>
      <c r="AQ196" s="13" t="str">
        <f>IFERROR(IF(AQ$4="Yes",INDEX(List!$F$2:$CB$208,MATCH('Selection Pane Data'!$C196,List!$F$2:$F$208,0),MATCH('Selection Pane Data'!AQ$3,List!$F$2:$CB$2,0)),""),"")</f>
        <v/>
      </c>
      <c r="AR196" s="13" t="str">
        <f>IFERROR(IF(AR$4="Yes",INDEX(List!$F$2:$CB$208,MATCH('Selection Pane Data'!$C196,List!$F$2:$F$208,0),MATCH('Selection Pane Data'!AR$3,List!$F$2:$CB$2,0)),""),"")</f>
        <v/>
      </c>
      <c r="AS196" s="13" t="str">
        <f>IFERROR(IF(AS$4="Yes",INDEX(List!$F$2:$CB$208,MATCH('Selection Pane Data'!$C196,List!$F$2:$F$208,0),MATCH('Selection Pane Data'!AS$3,List!$F$2:$CB$2,0)),""),"")</f>
        <v/>
      </c>
      <c r="AT196" s="13" t="str">
        <f>IFERROR(IF(AT$4="Yes",INDEX(List!$F$2:$CB$208,MATCH('Selection Pane Data'!$C196,List!$F$2:$F$208,0),MATCH('Selection Pane Data'!AT$3,List!$F$2:$CB$2,0)),""),"")</f>
        <v/>
      </c>
      <c r="AU196" s="13" t="str">
        <f>IFERROR(IF(AU$4="Yes",INDEX(List!$F$2:$CB$208,MATCH('Selection Pane Data'!$C196,List!$F$2:$F$208,0),MATCH('Selection Pane Data'!AU$3,List!$F$2:$CB$2,0)),""),"")</f>
        <v/>
      </c>
      <c r="AV196" s="13" t="str">
        <f>IFERROR(IF(AV$4="Yes",INDEX(List!$F$2:$CB$208,MATCH('Selection Pane Data'!$C196,List!$F$2:$F$208,0),MATCH('Selection Pane Data'!AV$3,List!$F$2:$CB$2,0)),""),"")</f>
        <v/>
      </c>
      <c r="AW196" s="13" t="str">
        <f>IFERROR(IF(AW$4="Yes",INDEX(List!$F$2:$CB$208,MATCH('Selection Pane Data'!$C196,List!$F$2:$F$208,0),MATCH('Selection Pane Data'!AW$3,List!$F$2:$CB$2,0)),""),"")</f>
        <v/>
      </c>
      <c r="AX196" s="13" t="str">
        <f>IFERROR(IF(AX$4="Yes",INDEX(List!$F$2:$CB$208,MATCH('Selection Pane Data'!$C196,List!$F$2:$F$208,0),MATCH('Selection Pane Data'!AX$3,List!$F$2:$CB$2,0)),""),"")</f>
        <v/>
      </c>
      <c r="AY196" s="13" t="str">
        <f>IFERROR(IF(AY$4="Yes",INDEX(List!$F$2:$CB$208,MATCH('Selection Pane Data'!$C196,List!$F$2:$F$208,0),MATCH('Selection Pane Data'!AY$3,List!$F$2:$CB$2,0)),""),"")</f>
        <v/>
      </c>
      <c r="AZ196" s="13" t="str">
        <f>IFERROR(IF(AZ$4="Yes",INDEX(List!$F$2:$CB$208,MATCH('Selection Pane Data'!$C196,List!$F$2:$F$208,0),MATCH('Selection Pane Data'!AZ$3,List!$F$2:$CB$2,0)),""),"")</f>
        <v/>
      </c>
      <c r="BA196" s="13" t="str">
        <f>IFERROR(IF(BA$4="Yes",INDEX(List!$F$2:$CB$208,MATCH('Selection Pane Data'!$C196,List!$F$2:$F$208,0),MATCH('Selection Pane Data'!BA$3,List!$F$2:$CB$2,0)),""),"")</f>
        <v/>
      </c>
      <c r="BB196" s="13" t="str">
        <f>IFERROR(IF(BB$4="Yes",INDEX(List!$F$2:$CB$208,MATCH('Selection Pane Data'!$C196,List!$F$2:$F$208,0),MATCH('Selection Pane Data'!BB$3,List!$F$2:$CB$2,0)),""),"")</f>
        <v/>
      </c>
      <c r="BC196" s="13" t="str">
        <f>IFERROR(IF(BC$4="Yes",INDEX(List!$F$2:$CB$208,MATCH('Selection Pane Data'!$C196,List!$F$2:$F$208,0),MATCH('Selection Pane Data'!BC$3,List!$F$2:$CB$2,0)),""),"")</f>
        <v/>
      </c>
      <c r="BD196" s="13" t="str">
        <f>IFERROR(IF(BD$4="Yes",INDEX(List!$F$2:$CB$208,MATCH('Selection Pane Data'!$C196,List!$F$2:$F$208,0),MATCH('Selection Pane Data'!BD$3,List!$F$2:$CB$2,0)),""),"")</f>
        <v/>
      </c>
      <c r="BE196" s="13" t="str">
        <f>IFERROR(IF(BE$4="Yes",INDEX(List!$F$2:$CB$208,MATCH('Selection Pane Data'!$C196,List!$F$2:$F$208,0),MATCH('Selection Pane Data'!BE$3,List!$F$2:$CB$2,0)),""),"")</f>
        <v/>
      </c>
      <c r="BF196" s="13" t="str">
        <f>IFERROR(IF(BF$4="Yes",INDEX(List!$F$2:$CB$208,MATCH('Selection Pane Data'!$C196,List!$F$2:$F$208,0),MATCH('Selection Pane Data'!BF$3,List!$F$2:$CB$2,0)),""),"")</f>
        <v/>
      </c>
      <c r="BG196" s="13" t="str">
        <f>IFERROR(IF(BG$4="Yes",INDEX(List!$F$2:$CB$208,MATCH('Selection Pane Data'!$C196,List!$F$2:$F$208,0),MATCH('Selection Pane Data'!BG$3,List!$F$2:$CB$2,0)),""),"")</f>
        <v/>
      </c>
      <c r="BH196" s="13" t="str">
        <f>IFERROR(IF(BH$4="Yes",INDEX(List!$F$2:$CB$208,MATCH('Selection Pane Data'!$C196,List!$F$2:$F$208,0),MATCH('Selection Pane Data'!BH$3,List!$F$2:$CB$2,0)),""),"")</f>
        <v/>
      </c>
      <c r="BI196" s="13" t="str">
        <f>IFERROR(IF(BI$4="Yes",INDEX(List!$F$2:$CB$208,MATCH('Selection Pane Data'!$C196,List!$F$2:$F$208,0),MATCH('Selection Pane Data'!BI$3,List!$F$2:$CB$2,0)),""),"")</f>
        <v/>
      </c>
      <c r="BJ196" s="13" t="str">
        <f>IFERROR(IF(BJ$4="Yes",INDEX(List!$F$2:$CB$208,MATCH('Selection Pane Data'!$C196,List!$F$2:$F$208,0),MATCH('Selection Pane Data'!BJ$3,List!$F$2:$CB$2,0)),""),"")</f>
        <v/>
      </c>
      <c r="BK196" s="13" t="str">
        <f>IFERROR(IF(BK$4="Yes",INDEX(List!$F$2:$CB$208,MATCH('Selection Pane Data'!$C196,List!$F$2:$F$208,0),MATCH('Selection Pane Data'!BK$3,List!$F$2:$CB$2,0)),""),"")</f>
        <v/>
      </c>
      <c r="BL196" s="13" t="str">
        <f>IFERROR(IF(BL$4="Yes",INDEX(List!$F$2:$CB$208,MATCH('Selection Pane Data'!$C196,List!$F$2:$F$208,0),MATCH('Selection Pane Data'!BL$3,List!$F$2:$CB$2,0)),""),"")</f>
        <v/>
      </c>
      <c r="BM196" s="13" t="str">
        <f>IFERROR(IF(BM$4="Yes",INDEX(List!$F$2:$CB$208,MATCH('Selection Pane Data'!$C196,List!$F$2:$F$208,0),MATCH('Selection Pane Data'!BM$3,List!$F$2:$CB$2,0)),""),"")</f>
        <v/>
      </c>
      <c r="BN196" s="13" t="str">
        <f>IFERROR(IF(BN$4="Yes",INDEX(List!$F$2:$CB$208,MATCH('Selection Pane Data'!$C196,List!$F$2:$F$208,0),MATCH('Selection Pane Data'!BN$3,List!$F$2:$CB$2,0)),""),"")</f>
        <v/>
      </c>
      <c r="BO196" s="13" t="str">
        <f>IFERROR(IF(BO$4="Yes",INDEX(List!$F$2:$CB$208,MATCH('Selection Pane Data'!$C196,List!$F$2:$F$208,0),MATCH('Selection Pane Data'!BO$3,List!$F$2:$CB$2,0)),""),"")</f>
        <v/>
      </c>
      <c r="BP196" s="13" t="str">
        <f>IFERROR(IF(BP$4="Yes",INDEX(List!$F$2:$CB$208,MATCH('Selection Pane Data'!$C196,List!$F$2:$F$208,0),MATCH('Selection Pane Data'!BP$3,List!$F$2:$CB$2,0)),""),"")</f>
        <v/>
      </c>
      <c r="BQ196" s="13" t="str">
        <f>IFERROR(IF(BQ$4="Yes",INDEX(List!$F$2:$CB$208,MATCH('Selection Pane Data'!$C196,List!$F$2:$F$208,0),MATCH('Selection Pane Data'!BQ$3,List!$F$2:$CB$2,0)),""),"")</f>
        <v/>
      </c>
      <c r="BR196" s="13" t="str">
        <f>IFERROR(IF(BR$4="Yes",INDEX(List!$F$2:$CB$208,MATCH('Selection Pane Data'!$C196,List!$F$2:$F$208,0),MATCH('Selection Pane Data'!BR$3,List!$F$2:$CB$2,0)),""),"")</f>
        <v/>
      </c>
      <c r="BS196" s="13" t="str">
        <f>IFERROR(IF(BS$4="Yes",INDEX(List!$F$2:$CB$208,MATCH('Selection Pane Data'!$C196,List!$F$2:$F$208,0),MATCH('Selection Pane Data'!BS$3,List!$F$2:$CB$2,0)),""),"")</f>
        <v/>
      </c>
      <c r="BT196" s="13" t="str">
        <f>IFERROR(IF(BT$4="Yes",INDEX(List!$F$2:$CB$208,MATCH('Selection Pane Data'!$C196,List!$F$2:$F$208,0),MATCH('Selection Pane Data'!BT$3,List!$F$2:$CB$2,0)),""),"")</f>
        <v/>
      </c>
      <c r="BU196" s="13" t="str">
        <f>IFERROR(IF(BU$4="Yes",INDEX(List!$F$2:$CB$208,MATCH('Selection Pane Data'!$C196,List!$F$2:$F$208,0),MATCH('Selection Pane Data'!BU$3,List!$F$2:$CB$2,0)),""),"")</f>
        <v/>
      </c>
      <c r="BV196" s="13" t="str">
        <f>IFERROR(IF(BV$4="Yes",INDEX(List!$F$2:$CB$208,MATCH('Selection Pane Data'!$C196,List!$F$2:$F$208,0),MATCH('Selection Pane Data'!BV$3,List!$F$2:$CB$2,0)),""),"")</f>
        <v/>
      </c>
      <c r="BW196" s="13" t="str">
        <f>IFERROR(IF(BW$4="Yes",INDEX(List!$F$2:$CB$208,MATCH('Selection Pane Data'!$C196,List!$F$2:$F$208,0),MATCH('Selection Pane Data'!BW$3,List!$F$2:$CB$2,0)),""),"")</f>
        <v/>
      </c>
      <c r="BX196" s="13" t="str">
        <f>IFERROR(IF(BX$4="Yes",INDEX(List!$F$2:$CB$208,MATCH('Selection Pane Data'!$C196,List!$F$2:$F$208,0),MATCH('Selection Pane Data'!BX$3,List!$F$2:$CB$2,0)),""),"")</f>
        <v/>
      </c>
      <c r="BY196" s="13" t="str">
        <f>IFERROR(IF(BY$4="Yes",INDEX(List!$F$2:$CB$208,MATCH('Selection Pane Data'!$C196,List!$F$2:$F$208,0),MATCH('Selection Pane Data'!BY$3,List!$F$2:$CB$2,0)),""),"")</f>
        <v/>
      </c>
      <c r="BZ196" s="13" t="str">
        <f>IFERROR(IF(BZ$4="Yes",INDEX(List!$F$2:$CB$208,MATCH('Selection Pane Data'!$C196,List!$F$2:$F$208,0),MATCH('Selection Pane Data'!BZ$3,List!$F$2:$CB$2,0)),""),"")</f>
        <v/>
      </c>
      <c r="CA196" s="13" t="str">
        <f>IFERROR(IF(CA$4="Yes",INDEX(List!$F$2:$CB$208,MATCH('Selection Pane Data'!$C196,List!$F$2:$F$208,0),MATCH('Selection Pane Data'!CA$3,List!$F$2:$CB$2,0)),""),"")</f>
        <v/>
      </c>
      <c r="CC196" s="29">
        <f t="shared" si="8"/>
        <v>0</v>
      </c>
      <c r="CD196" s="29">
        <f t="shared" si="9"/>
        <v>0</v>
      </c>
      <c r="CE196" s="29"/>
      <c r="CF196" s="29">
        <f>COUNTIF(List!I194:CB194,'Selection Pane Data'!CF$3)</f>
        <v>2</v>
      </c>
      <c r="CG196" s="29">
        <f>COUNTIF(List!J194:CC194,'Selection Pane Data'!CG$3)</f>
        <v>6</v>
      </c>
      <c r="CH196" s="29"/>
      <c r="CI196" s="29" t="str">
        <f t="shared" si="10"/>
        <v>Error</v>
      </c>
      <c r="CJ196" s="29" t="str">
        <f t="shared" si="11"/>
        <v>Error</v>
      </c>
    </row>
    <row r="197" spans="2:88" ht="14.65" thickBot="1" x14ac:dyDescent="0.5">
      <c r="B197" t="s">
        <v>471</v>
      </c>
      <c r="C197" t="s">
        <v>93</v>
      </c>
      <c r="D197" s="32" t="str">
        <f>List!G195</f>
        <v>Shared Coverage</v>
      </c>
      <c r="E197" s="31" t="str">
        <f>List!H195</f>
        <v>Shared Coverage</v>
      </c>
      <c r="F197" t="str">
        <f>INDEX('CMMC Levels'!$A$1:$F$188,MATCH('Selection Pane Data'!$C197,'CMMC Levels'!$A$1:$A$188,0),MATCH(Placemat!$F$4,'CMMC Levels'!$A$1:$F$1,0))</f>
        <v>X</v>
      </c>
      <c r="G197" s="75" t="str">
        <f>IF(F197="X",IF(COUNTIF(List!I195:CB195,"P")+COUNTIF(List!I195:CB195,"S")=0,"U",IF(COUNTIF('Selection Pane Data'!H197:CA197,"P")&gt;0,"P",IF(COUNTIF('Selection Pane Data'!H197:CA197,"S")&gt;0,"S","N"))),"NA")</f>
        <v>N</v>
      </c>
      <c r="H197" s="13" t="str">
        <f>IFERROR(IF(H$4="Yes",INDEX(List!$F$2:$CB$208,MATCH('Selection Pane Data'!$C197,List!$F$2:$F$208,0),MATCH('Selection Pane Data'!H$3,List!$F$2:$CB$2,0)),""),"")</f>
        <v/>
      </c>
      <c r="I197" s="13" t="str">
        <f>IFERROR(IF(I$4="Yes",INDEX(List!$F$2:$CB$208,MATCH('Selection Pane Data'!$C197,List!$F$2:$F$208,0),MATCH('Selection Pane Data'!I$3,List!$F$2:$CB$2,0)),""),"")</f>
        <v/>
      </c>
      <c r="J197" s="13">
        <f>IFERROR(IF(J$4="Yes",INDEX(List!$F$2:$CB$208,MATCH('Selection Pane Data'!$C197,List!$F$2:$F$208,0),MATCH('Selection Pane Data'!J$3,List!$F$2:$CB$2,0)),""),"")</f>
        <v>0</v>
      </c>
      <c r="K197" s="13" t="str">
        <f>IFERROR(IF(K$4="Yes",INDEX(List!$F$2:$CB$208,MATCH('Selection Pane Data'!$C197,List!$F$2:$F$208,0),MATCH('Selection Pane Data'!K$3,List!$F$2:$CB$2,0)),""),"")</f>
        <v/>
      </c>
      <c r="L197" s="13" t="str">
        <f>IFERROR(IF(L$4="Yes",INDEX(List!$F$2:$CB$208,MATCH('Selection Pane Data'!$C197,List!$F$2:$F$208,0),MATCH('Selection Pane Data'!L$3,List!$F$2:$CB$2,0)),""),"")</f>
        <v/>
      </c>
      <c r="M197" s="13" t="str">
        <f>IFERROR(IF(M$4="Yes",INDEX(List!$F$2:$CB$208,MATCH('Selection Pane Data'!$C197,List!$F$2:$F$208,0),MATCH('Selection Pane Data'!M$3,List!$F$2:$CB$2,0)),""),"")</f>
        <v/>
      </c>
      <c r="N197" s="13" t="str">
        <f>IFERROR(IF(N$4="Yes",INDEX(List!$F$2:$CB$208,MATCH('Selection Pane Data'!$C197,List!$F$2:$F$208,0),MATCH('Selection Pane Data'!N$3,List!$F$2:$CB$2,0)),""),"")</f>
        <v/>
      </c>
      <c r="O197" s="13" t="str">
        <f>IFERROR(IF(O$4="Yes",INDEX(List!$F$2:$CB$208,MATCH('Selection Pane Data'!$C197,List!$F$2:$F$208,0),MATCH('Selection Pane Data'!O$3,List!$F$2:$CB$2,0)),""),"")</f>
        <v/>
      </c>
      <c r="P197" s="13" t="str">
        <f>IFERROR(IF(P$4="Yes",INDEX(List!$F$2:$CB$208,MATCH('Selection Pane Data'!$C197,List!$F$2:$F$208,0),MATCH('Selection Pane Data'!P$3,List!$F$2:$CB$2,0)),""),"")</f>
        <v/>
      </c>
      <c r="Q197" s="13" t="str">
        <f>IFERROR(IF(Q$4="Yes",INDEX(List!$F$2:$CB$208,MATCH('Selection Pane Data'!$C197,List!$F$2:$F$208,0),MATCH('Selection Pane Data'!Q$3,List!$F$2:$CB$2,0)),""),"")</f>
        <v/>
      </c>
      <c r="R197" s="13" t="str">
        <f>IFERROR(IF(R$4="Yes",INDEX(List!$F$2:$CB$208,MATCH('Selection Pane Data'!$C197,List!$F$2:$F$208,0),MATCH('Selection Pane Data'!R$3,List!$F$2:$CB$2,0)),""),"")</f>
        <v/>
      </c>
      <c r="S197" s="13" t="str">
        <f>IFERROR(IF(S$4="Yes",INDEX(List!$F$2:$CB$208,MATCH('Selection Pane Data'!$C197,List!$F$2:$F$208,0),MATCH('Selection Pane Data'!S$3,List!$F$2:$CB$2,0)),""),"")</f>
        <v/>
      </c>
      <c r="T197" s="13" t="str">
        <f>IFERROR(IF(T$4="Yes",INDEX(List!$F$2:$CB$208,MATCH('Selection Pane Data'!$C197,List!$F$2:$F$208,0),MATCH('Selection Pane Data'!T$3,List!$F$2:$CB$2,0)),""),"")</f>
        <v/>
      </c>
      <c r="U197" s="13" t="str">
        <f>IFERROR(IF(U$4="Yes",INDEX(List!$F$2:$CB$208,MATCH('Selection Pane Data'!$C197,List!$F$2:$F$208,0),MATCH('Selection Pane Data'!U$3,List!$F$2:$CB$2,0)),""),"")</f>
        <v/>
      </c>
      <c r="V197" s="13" t="str">
        <f>IFERROR(IF(V$4="Yes",INDEX(List!$F$2:$CB$208,MATCH('Selection Pane Data'!$C197,List!$F$2:$F$208,0),MATCH('Selection Pane Data'!V$3,List!$F$2:$CB$2,0)),""),"")</f>
        <v/>
      </c>
      <c r="W197" s="13" t="str">
        <f>IFERROR(IF(W$4="Yes",INDEX(List!$F$2:$CB$208,MATCH('Selection Pane Data'!$C197,List!$F$2:$F$208,0),MATCH('Selection Pane Data'!W$3,List!$F$2:$CB$2,0)),""),"")</f>
        <v/>
      </c>
      <c r="X197" s="13" t="str">
        <f>IFERROR(IF(X$4="Yes",INDEX(List!$F$2:$CB$208,MATCH('Selection Pane Data'!$C197,List!$F$2:$F$208,0),MATCH('Selection Pane Data'!X$3,List!$F$2:$CB$2,0)),""),"")</f>
        <v/>
      </c>
      <c r="Y197" s="13" t="str">
        <f>IFERROR(IF(Y$4="Yes",INDEX(List!$F$2:$CB$208,MATCH('Selection Pane Data'!$C197,List!$F$2:$F$208,0),MATCH('Selection Pane Data'!Y$3,List!$F$2:$CB$2,0)),""),"")</f>
        <v/>
      </c>
      <c r="Z197" s="13" t="str">
        <f>IFERROR(IF(Z$4="Yes",INDEX(List!$F$2:$CB$208,MATCH('Selection Pane Data'!$C197,List!$F$2:$F$208,0),MATCH('Selection Pane Data'!Z$3,List!$F$2:$CB$2,0)),""),"")</f>
        <v/>
      </c>
      <c r="AA197" s="13" t="str">
        <f>IFERROR(IF(AA$4="Yes",INDEX(List!$F$2:$CB$208,MATCH('Selection Pane Data'!$C197,List!$F$2:$F$208,0),MATCH('Selection Pane Data'!AA$3,List!$F$2:$CB$2,0)),""),"")</f>
        <v/>
      </c>
      <c r="AB197" s="13">
        <f>IFERROR(IF(AB$4="Yes",INDEX(List!$F$2:$CB$208,MATCH('Selection Pane Data'!$C197,List!$F$2:$F$208,0),MATCH('Selection Pane Data'!AB$3,List!$F$2:$CB$2,0)),""),"")</f>
        <v>0</v>
      </c>
      <c r="AC197" s="13" t="str">
        <f>IFERROR(IF(AC$4="Yes",INDEX(List!$F$2:$CB$208,MATCH('Selection Pane Data'!$C197,List!$F$2:$F$208,0),MATCH('Selection Pane Data'!AC$3,List!$F$2:$CB$2,0)),""),"")</f>
        <v/>
      </c>
      <c r="AD197" s="13" t="str">
        <f>IFERROR(IF(AD$4="Yes",INDEX(List!$F$2:$CB$208,MATCH('Selection Pane Data'!$C197,List!$F$2:$F$208,0),MATCH('Selection Pane Data'!AD$3,List!$F$2:$CB$2,0)),""),"")</f>
        <v/>
      </c>
      <c r="AE197" s="13" t="str">
        <f>IFERROR(IF(AE$4="Yes",INDEX(List!$F$2:$CB$208,MATCH('Selection Pane Data'!$C197,List!$F$2:$F$208,0),MATCH('Selection Pane Data'!AE$3,List!$F$2:$CB$2,0)),""),"")</f>
        <v/>
      </c>
      <c r="AF197" s="13" t="str">
        <f>IFERROR(IF(AF$4="Yes",INDEX(List!$F$2:$CB$208,MATCH('Selection Pane Data'!$C197,List!$F$2:$F$208,0),MATCH('Selection Pane Data'!AF$3,List!$F$2:$CB$2,0)),""),"")</f>
        <v/>
      </c>
      <c r="AG197" s="13" t="str">
        <f>IFERROR(IF(AG$4="Yes",INDEX(List!$F$2:$CB$208,MATCH('Selection Pane Data'!$C197,List!$F$2:$F$208,0),MATCH('Selection Pane Data'!AG$3,List!$F$2:$CB$2,0)),""),"")</f>
        <v/>
      </c>
      <c r="AH197" s="13" t="str">
        <f>IFERROR(IF(AH$4="Yes",INDEX(List!$F$2:$CB$208,MATCH('Selection Pane Data'!$C197,List!$F$2:$F$208,0),MATCH('Selection Pane Data'!AH$3,List!$F$2:$CB$2,0)),""),"")</f>
        <v/>
      </c>
      <c r="AI197" s="13" t="str">
        <f>IFERROR(IF(AI$4="Yes",INDEX(List!$F$2:$CB$208,MATCH('Selection Pane Data'!$C197,List!$F$2:$F$208,0),MATCH('Selection Pane Data'!AI$3,List!$F$2:$CB$2,0)),""),"")</f>
        <v/>
      </c>
      <c r="AJ197" s="13" t="str">
        <f>IFERROR(IF(AJ$4="Yes",INDEX(List!$F$2:$CB$208,MATCH('Selection Pane Data'!$C197,List!$F$2:$F$208,0),MATCH('Selection Pane Data'!AJ$3,List!$F$2:$CB$2,0)),""),"")</f>
        <v/>
      </c>
      <c r="AK197" s="13" t="str">
        <f>IFERROR(IF(AK$4="Yes",INDEX(List!$F$2:$CB$208,MATCH('Selection Pane Data'!$C197,List!$F$2:$F$208,0),MATCH('Selection Pane Data'!AK$3,List!$F$2:$CB$2,0)),""),"")</f>
        <v/>
      </c>
      <c r="AL197" s="13" t="str">
        <f>IFERROR(IF(AL$4="Yes",INDEX(List!$F$2:$CB$208,MATCH('Selection Pane Data'!$C197,List!$F$2:$F$208,0),MATCH('Selection Pane Data'!AL$3,List!$F$2:$CB$2,0)),""),"")</f>
        <v/>
      </c>
      <c r="AM197" s="13" t="str">
        <f>IFERROR(IF(AM$4="Yes",INDEX(List!$F$2:$CB$208,MATCH('Selection Pane Data'!$C197,List!$F$2:$F$208,0),MATCH('Selection Pane Data'!AM$3,List!$F$2:$CB$2,0)),""),"")</f>
        <v/>
      </c>
      <c r="AN197" s="13" t="str">
        <f>IFERROR(IF(AN$4="Yes",INDEX(List!$F$2:$CB$208,MATCH('Selection Pane Data'!$C197,List!$F$2:$F$208,0),MATCH('Selection Pane Data'!AN$3,List!$F$2:$CB$2,0)),""),"")</f>
        <v/>
      </c>
      <c r="AO197" s="13" t="str">
        <f>IFERROR(IF(AO$4="Yes",INDEX(List!$F$2:$CB$208,MATCH('Selection Pane Data'!$C197,List!$F$2:$F$208,0),MATCH('Selection Pane Data'!AO$3,List!$F$2:$CB$2,0)),""),"")</f>
        <v/>
      </c>
      <c r="AP197" s="13" t="str">
        <f>IFERROR(IF(AP$4="Yes",INDEX(List!$F$2:$CB$208,MATCH('Selection Pane Data'!$C197,List!$F$2:$F$208,0),MATCH('Selection Pane Data'!AP$3,List!$F$2:$CB$2,0)),""),"")</f>
        <v/>
      </c>
      <c r="AQ197" s="13" t="str">
        <f>IFERROR(IF(AQ$4="Yes",INDEX(List!$F$2:$CB$208,MATCH('Selection Pane Data'!$C197,List!$F$2:$F$208,0),MATCH('Selection Pane Data'!AQ$3,List!$F$2:$CB$2,0)),""),"")</f>
        <v/>
      </c>
      <c r="AR197" s="13" t="str">
        <f>IFERROR(IF(AR$4="Yes",INDEX(List!$F$2:$CB$208,MATCH('Selection Pane Data'!$C197,List!$F$2:$F$208,0),MATCH('Selection Pane Data'!AR$3,List!$F$2:$CB$2,0)),""),"")</f>
        <v/>
      </c>
      <c r="AS197" s="13" t="str">
        <f>IFERROR(IF(AS$4="Yes",INDEX(List!$F$2:$CB$208,MATCH('Selection Pane Data'!$C197,List!$F$2:$F$208,0),MATCH('Selection Pane Data'!AS$3,List!$F$2:$CB$2,0)),""),"")</f>
        <v/>
      </c>
      <c r="AT197" s="13" t="str">
        <f>IFERROR(IF(AT$4="Yes",INDEX(List!$F$2:$CB$208,MATCH('Selection Pane Data'!$C197,List!$F$2:$F$208,0),MATCH('Selection Pane Data'!AT$3,List!$F$2:$CB$2,0)),""),"")</f>
        <v/>
      </c>
      <c r="AU197" s="13" t="str">
        <f>IFERROR(IF(AU$4="Yes",INDEX(List!$F$2:$CB$208,MATCH('Selection Pane Data'!$C197,List!$F$2:$F$208,0),MATCH('Selection Pane Data'!AU$3,List!$F$2:$CB$2,0)),""),"")</f>
        <v/>
      </c>
      <c r="AV197" s="13" t="str">
        <f>IFERROR(IF(AV$4="Yes",INDEX(List!$F$2:$CB$208,MATCH('Selection Pane Data'!$C197,List!$F$2:$F$208,0),MATCH('Selection Pane Data'!AV$3,List!$F$2:$CB$2,0)),""),"")</f>
        <v/>
      </c>
      <c r="AW197" s="13" t="str">
        <f>IFERROR(IF(AW$4="Yes",INDEX(List!$F$2:$CB$208,MATCH('Selection Pane Data'!$C197,List!$F$2:$F$208,0),MATCH('Selection Pane Data'!AW$3,List!$F$2:$CB$2,0)),""),"")</f>
        <v/>
      </c>
      <c r="AX197" s="13" t="str">
        <f>IFERROR(IF(AX$4="Yes",INDEX(List!$F$2:$CB$208,MATCH('Selection Pane Data'!$C197,List!$F$2:$F$208,0),MATCH('Selection Pane Data'!AX$3,List!$F$2:$CB$2,0)),""),"")</f>
        <v/>
      </c>
      <c r="AY197" s="13" t="str">
        <f>IFERROR(IF(AY$4="Yes",INDEX(List!$F$2:$CB$208,MATCH('Selection Pane Data'!$C197,List!$F$2:$F$208,0),MATCH('Selection Pane Data'!AY$3,List!$F$2:$CB$2,0)),""),"")</f>
        <v/>
      </c>
      <c r="AZ197" s="13" t="str">
        <f>IFERROR(IF(AZ$4="Yes",INDEX(List!$F$2:$CB$208,MATCH('Selection Pane Data'!$C197,List!$F$2:$F$208,0),MATCH('Selection Pane Data'!AZ$3,List!$F$2:$CB$2,0)),""),"")</f>
        <v/>
      </c>
      <c r="BA197" s="13" t="str">
        <f>IFERROR(IF(BA$4="Yes",INDEX(List!$F$2:$CB$208,MATCH('Selection Pane Data'!$C197,List!$F$2:$F$208,0),MATCH('Selection Pane Data'!BA$3,List!$F$2:$CB$2,0)),""),"")</f>
        <v/>
      </c>
      <c r="BB197" s="13" t="str">
        <f>IFERROR(IF(BB$4="Yes",INDEX(List!$F$2:$CB$208,MATCH('Selection Pane Data'!$C197,List!$F$2:$F$208,0),MATCH('Selection Pane Data'!BB$3,List!$F$2:$CB$2,0)),""),"")</f>
        <v/>
      </c>
      <c r="BC197" s="13" t="str">
        <f>IFERROR(IF(BC$4="Yes",INDEX(List!$F$2:$CB$208,MATCH('Selection Pane Data'!$C197,List!$F$2:$F$208,0),MATCH('Selection Pane Data'!BC$3,List!$F$2:$CB$2,0)),""),"")</f>
        <v/>
      </c>
      <c r="BD197" s="13" t="str">
        <f>IFERROR(IF(BD$4="Yes",INDEX(List!$F$2:$CB$208,MATCH('Selection Pane Data'!$C197,List!$F$2:$F$208,0),MATCH('Selection Pane Data'!BD$3,List!$F$2:$CB$2,0)),""),"")</f>
        <v/>
      </c>
      <c r="BE197" s="13" t="str">
        <f>IFERROR(IF(BE$4="Yes",INDEX(List!$F$2:$CB$208,MATCH('Selection Pane Data'!$C197,List!$F$2:$F$208,0),MATCH('Selection Pane Data'!BE$3,List!$F$2:$CB$2,0)),""),"")</f>
        <v/>
      </c>
      <c r="BF197" s="13" t="str">
        <f>IFERROR(IF(BF$4="Yes",INDEX(List!$F$2:$CB$208,MATCH('Selection Pane Data'!$C197,List!$F$2:$F$208,0),MATCH('Selection Pane Data'!BF$3,List!$F$2:$CB$2,0)),""),"")</f>
        <v/>
      </c>
      <c r="BG197" s="13" t="str">
        <f>IFERROR(IF(BG$4="Yes",INDEX(List!$F$2:$CB$208,MATCH('Selection Pane Data'!$C197,List!$F$2:$F$208,0),MATCH('Selection Pane Data'!BG$3,List!$F$2:$CB$2,0)),""),"")</f>
        <v/>
      </c>
      <c r="BH197" s="13" t="str">
        <f>IFERROR(IF(BH$4="Yes",INDEX(List!$F$2:$CB$208,MATCH('Selection Pane Data'!$C197,List!$F$2:$F$208,0),MATCH('Selection Pane Data'!BH$3,List!$F$2:$CB$2,0)),""),"")</f>
        <v/>
      </c>
      <c r="BI197" s="13" t="str">
        <f>IFERROR(IF(BI$4="Yes",INDEX(List!$F$2:$CB$208,MATCH('Selection Pane Data'!$C197,List!$F$2:$F$208,0),MATCH('Selection Pane Data'!BI$3,List!$F$2:$CB$2,0)),""),"")</f>
        <v/>
      </c>
      <c r="BJ197" s="13" t="str">
        <f>IFERROR(IF(BJ$4="Yes",INDEX(List!$F$2:$CB$208,MATCH('Selection Pane Data'!$C197,List!$F$2:$F$208,0),MATCH('Selection Pane Data'!BJ$3,List!$F$2:$CB$2,0)),""),"")</f>
        <v/>
      </c>
      <c r="BK197" s="13" t="str">
        <f>IFERROR(IF(BK$4="Yes",INDEX(List!$F$2:$CB$208,MATCH('Selection Pane Data'!$C197,List!$F$2:$F$208,0),MATCH('Selection Pane Data'!BK$3,List!$F$2:$CB$2,0)),""),"")</f>
        <v/>
      </c>
      <c r="BL197" s="13" t="str">
        <f>IFERROR(IF(BL$4="Yes",INDEX(List!$F$2:$CB$208,MATCH('Selection Pane Data'!$C197,List!$F$2:$F$208,0),MATCH('Selection Pane Data'!BL$3,List!$F$2:$CB$2,0)),""),"")</f>
        <v/>
      </c>
      <c r="BM197" s="13" t="str">
        <f>IFERROR(IF(BM$4="Yes",INDEX(List!$F$2:$CB$208,MATCH('Selection Pane Data'!$C197,List!$F$2:$F$208,0),MATCH('Selection Pane Data'!BM$3,List!$F$2:$CB$2,0)),""),"")</f>
        <v/>
      </c>
      <c r="BN197" s="13" t="str">
        <f>IFERROR(IF(BN$4="Yes",INDEX(List!$F$2:$CB$208,MATCH('Selection Pane Data'!$C197,List!$F$2:$F$208,0),MATCH('Selection Pane Data'!BN$3,List!$F$2:$CB$2,0)),""),"")</f>
        <v/>
      </c>
      <c r="BO197" s="13" t="str">
        <f>IFERROR(IF(BO$4="Yes",INDEX(List!$F$2:$CB$208,MATCH('Selection Pane Data'!$C197,List!$F$2:$F$208,0),MATCH('Selection Pane Data'!BO$3,List!$F$2:$CB$2,0)),""),"")</f>
        <v/>
      </c>
      <c r="BP197" s="13" t="str">
        <f>IFERROR(IF(BP$4="Yes",INDEX(List!$F$2:$CB$208,MATCH('Selection Pane Data'!$C197,List!$F$2:$F$208,0),MATCH('Selection Pane Data'!BP$3,List!$F$2:$CB$2,0)),""),"")</f>
        <v/>
      </c>
      <c r="BQ197" s="13" t="str">
        <f>IFERROR(IF(BQ$4="Yes",INDEX(List!$F$2:$CB$208,MATCH('Selection Pane Data'!$C197,List!$F$2:$F$208,0),MATCH('Selection Pane Data'!BQ$3,List!$F$2:$CB$2,0)),""),"")</f>
        <v/>
      </c>
      <c r="BR197" s="13" t="str">
        <f>IFERROR(IF(BR$4="Yes",INDEX(List!$F$2:$CB$208,MATCH('Selection Pane Data'!$C197,List!$F$2:$F$208,0),MATCH('Selection Pane Data'!BR$3,List!$F$2:$CB$2,0)),""),"")</f>
        <v/>
      </c>
      <c r="BS197" s="13" t="str">
        <f>IFERROR(IF(BS$4="Yes",INDEX(List!$F$2:$CB$208,MATCH('Selection Pane Data'!$C197,List!$F$2:$F$208,0),MATCH('Selection Pane Data'!BS$3,List!$F$2:$CB$2,0)),""),"")</f>
        <v/>
      </c>
      <c r="BT197" s="13" t="str">
        <f>IFERROR(IF(BT$4="Yes",INDEX(List!$F$2:$CB$208,MATCH('Selection Pane Data'!$C197,List!$F$2:$F$208,0),MATCH('Selection Pane Data'!BT$3,List!$F$2:$CB$2,0)),""),"")</f>
        <v/>
      </c>
      <c r="BU197" s="13" t="str">
        <f>IFERROR(IF(BU$4="Yes",INDEX(List!$F$2:$CB$208,MATCH('Selection Pane Data'!$C197,List!$F$2:$F$208,0),MATCH('Selection Pane Data'!BU$3,List!$F$2:$CB$2,0)),""),"")</f>
        <v/>
      </c>
      <c r="BV197" s="13" t="str">
        <f>IFERROR(IF(BV$4="Yes",INDEX(List!$F$2:$CB$208,MATCH('Selection Pane Data'!$C197,List!$F$2:$F$208,0),MATCH('Selection Pane Data'!BV$3,List!$F$2:$CB$2,0)),""),"")</f>
        <v/>
      </c>
      <c r="BW197" s="13" t="str">
        <f>IFERROR(IF(BW$4="Yes",INDEX(List!$F$2:$CB$208,MATCH('Selection Pane Data'!$C197,List!$F$2:$F$208,0),MATCH('Selection Pane Data'!BW$3,List!$F$2:$CB$2,0)),""),"")</f>
        <v/>
      </c>
      <c r="BX197" s="13" t="str">
        <f>IFERROR(IF(BX$4="Yes",INDEX(List!$F$2:$CB$208,MATCH('Selection Pane Data'!$C197,List!$F$2:$F$208,0),MATCH('Selection Pane Data'!BX$3,List!$F$2:$CB$2,0)),""),"")</f>
        <v/>
      </c>
      <c r="BY197" s="13" t="str">
        <f>IFERROR(IF(BY$4="Yes",INDEX(List!$F$2:$CB$208,MATCH('Selection Pane Data'!$C197,List!$F$2:$F$208,0),MATCH('Selection Pane Data'!BY$3,List!$F$2:$CB$2,0)),""),"")</f>
        <v/>
      </c>
      <c r="BZ197" s="13" t="str">
        <f>IFERROR(IF(BZ$4="Yes",INDEX(List!$F$2:$CB$208,MATCH('Selection Pane Data'!$C197,List!$F$2:$F$208,0),MATCH('Selection Pane Data'!BZ$3,List!$F$2:$CB$2,0)),""),"")</f>
        <v/>
      </c>
      <c r="CA197" s="13" t="str">
        <f>IFERROR(IF(CA$4="Yes",INDEX(List!$F$2:$CB$208,MATCH('Selection Pane Data'!$C197,List!$F$2:$F$208,0),MATCH('Selection Pane Data'!CA$3,List!$F$2:$CB$2,0)),""),"")</f>
        <v/>
      </c>
      <c r="CC197" s="29">
        <f t="shared" ref="CC197:CC210" si="12">COUNTIF(H197:CA197,CC$3)</f>
        <v>0</v>
      </c>
      <c r="CD197" s="29">
        <f t="shared" ref="CD197:CD210" si="13">COUNTIF(I197:CB197,CD$3)</f>
        <v>0</v>
      </c>
      <c r="CE197" s="29"/>
      <c r="CF197" s="29">
        <f>COUNTIF(List!I195:CB195,'Selection Pane Data'!CF$3)</f>
        <v>6</v>
      </c>
      <c r="CG197" s="29">
        <f>COUNTIF(List!J195:CC195,'Selection Pane Data'!CG$3)</f>
        <v>2</v>
      </c>
      <c r="CH197" s="29"/>
      <c r="CI197" s="29" t="str">
        <f t="shared" si="10"/>
        <v>Error</v>
      </c>
      <c r="CJ197" s="29" t="str">
        <f t="shared" si="11"/>
        <v>Error</v>
      </c>
    </row>
    <row r="198" spans="2:88" ht="14.65" thickBot="1" x14ac:dyDescent="0.5">
      <c r="B198" t="s">
        <v>472</v>
      </c>
      <c r="C198" t="s">
        <v>108</v>
      </c>
      <c r="D198" s="32" t="str">
        <f>List!G196</f>
        <v>Customer Responsibility</v>
      </c>
      <c r="E198" s="31" t="str">
        <f>List!H196</f>
        <v>Shared Coverage</v>
      </c>
      <c r="F198" t="str">
        <f>INDEX('CMMC Levels'!$A$1:$F$188,MATCH('Selection Pane Data'!$C198,'CMMC Levels'!$A$1:$A$188,0),MATCH(Placemat!$F$4,'CMMC Levels'!$A$1:$F$1,0))</f>
        <v>X</v>
      </c>
      <c r="G198" s="75" t="str">
        <f>IF(F198="X",IF(COUNTIF(List!I196:CB196,"P")+COUNTIF(List!I196:CB196,"S")=0,"U",IF(COUNTIF('Selection Pane Data'!H198:CA198,"P")&gt;0,"P",IF(COUNTIF('Selection Pane Data'!H198:CA198,"S")&gt;0,"S","N"))),"NA")</f>
        <v>N</v>
      </c>
      <c r="H198" s="13" t="str">
        <f>IFERROR(IF(H$4="Yes",INDEX(List!$F$2:$CB$208,MATCH('Selection Pane Data'!$C198,List!$F$2:$F$208,0),MATCH('Selection Pane Data'!H$3,List!$F$2:$CB$2,0)),""),"")</f>
        <v/>
      </c>
      <c r="I198" s="13" t="str">
        <f>IFERROR(IF(I$4="Yes",INDEX(List!$F$2:$CB$208,MATCH('Selection Pane Data'!$C198,List!$F$2:$F$208,0),MATCH('Selection Pane Data'!I$3,List!$F$2:$CB$2,0)),""),"")</f>
        <v/>
      </c>
      <c r="J198" s="13">
        <f>IFERROR(IF(J$4="Yes",INDEX(List!$F$2:$CB$208,MATCH('Selection Pane Data'!$C198,List!$F$2:$F$208,0),MATCH('Selection Pane Data'!J$3,List!$F$2:$CB$2,0)),""),"")</f>
        <v>0</v>
      </c>
      <c r="K198" s="13" t="str">
        <f>IFERROR(IF(K$4="Yes",INDEX(List!$F$2:$CB$208,MATCH('Selection Pane Data'!$C198,List!$F$2:$F$208,0),MATCH('Selection Pane Data'!K$3,List!$F$2:$CB$2,0)),""),"")</f>
        <v/>
      </c>
      <c r="L198" s="13" t="str">
        <f>IFERROR(IF(L$4="Yes",INDEX(List!$F$2:$CB$208,MATCH('Selection Pane Data'!$C198,List!$F$2:$F$208,0),MATCH('Selection Pane Data'!L$3,List!$F$2:$CB$2,0)),""),"")</f>
        <v/>
      </c>
      <c r="M198" s="13" t="str">
        <f>IFERROR(IF(M$4="Yes",INDEX(List!$F$2:$CB$208,MATCH('Selection Pane Data'!$C198,List!$F$2:$F$208,0),MATCH('Selection Pane Data'!M$3,List!$F$2:$CB$2,0)),""),"")</f>
        <v/>
      </c>
      <c r="N198" s="13" t="str">
        <f>IFERROR(IF(N$4="Yes",INDEX(List!$F$2:$CB$208,MATCH('Selection Pane Data'!$C198,List!$F$2:$F$208,0),MATCH('Selection Pane Data'!N$3,List!$F$2:$CB$2,0)),""),"")</f>
        <v/>
      </c>
      <c r="O198" s="13" t="str">
        <f>IFERROR(IF(O$4="Yes",INDEX(List!$F$2:$CB$208,MATCH('Selection Pane Data'!$C198,List!$F$2:$F$208,0),MATCH('Selection Pane Data'!O$3,List!$F$2:$CB$2,0)),""),"")</f>
        <v/>
      </c>
      <c r="P198" s="13" t="str">
        <f>IFERROR(IF(P$4="Yes",INDEX(List!$F$2:$CB$208,MATCH('Selection Pane Data'!$C198,List!$F$2:$F$208,0),MATCH('Selection Pane Data'!P$3,List!$F$2:$CB$2,0)),""),"")</f>
        <v/>
      </c>
      <c r="Q198" s="13" t="str">
        <f>IFERROR(IF(Q$4="Yes",INDEX(List!$F$2:$CB$208,MATCH('Selection Pane Data'!$C198,List!$F$2:$F$208,0),MATCH('Selection Pane Data'!Q$3,List!$F$2:$CB$2,0)),""),"")</f>
        <v/>
      </c>
      <c r="R198" s="13" t="str">
        <f>IFERROR(IF(R$4="Yes",INDEX(List!$F$2:$CB$208,MATCH('Selection Pane Data'!$C198,List!$F$2:$F$208,0),MATCH('Selection Pane Data'!R$3,List!$F$2:$CB$2,0)),""),"")</f>
        <v/>
      </c>
      <c r="S198" s="13" t="str">
        <f>IFERROR(IF(S$4="Yes",INDEX(List!$F$2:$CB$208,MATCH('Selection Pane Data'!$C198,List!$F$2:$F$208,0),MATCH('Selection Pane Data'!S$3,List!$F$2:$CB$2,0)),""),"")</f>
        <v/>
      </c>
      <c r="T198" s="13" t="str">
        <f>IFERROR(IF(T$4="Yes",INDEX(List!$F$2:$CB$208,MATCH('Selection Pane Data'!$C198,List!$F$2:$F$208,0),MATCH('Selection Pane Data'!T$3,List!$F$2:$CB$2,0)),""),"")</f>
        <v/>
      </c>
      <c r="U198" s="13" t="str">
        <f>IFERROR(IF(U$4="Yes",INDEX(List!$F$2:$CB$208,MATCH('Selection Pane Data'!$C198,List!$F$2:$F$208,0),MATCH('Selection Pane Data'!U$3,List!$F$2:$CB$2,0)),""),"")</f>
        <v/>
      </c>
      <c r="V198" s="13" t="str">
        <f>IFERROR(IF(V$4="Yes",INDEX(List!$F$2:$CB$208,MATCH('Selection Pane Data'!$C198,List!$F$2:$F$208,0),MATCH('Selection Pane Data'!V$3,List!$F$2:$CB$2,0)),""),"")</f>
        <v/>
      </c>
      <c r="W198" s="13" t="str">
        <f>IFERROR(IF(W$4="Yes",INDEX(List!$F$2:$CB$208,MATCH('Selection Pane Data'!$C198,List!$F$2:$F$208,0),MATCH('Selection Pane Data'!W$3,List!$F$2:$CB$2,0)),""),"")</f>
        <v/>
      </c>
      <c r="X198" s="13" t="str">
        <f>IFERROR(IF(X$4="Yes",INDEX(List!$F$2:$CB$208,MATCH('Selection Pane Data'!$C198,List!$F$2:$F$208,0),MATCH('Selection Pane Data'!X$3,List!$F$2:$CB$2,0)),""),"")</f>
        <v/>
      </c>
      <c r="Y198" s="13" t="str">
        <f>IFERROR(IF(Y$4="Yes",INDEX(List!$F$2:$CB$208,MATCH('Selection Pane Data'!$C198,List!$F$2:$F$208,0),MATCH('Selection Pane Data'!Y$3,List!$F$2:$CB$2,0)),""),"")</f>
        <v/>
      </c>
      <c r="Z198" s="13" t="str">
        <f>IFERROR(IF(Z$4="Yes",INDEX(List!$F$2:$CB$208,MATCH('Selection Pane Data'!$C198,List!$F$2:$F$208,0),MATCH('Selection Pane Data'!Z$3,List!$F$2:$CB$2,0)),""),"")</f>
        <v/>
      </c>
      <c r="AA198" s="13" t="str">
        <f>IFERROR(IF(AA$4="Yes",INDEX(List!$F$2:$CB$208,MATCH('Selection Pane Data'!$C198,List!$F$2:$F$208,0),MATCH('Selection Pane Data'!AA$3,List!$F$2:$CB$2,0)),""),"")</f>
        <v/>
      </c>
      <c r="AB198" s="13">
        <f>IFERROR(IF(AB$4="Yes",INDEX(List!$F$2:$CB$208,MATCH('Selection Pane Data'!$C198,List!$F$2:$F$208,0),MATCH('Selection Pane Data'!AB$3,List!$F$2:$CB$2,0)),""),"")</f>
        <v>0</v>
      </c>
      <c r="AC198" s="13" t="str">
        <f>IFERROR(IF(AC$4="Yes",INDEX(List!$F$2:$CB$208,MATCH('Selection Pane Data'!$C198,List!$F$2:$F$208,0),MATCH('Selection Pane Data'!AC$3,List!$F$2:$CB$2,0)),""),"")</f>
        <v/>
      </c>
      <c r="AD198" s="13" t="str">
        <f>IFERROR(IF(AD$4="Yes",INDEX(List!$F$2:$CB$208,MATCH('Selection Pane Data'!$C198,List!$F$2:$F$208,0),MATCH('Selection Pane Data'!AD$3,List!$F$2:$CB$2,0)),""),"")</f>
        <v/>
      </c>
      <c r="AE198" s="13" t="str">
        <f>IFERROR(IF(AE$4="Yes",INDEX(List!$F$2:$CB$208,MATCH('Selection Pane Data'!$C198,List!$F$2:$F$208,0),MATCH('Selection Pane Data'!AE$3,List!$F$2:$CB$2,0)),""),"")</f>
        <v/>
      </c>
      <c r="AF198" s="13" t="str">
        <f>IFERROR(IF(AF$4="Yes",INDEX(List!$F$2:$CB$208,MATCH('Selection Pane Data'!$C198,List!$F$2:$F$208,0),MATCH('Selection Pane Data'!AF$3,List!$F$2:$CB$2,0)),""),"")</f>
        <v/>
      </c>
      <c r="AG198" s="13" t="str">
        <f>IFERROR(IF(AG$4="Yes",INDEX(List!$F$2:$CB$208,MATCH('Selection Pane Data'!$C198,List!$F$2:$F$208,0),MATCH('Selection Pane Data'!AG$3,List!$F$2:$CB$2,0)),""),"")</f>
        <v/>
      </c>
      <c r="AH198" s="13" t="str">
        <f>IFERROR(IF(AH$4="Yes",INDEX(List!$F$2:$CB$208,MATCH('Selection Pane Data'!$C198,List!$F$2:$F$208,0),MATCH('Selection Pane Data'!AH$3,List!$F$2:$CB$2,0)),""),"")</f>
        <v/>
      </c>
      <c r="AI198" s="13" t="str">
        <f>IFERROR(IF(AI$4="Yes",INDEX(List!$F$2:$CB$208,MATCH('Selection Pane Data'!$C198,List!$F$2:$F$208,0),MATCH('Selection Pane Data'!AI$3,List!$F$2:$CB$2,0)),""),"")</f>
        <v/>
      </c>
      <c r="AJ198" s="13" t="str">
        <f>IFERROR(IF(AJ$4="Yes",INDEX(List!$F$2:$CB$208,MATCH('Selection Pane Data'!$C198,List!$F$2:$F$208,0),MATCH('Selection Pane Data'!AJ$3,List!$F$2:$CB$2,0)),""),"")</f>
        <v/>
      </c>
      <c r="AK198" s="13" t="str">
        <f>IFERROR(IF(AK$4="Yes",INDEX(List!$F$2:$CB$208,MATCH('Selection Pane Data'!$C198,List!$F$2:$F$208,0),MATCH('Selection Pane Data'!AK$3,List!$F$2:$CB$2,0)),""),"")</f>
        <v/>
      </c>
      <c r="AL198" s="13" t="str">
        <f>IFERROR(IF(AL$4="Yes",INDEX(List!$F$2:$CB$208,MATCH('Selection Pane Data'!$C198,List!$F$2:$F$208,0),MATCH('Selection Pane Data'!AL$3,List!$F$2:$CB$2,0)),""),"")</f>
        <v/>
      </c>
      <c r="AM198" s="13" t="str">
        <f>IFERROR(IF(AM$4="Yes",INDEX(List!$F$2:$CB$208,MATCH('Selection Pane Data'!$C198,List!$F$2:$F$208,0),MATCH('Selection Pane Data'!AM$3,List!$F$2:$CB$2,0)),""),"")</f>
        <v/>
      </c>
      <c r="AN198" s="13" t="str">
        <f>IFERROR(IF(AN$4="Yes",INDEX(List!$F$2:$CB$208,MATCH('Selection Pane Data'!$C198,List!$F$2:$F$208,0),MATCH('Selection Pane Data'!AN$3,List!$F$2:$CB$2,0)),""),"")</f>
        <v/>
      </c>
      <c r="AO198" s="13" t="str">
        <f>IFERROR(IF(AO$4="Yes",INDEX(List!$F$2:$CB$208,MATCH('Selection Pane Data'!$C198,List!$F$2:$F$208,0),MATCH('Selection Pane Data'!AO$3,List!$F$2:$CB$2,0)),""),"")</f>
        <v/>
      </c>
      <c r="AP198" s="13" t="str">
        <f>IFERROR(IF(AP$4="Yes",INDEX(List!$F$2:$CB$208,MATCH('Selection Pane Data'!$C198,List!$F$2:$F$208,0),MATCH('Selection Pane Data'!AP$3,List!$F$2:$CB$2,0)),""),"")</f>
        <v/>
      </c>
      <c r="AQ198" s="13" t="str">
        <f>IFERROR(IF(AQ$4="Yes",INDEX(List!$F$2:$CB$208,MATCH('Selection Pane Data'!$C198,List!$F$2:$F$208,0),MATCH('Selection Pane Data'!AQ$3,List!$F$2:$CB$2,0)),""),"")</f>
        <v/>
      </c>
      <c r="AR198" s="13" t="str">
        <f>IFERROR(IF(AR$4="Yes",INDEX(List!$F$2:$CB$208,MATCH('Selection Pane Data'!$C198,List!$F$2:$F$208,0),MATCH('Selection Pane Data'!AR$3,List!$F$2:$CB$2,0)),""),"")</f>
        <v/>
      </c>
      <c r="AS198" s="13" t="str">
        <f>IFERROR(IF(AS$4="Yes",INDEX(List!$F$2:$CB$208,MATCH('Selection Pane Data'!$C198,List!$F$2:$F$208,0),MATCH('Selection Pane Data'!AS$3,List!$F$2:$CB$2,0)),""),"")</f>
        <v/>
      </c>
      <c r="AT198" s="13" t="str">
        <f>IFERROR(IF(AT$4="Yes",INDEX(List!$F$2:$CB$208,MATCH('Selection Pane Data'!$C198,List!$F$2:$F$208,0),MATCH('Selection Pane Data'!AT$3,List!$F$2:$CB$2,0)),""),"")</f>
        <v/>
      </c>
      <c r="AU198" s="13" t="str">
        <f>IFERROR(IF(AU$4="Yes",INDEX(List!$F$2:$CB$208,MATCH('Selection Pane Data'!$C198,List!$F$2:$F$208,0),MATCH('Selection Pane Data'!AU$3,List!$F$2:$CB$2,0)),""),"")</f>
        <v/>
      </c>
      <c r="AV198" s="13" t="str">
        <f>IFERROR(IF(AV$4="Yes",INDEX(List!$F$2:$CB$208,MATCH('Selection Pane Data'!$C198,List!$F$2:$F$208,0),MATCH('Selection Pane Data'!AV$3,List!$F$2:$CB$2,0)),""),"")</f>
        <v/>
      </c>
      <c r="AW198" s="13" t="str">
        <f>IFERROR(IF(AW$4="Yes",INDEX(List!$F$2:$CB$208,MATCH('Selection Pane Data'!$C198,List!$F$2:$F$208,0),MATCH('Selection Pane Data'!AW$3,List!$F$2:$CB$2,0)),""),"")</f>
        <v/>
      </c>
      <c r="AX198" s="13" t="str">
        <f>IFERROR(IF(AX$4="Yes",INDEX(List!$F$2:$CB$208,MATCH('Selection Pane Data'!$C198,List!$F$2:$F$208,0),MATCH('Selection Pane Data'!AX$3,List!$F$2:$CB$2,0)),""),"")</f>
        <v/>
      </c>
      <c r="AY198" s="13" t="str">
        <f>IFERROR(IF(AY$4="Yes",INDEX(List!$F$2:$CB$208,MATCH('Selection Pane Data'!$C198,List!$F$2:$F$208,0),MATCH('Selection Pane Data'!AY$3,List!$F$2:$CB$2,0)),""),"")</f>
        <v/>
      </c>
      <c r="AZ198" s="13" t="str">
        <f>IFERROR(IF(AZ$4="Yes",INDEX(List!$F$2:$CB$208,MATCH('Selection Pane Data'!$C198,List!$F$2:$F$208,0),MATCH('Selection Pane Data'!AZ$3,List!$F$2:$CB$2,0)),""),"")</f>
        <v/>
      </c>
      <c r="BA198" s="13" t="str">
        <f>IFERROR(IF(BA$4="Yes",INDEX(List!$F$2:$CB$208,MATCH('Selection Pane Data'!$C198,List!$F$2:$F$208,0),MATCH('Selection Pane Data'!BA$3,List!$F$2:$CB$2,0)),""),"")</f>
        <v/>
      </c>
      <c r="BB198" s="13" t="str">
        <f>IFERROR(IF(BB$4="Yes",INDEX(List!$F$2:$CB$208,MATCH('Selection Pane Data'!$C198,List!$F$2:$F$208,0),MATCH('Selection Pane Data'!BB$3,List!$F$2:$CB$2,0)),""),"")</f>
        <v/>
      </c>
      <c r="BC198" s="13" t="str">
        <f>IFERROR(IF(BC$4="Yes",INDEX(List!$F$2:$CB$208,MATCH('Selection Pane Data'!$C198,List!$F$2:$F$208,0),MATCH('Selection Pane Data'!BC$3,List!$F$2:$CB$2,0)),""),"")</f>
        <v/>
      </c>
      <c r="BD198" s="13" t="str">
        <f>IFERROR(IF(BD$4="Yes",INDEX(List!$F$2:$CB$208,MATCH('Selection Pane Data'!$C198,List!$F$2:$F$208,0),MATCH('Selection Pane Data'!BD$3,List!$F$2:$CB$2,0)),""),"")</f>
        <v/>
      </c>
      <c r="BE198" s="13" t="str">
        <f>IFERROR(IF(BE$4="Yes",INDEX(List!$F$2:$CB$208,MATCH('Selection Pane Data'!$C198,List!$F$2:$F$208,0),MATCH('Selection Pane Data'!BE$3,List!$F$2:$CB$2,0)),""),"")</f>
        <v/>
      </c>
      <c r="BF198" s="13" t="str">
        <f>IFERROR(IF(BF$4="Yes",INDEX(List!$F$2:$CB$208,MATCH('Selection Pane Data'!$C198,List!$F$2:$F$208,0),MATCH('Selection Pane Data'!BF$3,List!$F$2:$CB$2,0)),""),"")</f>
        <v/>
      </c>
      <c r="BG198" s="13" t="str">
        <f>IFERROR(IF(BG$4="Yes",INDEX(List!$F$2:$CB$208,MATCH('Selection Pane Data'!$C198,List!$F$2:$F$208,0),MATCH('Selection Pane Data'!BG$3,List!$F$2:$CB$2,0)),""),"")</f>
        <v/>
      </c>
      <c r="BH198" s="13" t="str">
        <f>IFERROR(IF(BH$4="Yes",INDEX(List!$F$2:$CB$208,MATCH('Selection Pane Data'!$C198,List!$F$2:$F$208,0),MATCH('Selection Pane Data'!BH$3,List!$F$2:$CB$2,0)),""),"")</f>
        <v/>
      </c>
      <c r="BI198" s="13" t="str">
        <f>IFERROR(IF(BI$4="Yes",INDEX(List!$F$2:$CB$208,MATCH('Selection Pane Data'!$C198,List!$F$2:$F$208,0),MATCH('Selection Pane Data'!BI$3,List!$F$2:$CB$2,0)),""),"")</f>
        <v/>
      </c>
      <c r="BJ198" s="13" t="str">
        <f>IFERROR(IF(BJ$4="Yes",INDEX(List!$F$2:$CB$208,MATCH('Selection Pane Data'!$C198,List!$F$2:$F$208,0),MATCH('Selection Pane Data'!BJ$3,List!$F$2:$CB$2,0)),""),"")</f>
        <v/>
      </c>
      <c r="BK198" s="13" t="str">
        <f>IFERROR(IF(BK$4="Yes",INDEX(List!$F$2:$CB$208,MATCH('Selection Pane Data'!$C198,List!$F$2:$F$208,0),MATCH('Selection Pane Data'!BK$3,List!$F$2:$CB$2,0)),""),"")</f>
        <v/>
      </c>
      <c r="BL198" s="13" t="str">
        <f>IFERROR(IF(BL$4="Yes",INDEX(List!$F$2:$CB$208,MATCH('Selection Pane Data'!$C198,List!$F$2:$F$208,0),MATCH('Selection Pane Data'!BL$3,List!$F$2:$CB$2,0)),""),"")</f>
        <v/>
      </c>
      <c r="BM198" s="13" t="str">
        <f>IFERROR(IF(BM$4="Yes",INDEX(List!$F$2:$CB$208,MATCH('Selection Pane Data'!$C198,List!$F$2:$F$208,0),MATCH('Selection Pane Data'!BM$3,List!$F$2:$CB$2,0)),""),"")</f>
        <v/>
      </c>
      <c r="BN198" s="13" t="str">
        <f>IFERROR(IF(BN$4="Yes",INDEX(List!$F$2:$CB$208,MATCH('Selection Pane Data'!$C198,List!$F$2:$F$208,0),MATCH('Selection Pane Data'!BN$3,List!$F$2:$CB$2,0)),""),"")</f>
        <v/>
      </c>
      <c r="BO198" s="13" t="str">
        <f>IFERROR(IF(BO$4="Yes",INDEX(List!$F$2:$CB$208,MATCH('Selection Pane Data'!$C198,List!$F$2:$F$208,0),MATCH('Selection Pane Data'!BO$3,List!$F$2:$CB$2,0)),""),"")</f>
        <v/>
      </c>
      <c r="BP198" s="13" t="str">
        <f>IFERROR(IF(BP$4="Yes",INDEX(List!$F$2:$CB$208,MATCH('Selection Pane Data'!$C198,List!$F$2:$F$208,0),MATCH('Selection Pane Data'!BP$3,List!$F$2:$CB$2,0)),""),"")</f>
        <v/>
      </c>
      <c r="BQ198" s="13" t="str">
        <f>IFERROR(IF(BQ$4="Yes",INDEX(List!$F$2:$CB$208,MATCH('Selection Pane Data'!$C198,List!$F$2:$F$208,0),MATCH('Selection Pane Data'!BQ$3,List!$F$2:$CB$2,0)),""),"")</f>
        <v/>
      </c>
      <c r="BR198" s="13" t="str">
        <f>IFERROR(IF(BR$4="Yes",INDEX(List!$F$2:$CB$208,MATCH('Selection Pane Data'!$C198,List!$F$2:$F$208,0),MATCH('Selection Pane Data'!BR$3,List!$F$2:$CB$2,0)),""),"")</f>
        <v/>
      </c>
      <c r="BS198" s="13" t="str">
        <f>IFERROR(IF(BS$4="Yes",INDEX(List!$F$2:$CB$208,MATCH('Selection Pane Data'!$C198,List!$F$2:$F$208,0),MATCH('Selection Pane Data'!BS$3,List!$F$2:$CB$2,0)),""),"")</f>
        <v/>
      </c>
      <c r="BT198" s="13" t="str">
        <f>IFERROR(IF(BT$4="Yes",INDEX(List!$F$2:$CB$208,MATCH('Selection Pane Data'!$C198,List!$F$2:$F$208,0),MATCH('Selection Pane Data'!BT$3,List!$F$2:$CB$2,0)),""),"")</f>
        <v/>
      </c>
      <c r="BU198" s="13" t="str">
        <f>IFERROR(IF(BU$4="Yes",INDEX(List!$F$2:$CB$208,MATCH('Selection Pane Data'!$C198,List!$F$2:$F$208,0),MATCH('Selection Pane Data'!BU$3,List!$F$2:$CB$2,0)),""),"")</f>
        <v/>
      </c>
      <c r="BV198" s="13" t="str">
        <f>IFERROR(IF(BV$4="Yes",INDEX(List!$F$2:$CB$208,MATCH('Selection Pane Data'!$C198,List!$F$2:$F$208,0),MATCH('Selection Pane Data'!BV$3,List!$F$2:$CB$2,0)),""),"")</f>
        <v/>
      </c>
      <c r="BW198" s="13" t="str">
        <f>IFERROR(IF(BW$4="Yes",INDEX(List!$F$2:$CB$208,MATCH('Selection Pane Data'!$C198,List!$F$2:$F$208,0),MATCH('Selection Pane Data'!BW$3,List!$F$2:$CB$2,0)),""),"")</f>
        <v/>
      </c>
      <c r="BX198" s="13" t="str">
        <f>IFERROR(IF(BX$4="Yes",INDEX(List!$F$2:$CB$208,MATCH('Selection Pane Data'!$C198,List!$F$2:$F$208,0),MATCH('Selection Pane Data'!BX$3,List!$F$2:$CB$2,0)),""),"")</f>
        <v/>
      </c>
      <c r="BY198" s="13" t="str">
        <f>IFERROR(IF(BY$4="Yes",INDEX(List!$F$2:$CB$208,MATCH('Selection Pane Data'!$C198,List!$F$2:$F$208,0),MATCH('Selection Pane Data'!BY$3,List!$F$2:$CB$2,0)),""),"")</f>
        <v/>
      </c>
      <c r="BZ198" s="13" t="str">
        <f>IFERROR(IF(BZ$4="Yes",INDEX(List!$F$2:$CB$208,MATCH('Selection Pane Data'!$C198,List!$F$2:$F$208,0),MATCH('Selection Pane Data'!BZ$3,List!$F$2:$CB$2,0)),""),"")</f>
        <v/>
      </c>
      <c r="CA198" s="13" t="str">
        <f>IFERROR(IF(CA$4="Yes",INDEX(List!$F$2:$CB$208,MATCH('Selection Pane Data'!$C198,List!$F$2:$F$208,0),MATCH('Selection Pane Data'!CA$3,List!$F$2:$CB$2,0)),""),"")</f>
        <v/>
      </c>
      <c r="CC198" s="29">
        <f t="shared" si="12"/>
        <v>0</v>
      </c>
      <c r="CD198" s="29">
        <f t="shared" si="13"/>
        <v>0</v>
      </c>
      <c r="CE198" s="29"/>
      <c r="CF198" s="29">
        <f>COUNTIF(List!I196:CB196,'Selection Pane Data'!CF$3)</f>
        <v>4</v>
      </c>
      <c r="CG198" s="29">
        <f>COUNTIF(List!J196:CC196,'Selection Pane Data'!CG$3)</f>
        <v>1</v>
      </c>
      <c r="CH198" s="29"/>
      <c r="CI198" s="29" t="str">
        <f t="shared" ref="CI198:CI210" si="14">IF(CC198=CF198,"Good","Error")</f>
        <v>Error</v>
      </c>
      <c r="CJ198" s="29" t="str">
        <f t="shared" ref="CJ198:CJ210" si="15">IF(CD198=CG198,"Good","Error")</f>
        <v>Error</v>
      </c>
    </row>
    <row r="199" spans="2:88" ht="14.65" thickBot="1" x14ac:dyDescent="0.5">
      <c r="B199" t="s">
        <v>473</v>
      </c>
      <c r="C199" t="s">
        <v>122</v>
      </c>
      <c r="D199" s="32" t="str">
        <f>List!G197</f>
        <v>Customer Responsibility</v>
      </c>
      <c r="E199" s="31" t="str">
        <f>List!H197</f>
        <v>Shared Coverage</v>
      </c>
      <c r="F199" t="str">
        <f>INDEX('CMMC Levels'!$A$1:$F$188,MATCH('Selection Pane Data'!$C199,'CMMC Levels'!$A$1:$A$188,0),MATCH(Placemat!$F$4,'CMMC Levels'!$A$1:$F$1,0))</f>
        <v>X</v>
      </c>
      <c r="G199" s="75" t="str">
        <f>IF(F199="X",IF(COUNTIF(List!I197:CB197,"P")+COUNTIF(List!I197:CB197,"S")=0,"U",IF(COUNTIF('Selection Pane Data'!H199:CA199,"P")&gt;0,"P",IF(COUNTIF('Selection Pane Data'!H199:CA199,"S")&gt;0,"S","N"))),"NA")</f>
        <v>N</v>
      </c>
      <c r="H199" s="13" t="str">
        <f>IFERROR(IF(H$4="Yes",INDEX(List!$F$2:$CB$208,MATCH('Selection Pane Data'!$C199,List!$F$2:$F$208,0),MATCH('Selection Pane Data'!H$3,List!$F$2:$CB$2,0)),""),"")</f>
        <v/>
      </c>
      <c r="I199" s="13" t="str">
        <f>IFERROR(IF(I$4="Yes",INDEX(List!$F$2:$CB$208,MATCH('Selection Pane Data'!$C199,List!$F$2:$F$208,0),MATCH('Selection Pane Data'!I$3,List!$F$2:$CB$2,0)),""),"")</f>
        <v/>
      </c>
      <c r="J199" s="13">
        <f>IFERROR(IF(J$4="Yes",INDEX(List!$F$2:$CB$208,MATCH('Selection Pane Data'!$C199,List!$F$2:$F$208,0),MATCH('Selection Pane Data'!J$3,List!$F$2:$CB$2,0)),""),"")</f>
        <v>0</v>
      </c>
      <c r="K199" s="13" t="str">
        <f>IFERROR(IF(K$4="Yes",INDEX(List!$F$2:$CB$208,MATCH('Selection Pane Data'!$C199,List!$F$2:$F$208,0),MATCH('Selection Pane Data'!K$3,List!$F$2:$CB$2,0)),""),"")</f>
        <v/>
      </c>
      <c r="L199" s="13" t="str">
        <f>IFERROR(IF(L$4="Yes",INDEX(List!$F$2:$CB$208,MATCH('Selection Pane Data'!$C199,List!$F$2:$F$208,0),MATCH('Selection Pane Data'!L$3,List!$F$2:$CB$2,0)),""),"")</f>
        <v/>
      </c>
      <c r="M199" s="13" t="str">
        <f>IFERROR(IF(M$4="Yes",INDEX(List!$F$2:$CB$208,MATCH('Selection Pane Data'!$C199,List!$F$2:$F$208,0),MATCH('Selection Pane Data'!M$3,List!$F$2:$CB$2,0)),""),"")</f>
        <v/>
      </c>
      <c r="N199" s="13" t="str">
        <f>IFERROR(IF(N$4="Yes",INDEX(List!$F$2:$CB$208,MATCH('Selection Pane Data'!$C199,List!$F$2:$F$208,0),MATCH('Selection Pane Data'!N$3,List!$F$2:$CB$2,0)),""),"")</f>
        <v/>
      </c>
      <c r="O199" s="13" t="str">
        <f>IFERROR(IF(O$4="Yes",INDEX(List!$F$2:$CB$208,MATCH('Selection Pane Data'!$C199,List!$F$2:$F$208,0),MATCH('Selection Pane Data'!O$3,List!$F$2:$CB$2,0)),""),"")</f>
        <v/>
      </c>
      <c r="P199" s="13" t="str">
        <f>IFERROR(IF(P$4="Yes",INDEX(List!$F$2:$CB$208,MATCH('Selection Pane Data'!$C199,List!$F$2:$F$208,0),MATCH('Selection Pane Data'!P$3,List!$F$2:$CB$2,0)),""),"")</f>
        <v/>
      </c>
      <c r="Q199" s="13" t="str">
        <f>IFERROR(IF(Q$4="Yes",INDEX(List!$F$2:$CB$208,MATCH('Selection Pane Data'!$C199,List!$F$2:$F$208,0),MATCH('Selection Pane Data'!Q$3,List!$F$2:$CB$2,0)),""),"")</f>
        <v/>
      </c>
      <c r="R199" s="13" t="str">
        <f>IFERROR(IF(R$4="Yes",INDEX(List!$F$2:$CB$208,MATCH('Selection Pane Data'!$C199,List!$F$2:$F$208,0),MATCH('Selection Pane Data'!R$3,List!$F$2:$CB$2,0)),""),"")</f>
        <v/>
      </c>
      <c r="S199" s="13" t="str">
        <f>IFERROR(IF(S$4="Yes",INDEX(List!$F$2:$CB$208,MATCH('Selection Pane Data'!$C199,List!$F$2:$F$208,0),MATCH('Selection Pane Data'!S$3,List!$F$2:$CB$2,0)),""),"")</f>
        <v/>
      </c>
      <c r="T199" s="13" t="str">
        <f>IFERROR(IF(T$4="Yes",INDEX(List!$F$2:$CB$208,MATCH('Selection Pane Data'!$C199,List!$F$2:$F$208,0),MATCH('Selection Pane Data'!T$3,List!$F$2:$CB$2,0)),""),"")</f>
        <v/>
      </c>
      <c r="U199" s="13" t="str">
        <f>IFERROR(IF(U$4="Yes",INDEX(List!$F$2:$CB$208,MATCH('Selection Pane Data'!$C199,List!$F$2:$F$208,0),MATCH('Selection Pane Data'!U$3,List!$F$2:$CB$2,0)),""),"")</f>
        <v/>
      </c>
      <c r="V199" s="13" t="str">
        <f>IFERROR(IF(V$4="Yes",INDEX(List!$F$2:$CB$208,MATCH('Selection Pane Data'!$C199,List!$F$2:$F$208,0),MATCH('Selection Pane Data'!V$3,List!$F$2:$CB$2,0)),""),"")</f>
        <v/>
      </c>
      <c r="W199" s="13" t="str">
        <f>IFERROR(IF(W$4="Yes",INDEX(List!$F$2:$CB$208,MATCH('Selection Pane Data'!$C199,List!$F$2:$F$208,0),MATCH('Selection Pane Data'!W$3,List!$F$2:$CB$2,0)),""),"")</f>
        <v/>
      </c>
      <c r="X199" s="13" t="str">
        <f>IFERROR(IF(X$4="Yes",INDEX(List!$F$2:$CB$208,MATCH('Selection Pane Data'!$C199,List!$F$2:$F$208,0),MATCH('Selection Pane Data'!X$3,List!$F$2:$CB$2,0)),""),"")</f>
        <v/>
      </c>
      <c r="Y199" s="13" t="str">
        <f>IFERROR(IF(Y$4="Yes",INDEX(List!$F$2:$CB$208,MATCH('Selection Pane Data'!$C199,List!$F$2:$F$208,0),MATCH('Selection Pane Data'!Y$3,List!$F$2:$CB$2,0)),""),"")</f>
        <v/>
      </c>
      <c r="Z199" s="13" t="str">
        <f>IFERROR(IF(Z$4="Yes",INDEX(List!$F$2:$CB$208,MATCH('Selection Pane Data'!$C199,List!$F$2:$F$208,0),MATCH('Selection Pane Data'!Z$3,List!$F$2:$CB$2,0)),""),"")</f>
        <v/>
      </c>
      <c r="AA199" s="13" t="str">
        <f>IFERROR(IF(AA$4="Yes",INDEX(List!$F$2:$CB$208,MATCH('Selection Pane Data'!$C199,List!$F$2:$F$208,0),MATCH('Selection Pane Data'!AA$3,List!$F$2:$CB$2,0)),""),"")</f>
        <v/>
      </c>
      <c r="AB199" s="13">
        <f>IFERROR(IF(AB$4="Yes",INDEX(List!$F$2:$CB$208,MATCH('Selection Pane Data'!$C199,List!$F$2:$F$208,0),MATCH('Selection Pane Data'!AB$3,List!$F$2:$CB$2,0)),""),"")</f>
        <v>0</v>
      </c>
      <c r="AC199" s="13" t="str">
        <f>IFERROR(IF(AC$4="Yes",INDEX(List!$F$2:$CB$208,MATCH('Selection Pane Data'!$C199,List!$F$2:$F$208,0),MATCH('Selection Pane Data'!AC$3,List!$F$2:$CB$2,0)),""),"")</f>
        <v/>
      </c>
      <c r="AD199" s="13" t="str">
        <f>IFERROR(IF(AD$4="Yes",INDEX(List!$F$2:$CB$208,MATCH('Selection Pane Data'!$C199,List!$F$2:$F$208,0),MATCH('Selection Pane Data'!AD$3,List!$F$2:$CB$2,0)),""),"")</f>
        <v/>
      </c>
      <c r="AE199" s="13" t="str">
        <f>IFERROR(IF(AE$4="Yes",INDEX(List!$F$2:$CB$208,MATCH('Selection Pane Data'!$C199,List!$F$2:$F$208,0),MATCH('Selection Pane Data'!AE$3,List!$F$2:$CB$2,0)),""),"")</f>
        <v/>
      </c>
      <c r="AF199" s="13" t="str">
        <f>IFERROR(IF(AF$4="Yes",INDEX(List!$F$2:$CB$208,MATCH('Selection Pane Data'!$C199,List!$F$2:$F$208,0),MATCH('Selection Pane Data'!AF$3,List!$F$2:$CB$2,0)),""),"")</f>
        <v/>
      </c>
      <c r="AG199" s="13" t="str">
        <f>IFERROR(IF(AG$4="Yes",INDEX(List!$F$2:$CB$208,MATCH('Selection Pane Data'!$C199,List!$F$2:$F$208,0),MATCH('Selection Pane Data'!AG$3,List!$F$2:$CB$2,0)),""),"")</f>
        <v/>
      </c>
      <c r="AH199" s="13" t="str">
        <f>IFERROR(IF(AH$4="Yes",INDEX(List!$F$2:$CB$208,MATCH('Selection Pane Data'!$C199,List!$F$2:$F$208,0),MATCH('Selection Pane Data'!AH$3,List!$F$2:$CB$2,0)),""),"")</f>
        <v/>
      </c>
      <c r="AI199" s="13" t="str">
        <f>IFERROR(IF(AI$4="Yes",INDEX(List!$F$2:$CB$208,MATCH('Selection Pane Data'!$C199,List!$F$2:$F$208,0),MATCH('Selection Pane Data'!AI$3,List!$F$2:$CB$2,0)),""),"")</f>
        <v/>
      </c>
      <c r="AJ199" s="13" t="str">
        <f>IFERROR(IF(AJ$4="Yes",INDEX(List!$F$2:$CB$208,MATCH('Selection Pane Data'!$C199,List!$F$2:$F$208,0),MATCH('Selection Pane Data'!AJ$3,List!$F$2:$CB$2,0)),""),"")</f>
        <v/>
      </c>
      <c r="AK199" s="13" t="str">
        <f>IFERROR(IF(AK$4="Yes",INDEX(List!$F$2:$CB$208,MATCH('Selection Pane Data'!$C199,List!$F$2:$F$208,0),MATCH('Selection Pane Data'!AK$3,List!$F$2:$CB$2,0)),""),"")</f>
        <v/>
      </c>
      <c r="AL199" s="13" t="str">
        <f>IFERROR(IF(AL$4="Yes",INDEX(List!$F$2:$CB$208,MATCH('Selection Pane Data'!$C199,List!$F$2:$F$208,0),MATCH('Selection Pane Data'!AL$3,List!$F$2:$CB$2,0)),""),"")</f>
        <v/>
      </c>
      <c r="AM199" s="13" t="str">
        <f>IFERROR(IF(AM$4="Yes",INDEX(List!$F$2:$CB$208,MATCH('Selection Pane Data'!$C199,List!$F$2:$F$208,0),MATCH('Selection Pane Data'!AM$3,List!$F$2:$CB$2,0)),""),"")</f>
        <v/>
      </c>
      <c r="AN199" s="13" t="str">
        <f>IFERROR(IF(AN$4="Yes",INDEX(List!$F$2:$CB$208,MATCH('Selection Pane Data'!$C199,List!$F$2:$F$208,0),MATCH('Selection Pane Data'!AN$3,List!$F$2:$CB$2,0)),""),"")</f>
        <v/>
      </c>
      <c r="AO199" s="13" t="str">
        <f>IFERROR(IF(AO$4="Yes",INDEX(List!$F$2:$CB$208,MATCH('Selection Pane Data'!$C199,List!$F$2:$F$208,0),MATCH('Selection Pane Data'!AO$3,List!$F$2:$CB$2,0)),""),"")</f>
        <v/>
      </c>
      <c r="AP199" s="13" t="str">
        <f>IFERROR(IF(AP$4="Yes",INDEX(List!$F$2:$CB$208,MATCH('Selection Pane Data'!$C199,List!$F$2:$F$208,0),MATCH('Selection Pane Data'!AP$3,List!$F$2:$CB$2,0)),""),"")</f>
        <v/>
      </c>
      <c r="AQ199" s="13" t="str">
        <f>IFERROR(IF(AQ$4="Yes",INDEX(List!$F$2:$CB$208,MATCH('Selection Pane Data'!$C199,List!$F$2:$F$208,0),MATCH('Selection Pane Data'!AQ$3,List!$F$2:$CB$2,0)),""),"")</f>
        <v/>
      </c>
      <c r="AR199" s="13" t="str">
        <f>IFERROR(IF(AR$4="Yes",INDEX(List!$F$2:$CB$208,MATCH('Selection Pane Data'!$C199,List!$F$2:$F$208,0),MATCH('Selection Pane Data'!AR$3,List!$F$2:$CB$2,0)),""),"")</f>
        <v/>
      </c>
      <c r="AS199" s="13" t="str">
        <f>IFERROR(IF(AS$4="Yes",INDEX(List!$F$2:$CB$208,MATCH('Selection Pane Data'!$C199,List!$F$2:$F$208,0),MATCH('Selection Pane Data'!AS$3,List!$F$2:$CB$2,0)),""),"")</f>
        <v/>
      </c>
      <c r="AT199" s="13" t="str">
        <f>IFERROR(IF(AT$4="Yes",INDEX(List!$F$2:$CB$208,MATCH('Selection Pane Data'!$C199,List!$F$2:$F$208,0),MATCH('Selection Pane Data'!AT$3,List!$F$2:$CB$2,0)),""),"")</f>
        <v/>
      </c>
      <c r="AU199" s="13" t="str">
        <f>IFERROR(IF(AU$4="Yes",INDEX(List!$F$2:$CB$208,MATCH('Selection Pane Data'!$C199,List!$F$2:$F$208,0),MATCH('Selection Pane Data'!AU$3,List!$F$2:$CB$2,0)),""),"")</f>
        <v/>
      </c>
      <c r="AV199" s="13" t="str">
        <f>IFERROR(IF(AV$4="Yes",INDEX(List!$F$2:$CB$208,MATCH('Selection Pane Data'!$C199,List!$F$2:$F$208,0),MATCH('Selection Pane Data'!AV$3,List!$F$2:$CB$2,0)),""),"")</f>
        <v/>
      </c>
      <c r="AW199" s="13" t="str">
        <f>IFERROR(IF(AW$4="Yes",INDEX(List!$F$2:$CB$208,MATCH('Selection Pane Data'!$C199,List!$F$2:$F$208,0),MATCH('Selection Pane Data'!AW$3,List!$F$2:$CB$2,0)),""),"")</f>
        <v/>
      </c>
      <c r="AX199" s="13" t="str">
        <f>IFERROR(IF(AX$4="Yes",INDEX(List!$F$2:$CB$208,MATCH('Selection Pane Data'!$C199,List!$F$2:$F$208,0),MATCH('Selection Pane Data'!AX$3,List!$F$2:$CB$2,0)),""),"")</f>
        <v/>
      </c>
      <c r="AY199" s="13" t="str">
        <f>IFERROR(IF(AY$4="Yes",INDEX(List!$F$2:$CB$208,MATCH('Selection Pane Data'!$C199,List!$F$2:$F$208,0),MATCH('Selection Pane Data'!AY$3,List!$F$2:$CB$2,0)),""),"")</f>
        <v/>
      </c>
      <c r="AZ199" s="13" t="str">
        <f>IFERROR(IF(AZ$4="Yes",INDEX(List!$F$2:$CB$208,MATCH('Selection Pane Data'!$C199,List!$F$2:$F$208,0),MATCH('Selection Pane Data'!AZ$3,List!$F$2:$CB$2,0)),""),"")</f>
        <v/>
      </c>
      <c r="BA199" s="13" t="str">
        <f>IFERROR(IF(BA$4="Yes",INDEX(List!$F$2:$CB$208,MATCH('Selection Pane Data'!$C199,List!$F$2:$F$208,0),MATCH('Selection Pane Data'!BA$3,List!$F$2:$CB$2,0)),""),"")</f>
        <v/>
      </c>
      <c r="BB199" s="13" t="str">
        <f>IFERROR(IF(BB$4="Yes",INDEX(List!$F$2:$CB$208,MATCH('Selection Pane Data'!$C199,List!$F$2:$F$208,0),MATCH('Selection Pane Data'!BB$3,List!$F$2:$CB$2,0)),""),"")</f>
        <v/>
      </c>
      <c r="BC199" s="13" t="str">
        <f>IFERROR(IF(BC$4="Yes",INDEX(List!$F$2:$CB$208,MATCH('Selection Pane Data'!$C199,List!$F$2:$F$208,0),MATCH('Selection Pane Data'!BC$3,List!$F$2:$CB$2,0)),""),"")</f>
        <v/>
      </c>
      <c r="BD199" s="13" t="str">
        <f>IFERROR(IF(BD$4="Yes",INDEX(List!$F$2:$CB$208,MATCH('Selection Pane Data'!$C199,List!$F$2:$F$208,0),MATCH('Selection Pane Data'!BD$3,List!$F$2:$CB$2,0)),""),"")</f>
        <v/>
      </c>
      <c r="BE199" s="13" t="str">
        <f>IFERROR(IF(BE$4="Yes",INDEX(List!$F$2:$CB$208,MATCH('Selection Pane Data'!$C199,List!$F$2:$F$208,0),MATCH('Selection Pane Data'!BE$3,List!$F$2:$CB$2,0)),""),"")</f>
        <v/>
      </c>
      <c r="BF199" s="13" t="str">
        <f>IFERROR(IF(BF$4="Yes",INDEX(List!$F$2:$CB$208,MATCH('Selection Pane Data'!$C199,List!$F$2:$F$208,0),MATCH('Selection Pane Data'!BF$3,List!$F$2:$CB$2,0)),""),"")</f>
        <v/>
      </c>
      <c r="BG199" s="13" t="str">
        <f>IFERROR(IF(BG$4="Yes",INDEX(List!$F$2:$CB$208,MATCH('Selection Pane Data'!$C199,List!$F$2:$F$208,0),MATCH('Selection Pane Data'!BG$3,List!$F$2:$CB$2,0)),""),"")</f>
        <v/>
      </c>
      <c r="BH199" s="13" t="str">
        <f>IFERROR(IF(BH$4="Yes",INDEX(List!$F$2:$CB$208,MATCH('Selection Pane Data'!$C199,List!$F$2:$F$208,0),MATCH('Selection Pane Data'!BH$3,List!$F$2:$CB$2,0)),""),"")</f>
        <v/>
      </c>
      <c r="BI199" s="13" t="str">
        <f>IFERROR(IF(BI$4="Yes",INDEX(List!$F$2:$CB$208,MATCH('Selection Pane Data'!$C199,List!$F$2:$F$208,0),MATCH('Selection Pane Data'!BI$3,List!$F$2:$CB$2,0)),""),"")</f>
        <v/>
      </c>
      <c r="BJ199" s="13" t="str">
        <f>IFERROR(IF(BJ$4="Yes",INDEX(List!$F$2:$CB$208,MATCH('Selection Pane Data'!$C199,List!$F$2:$F$208,0),MATCH('Selection Pane Data'!BJ$3,List!$F$2:$CB$2,0)),""),"")</f>
        <v/>
      </c>
      <c r="BK199" s="13" t="str">
        <f>IFERROR(IF(BK$4="Yes",INDEX(List!$F$2:$CB$208,MATCH('Selection Pane Data'!$C199,List!$F$2:$F$208,0),MATCH('Selection Pane Data'!BK$3,List!$F$2:$CB$2,0)),""),"")</f>
        <v/>
      </c>
      <c r="BL199" s="13" t="str">
        <f>IFERROR(IF(BL$4="Yes",INDEX(List!$F$2:$CB$208,MATCH('Selection Pane Data'!$C199,List!$F$2:$F$208,0),MATCH('Selection Pane Data'!BL$3,List!$F$2:$CB$2,0)),""),"")</f>
        <v/>
      </c>
      <c r="BM199" s="13" t="str">
        <f>IFERROR(IF(BM$4="Yes",INDEX(List!$F$2:$CB$208,MATCH('Selection Pane Data'!$C199,List!$F$2:$F$208,0),MATCH('Selection Pane Data'!BM$3,List!$F$2:$CB$2,0)),""),"")</f>
        <v/>
      </c>
      <c r="BN199" s="13" t="str">
        <f>IFERROR(IF(BN$4="Yes",INDEX(List!$F$2:$CB$208,MATCH('Selection Pane Data'!$C199,List!$F$2:$F$208,0),MATCH('Selection Pane Data'!BN$3,List!$F$2:$CB$2,0)),""),"")</f>
        <v/>
      </c>
      <c r="BO199" s="13" t="str">
        <f>IFERROR(IF(BO$4="Yes",INDEX(List!$F$2:$CB$208,MATCH('Selection Pane Data'!$C199,List!$F$2:$F$208,0),MATCH('Selection Pane Data'!BO$3,List!$F$2:$CB$2,0)),""),"")</f>
        <v/>
      </c>
      <c r="BP199" s="13" t="str">
        <f>IFERROR(IF(BP$4="Yes",INDEX(List!$F$2:$CB$208,MATCH('Selection Pane Data'!$C199,List!$F$2:$F$208,0),MATCH('Selection Pane Data'!BP$3,List!$F$2:$CB$2,0)),""),"")</f>
        <v/>
      </c>
      <c r="BQ199" s="13" t="str">
        <f>IFERROR(IF(BQ$4="Yes",INDEX(List!$F$2:$CB$208,MATCH('Selection Pane Data'!$C199,List!$F$2:$F$208,0),MATCH('Selection Pane Data'!BQ$3,List!$F$2:$CB$2,0)),""),"")</f>
        <v/>
      </c>
      <c r="BR199" s="13" t="str">
        <f>IFERROR(IF(BR$4="Yes",INDEX(List!$F$2:$CB$208,MATCH('Selection Pane Data'!$C199,List!$F$2:$F$208,0),MATCH('Selection Pane Data'!BR$3,List!$F$2:$CB$2,0)),""),"")</f>
        <v/>
      </c>
      <c r="BS199" s="13" t="str">
        <f>IFERROR(IF(BS$4="Yes",INDEX(List!$F$2:$CB$208,MATCH('Selection Pane Data'!$C199,List!$F$2:$F$208,0),MATCH('Selection Pane Data'!BS$3,List!$F$2:$CB$2,0)),""),"")</f>
        <v/>
      </c>
      <c r="BT199" s="13" t="str">
        <f>IFERROR(IF(BT$4="Yes",INDEX(List!$F$2:$CB$208,MATCH('Selection Pane Data'!$C199,List!$F$2:$F$208,0),MATCH('Selection Pane Data'!BT$3,List!$F$2:$CB$2,0)),""),"")</f>
        <v/>
      </c>
      <c r="BU199" s="13" t="str">
        <f>IFERROR(IF(BU$4="Yes",INDEX(List!$F$2:$CB$208,MATCH('Selection Pane Data'!$C199,List!$F$2:$F$208,0),MATCH('Selection Pane Data'!BU$3,List!$F$2:$CB$2,0)),""),"")</f>
        <v/>
      </c>
      <c r="BV199" s="13" t="str">
        <f>IFERROR(IF(BV$4="Yes",INDEX(List!$F$2:$CB$208,MATCH('Selection Pane Data'!$C199,List!$F$2:$F$208,0),MATCH('Selection Pane Data'!BV$3,List!$F$2:$CB$2,0)),""),"")</f>
        <v/>
      </c>
      <c r="BW199" s="13" t="str">
        <f>IFERROR(IF(BW$4="Yes",INDEX(List!$F$2:$CB$208,MATCH('Selection Pane Data'!$C199,List!$F$2:$F$208,0),MATCH('Selection Pane Data'!BW$3,List!$F$2:$CB$2,0)),""),"")</f>
        <v/>
      </c>
      <c r="BX199" s="13" t="str">
        <f>IFERROR(IF(BX$4="Yes",INDEX(List!$F$2:$CB$208,MATCH('Selection Pane Data'!$C199,List!$F$2:$F$208,0),MATCH('Selection Pane Data'!BX$3,List!$F$2:$CB$2,0)),""),"")</f>
        <v/>
      </c>
      <c r="BY199" s="13" t="str">
        <f>IFERROR(IF(BY$4="Yes",INDEX(List!$F$2:$CB$208,MATCH('Selection Pane Data'!$C199,List!$F$2:$F$208,0),MATCH('Selection Pane Data'!BY$3,List!$F$2:$CB$2,0)),""),"")</f>
        <v/>
      </c>
      <c r="BZ199" s="13" t="str">
        <f>IFERROR(IF(BZ$4="Yes",INDEX(List!$F$2:$CB$208,MATCH('Selection Pane Data'!$C199,List!$F$2:$F$208,0),MATCH('Selection Pane Data'!BZ$3,List!$F$2:$CB$2,0)),""),"")</f>
        <v/>
      </c>
      <c r="CA199" s="13" t="str">
        <f>IFERROR(IF(CA$4="Yes",INDEX(List!$F$2:$CB$208,MATCH('Selection Pane Data'!$C199,List!$F$2:$F$208,0),MATCH('Selection Pane Data'!CA$3,List!$F$2:$CB$2,0)),""),"")</f>
        <v/>
      </c>
      <c r="CC199" s="29">
        <f t="shared" si="12"/>
        <v>0</v>
      </c>
      <c r="CD199" s="29">
        <f t="shared" si="13"/>
        <v>0</v>
      </c>
      <c r="CE199" s="29"/>
      <c r="CF199" s="29">
        <f>COUNTIF(List!I197:CB197,'Selection Pane Data'!CF$3)</f>
        <v>7</v>
      </c>
      <c r="CG199" s="29">
        <f>COUNTIF(List!J197:CC197,'Selection Pane Data'!CG$3)</f>
        <v>0</v>
      </c>
      <c r="CH199" s="29"/>
      <c r="CI199" s="29" t="str">
        <f t="shared" si="14"/>
        <v>Error</v>
      </c>
      <c r="CJ199" s="29" t="str">
        <f t="shared" si="15"/>
        <v>Good</v>
      </c>
    </row>
    <row r="200" spans="2:88" ht="14.65" thickBot="1" x14ac:dyDescent="0.5">
      <c r="B200" t="s">
        <v>474</v>
      </c>
      <c r="C200" t="s">
        <v>133</v>
      </c>
      <c r="D200" s="32" t="str">
        <f>List!G198</f>
        <v>Shared Coverage</v>
      </c>
      <c r="E200" s="31" t="str">
        <f>List!H198</f>
        <v>Shared Coverage</v>
      </c>
      <c r="F200" t="str">
        <f>INDEX('CMMC Levels'!$A$1:$F$188,MATCH('Selection Pane Data'!$C200,'CMMC Levels'!$A$1:$A$188,0),MATCH(Placemat!$F$4,'CMMC Levels'!$A$1:$F$1,0))</f>
        <v>X</v>
      </c>
      <c r="G200" s="75" t="str">
        <f>IF(F200="X",IF(COUNTIF(List!I198:CB198,"P")+COUNTIF(List!I198:CB198,"S")=0,"U",IF(COUNTIF('Selection Pane Data'!H200:CA200,"P")&gt;0,"P",IF(COUNTIF('Selection Pane Data'!H200:CA200,"S")&gt;0,"S","N"))),"NA")</f>
        <v>N</v>
      </c>
      <c r="H200" s="13" t="str">
        <f>IFERROR(IF(H$4="Yes",INDEX(List!$F$2:$CB$208,MATCH('Selection Pane Data'!$C200,List!$F$2:$F$208,0),MATCH('Selection Pane Data'!H$3,List!$F$2:$CB$2,0)),""),"")</f>
        <v/>
      </c>
      <c r="I200" s="13" t="str">
        <f>IFERROR(IF(I$4="Yes",INDEX(List!$F$2:$CB$208,MATCH('Selection Pane Data'!$C200,List!$F$2:$F$208,0),MATCH('Selection Pane Data'!I$3,List!$F$2:$CB$2,0)),""),"")</f>
        <v/>
      </c>
      <c r="J200" s="13">
        <f>IFERROR(IF(J$4="Yes",INDEX(List!$F$2:$CB$208,MATCH('Selection Pane Data'!$C200,List!$F$2:$F$208,0),MATCH('Selection Pane Data'!J$3,List!$F$2:$CB$2,0)),""),"")</f>
        <v>0</v>
      </c>
      <c r="K200" s="13" t="str">
        <f>IFERROR(IF(K$4="Yes",INDEX(List!$F$2:$CB$208,MATCH('Selection Pane Data'!$C200,List!$F$2:$F$208,0),MATCH('Selection Pane Data'!K$3,List!$F$2:$CB$2,0)),""),"")</f>
        <v/>
      </c>
      <c r="L200" s="13" t="str">
        <f>IFERROR(IF(L$4="Yes",INDEX(List!$F$2:$CB$208,MATCH('Selection Pane Data'!$C200,List!$F$2:$F$208,0),MATCH('Selection Pane Data'!L$3,List!$F$2:$CB$2,0)),""),"")</f>
        <v/>
      </c>
      <c r="M200" s="13" t="str">
        <f>IFERROR(IF(M$4="Yes",INDEX(List!$F$2:$CB$208,MATCH('Selection Pane Data'!$C200,List!$F$2:$F$208,0),MATCH('Selection Pane Data'!M$3,List!$F$2:$CB$2,0)),""),"")</f>
        <v/>
      </c>
      <c r="N200" s="13" t="str">
        <f>IFERROR(IF(N$4="Yes",INDEX(List!$F$2:$CB$208,MATCH('Selection Pane Data'!$C200,List!$F$2:$F$208,0),MATCH('Selection Pane Data'!N$3,List!$F$2:$CB$2,0)),""),"")</f>
        <v/>
      </c>
      <c r="O200" s="13" t="str">
        <f>IFERROR(IF(O$4="Yes",INDEX(List!$F$2:$CB$208,MATCH('Selection Pane Data'!$C200,List!$F$2:$F$208,0),MATCH('Selection Pane Data'!O$3,List!$F$2:$CB$2,0)),""),"")</f>
        <v/>
      </c>
      <c r="P200" s="13" t="str">
        <f>IFERROR(IF(P$4="Yes",INDEX(List!$F$2:$CB$208,MATCH('Selection Pane Data'!$C200,List!$F$2:$F$208,0),MATCH('Selection Pane Data'!P$3,List!$F$2:$CB$2,0)),""),"")</f>
        <v/>
      </c>
      <c r="Q200" s="13" t="str">
        <f>IFERROR(IF(Q$4="Yes",INDEX(List!$F$2:$CB$208,MATCH('Selection Pane Data'!$C200,List!$F$2:$F$208,0),MATCH('Selection Pane Data'!Q$3,List!$F$2:$CB$2,0)),""),"")</f>
        <v/>
      </c>
      <c r="R200" s="13" t="str">
        <f>IFERROR(IF(R$4="Yes",INDEX(List!$F$2:$CB$208,MATCH('Selection Pane Data'!$C200,List!$F$2:$F$208,0),MATCH('Selection Pane Data'!R$3,List!$F$2:$CB$2,0)),""),"")</f>
        <v/>
      </c>
      <c r="S200" s="13" t="str">
        <f>IFERROR(IF(S$4="Yes",INDEX(List!$F$2:$CB$208,MATCH('Selection Pane Data'!$C200,List!$F$2:$F$208,0),MATCH('Selection Pane Data'!S$3,List!$F$2:$CB$2,0)),""),"")</f>
        <v/>
      </c>
      <c r="T200" s="13" t="str">
        <f>IFERROR(IF(T$4="Yes",INDEX(List!$F$2:$CB$208,MATCH('Selection Pane Data'!$C200,List!$F$2:$F$208,0),MATCH('Selection Pane Data'!T$3,List!$F$2:$CB$2,0)),""),"")</f>
        <v/>
      </c>
      <c r="U200" s="13" t="str">
        <f>IFERROR(IF(U$4="Yes",INDEX(List!$F$2:$CB$208,MATCH('Selection Pane Data'!$C200,List!$F$2:$F$208,0),MATCH('Selection Pane Data'!U$3,List!$F$2:$CB$2,0)),""),"")</f>
        <v/>
      </c>
      <c r="V200" s="13" t="str">
        <f>IFERROR(IF(V$4="Yes",INDEX(List!$F$2:$CB$208,MATCH('Selection Pane Data'!$C200,List!$F$2:$F$208,0),MATCH('Selection Pane Data'!V$3,List!$F$2:$CB$2,0)),""),"")</f>
        <v/>
      </c>
      <c r="W200" s="13" t="str">
        <f>IFERROR(IF(W$4="Yes",INDEX(List!$F$2:$CB$208,MATCH('Selection Pane Data'!$C200,List!$F$2:$F$208,0),MATCH('Selection Pane Data'!W$3,List!$F$2:$CB$2,0)),""),"")</f>
        <v/>
      </c>
      <c r="X200" s="13" t="str">
        <f>IFERROR(IF(X$4="Yes",INDEX(List!$F$2:$CB$208,MATCH('Selection Pane Data'!$C200,List!$F$2:$F$208,0),MATCH('Selection Pane Data'!X$3,List!$F$2:$CB$2,0)),""),"")</f>
        <v/>
      </c>
      <c r="Y200" s="13" t="str">
        <f>IFERROR(IF(Y$4="Yes",INDEX(List!$F$2:$CB$208,MATCH('Selection Pane Data'!$C200,List!$F$2:$F$208,0),MATCH('Selection Pane Data'!Y$3,List!$F$2:$CB$2,0)),""),"")</f>
        <v/>
      </c>
      <c r="Z200" s="13" t="str">
        <f>IFERROR(IF(Z$4="Yes",INDEX(List!$F$2:$CB$208,MATCH('Selection Pane Data'!$C200,List!$F$2:$F$208,0),MATCH('Selection Pane Data'!Z$3,List!$F$2:$CB$2,0)),""),"")</f>
        <v/>
      </c>
      <c r="AA200" s="13" t="str">
        <f>IFERROR(IF(AA$4="Yes",INDEX(List!$F$2:$CB$208,MATCH('Selection Pane Data'!$C200,List!$F$2:$F$208,0),MATCH('Selection Pane Data'!AA$3,List!$F$2:$CB$2,0)),""),"")</f>
        <v/>
      </c>
      <c r="AB200" s="13">
        <f>IFERROR(IF(AB$4="Yes",INDEX(List!$F$2:$CB$208,MATCH('Selection Pane Data'!$C200,List!$F$2:$F$208,0),MATCH('Selection Pane Data'!AB$3,List!$F$2:$CB$2,0)),""),"")</f>
        <v>0</v>
      </c>
      <c r="AC200" s="13" t="str">
        <f>IFERROR(IF(AC$4="Yes",INDEX(List!$F$2:$CB$208,MATCH('Selection Pane Data'!$C200,List!$F$2:$F$208,0),MATCH('Selection Pane Data'!AC$3,List!$F$2:$CB$2,0)),""),"")</f>
        <v/>
      </c>
      <c r="AD200" s="13" t="str">
        <f>IFERROR(IF(AD$4="Yes",INDEX(List!$F$2:$CB$208,MATCH('Selection Pane Data'!$C200,List!$F$2:$F$208,0),MATCH('Selection Pane Data'!AD$3,List!$F$2:$CB$2,0)),""),"")</f>
        <v/>
      </c>
      <c r="AE200" s="13" t="str">
        <f>IFERROR(IF(AE$4="Yes",INDEX(List!$F$2:$CB$208,MATCH('Selection Pane Data'!$C200,List!$F$2:$F$208,0),MATCH('Selection Pane Data'!AE$3,List!$F$2:$CB$2,0)),""),"")</f>
        <v/>
      </c>
      <c r="AF200" s="13" t="str">
        <f>IFERROR(IF(AF$4="Yes",INDEX(List!$F$2:$CB$208,MATCH('Selection Pane Data'!$C200,List!$F$2:$F$208,0),MATCH('Selection Pane Data'!AF$3,List!$F$2:$CB$2,0)),""),"")</f>
        <v/>
      </c>
      <c r="AG200" s="13" t="str">
        <f>IFERROR(IF(AG$4="Yes",INDEX(List!$F$2:$CB$208,MATCH('Selection Pane Data'!$C200,List!$F$2:$F$208,0),MATCH('Selection Pane Data'!AG$3,List!$F$2:$CB$2,0)),""),"")</f>
        <v/>
      </c>
      <c r="AH200" s="13" t="str">
        <f>IFERROR(IF(AH$4="Yes",INDEX(List!$F$2:$CB$208,MATCH('Selection Pane Data'!$C200,List!$F$2:$F$208,0),MATCH('Selection Pane Data'!AH$3,List!$F$2:$CB$2,0)),""),"")</f>
        <v/>
      </c>
      <c r="AI200" s="13" t="str">
        <f>IFERROR(IF(AI$4="Yes",INDEX(List!$F$2:$CB$208,MATCH('Selection Pane Data'!$C200,List!$F$2:$F$208,0),MATCH('Selection Pane Data'!AI$3,List!$F$2:$CB$2,0)),""),"")</f>
        <v/>
      </c>
      <c r="AJ200" s="13" t="str">
        <f>IFERROR(IF(AJ$4="Yes",INDEX(List!$F$2:$CB$208,MATCH('Selection Pane Data'!$C200,List!$F$2:$F$208,0),MATCH('Selection Pane Data'!AJ$3,List!$F$2:$CB$2,0)),""),"")</f>
        <v/>
      </c>
      <c r="AK200" s="13" t="str">
        <f>IFERROR(IF(AK$4="Yes",INDEX(List!$F$2:$CB$208,MATCH('Selection Pane Data'!$C200,List!$F$2:$F$208,0),MATCH('Selection Pane Data'!AK$3,List!$F$2:$CB$2,0)),""),"")</f>
        <v/>
      </c>
      <c r="AL200" s="13" t="str">
        <f>IFERROR(IF(AL$4="Yes",INDEX(List!$F$2:$CB$208,MATCH('Selection Pane Data'!$C200,List!$F$2:$F$208,0),MATCH('Selection Pane Data'!AL$3,List!$F$2:$CB$2,0)),""),"")</f>
        <v/>
      </c>
      <c r="AM200" s="13" t="str">
        <f>IFERROR(IF(AM$4="Yes",INDEX(List!$F$2:$CB$208,MATCH('Selection Pane Data'!$C200,List!$F$2:$F$208,0),MATCH('Selection Pane Data'!AM$3,List!$F$2:$CB$2,0)),""),"")</f>
        <v/>
      </c>
      <c r="AN200" s="13" t="str">
        <f>IFERROR(IF(AN$4="Yes",INDEX(List!$F$2:$CB$208,MATCH('Selection Pane Data'!$C200,List!$F$2:$F$208,0),MATCH('Selection Pane Data'!AN$3,List!$F$2:$CB$2,0)),""),"")</f>
        <v/>
      </c>
      <c r="AO200" s="13" t="str">
        <f>IFERROR(IF(AO$4="Yes",INDEX(List!$F$2:$CB$208,MATCH('Selection Pane Data'!$C200,List!$F$2:$F$208,0),MATCH('Selection Pane Data'!AO$3,List!$F$2:$CB$2,0)),""),"")</f>
        <v/>
      </c>
      <c r="AP200" s="13" t="str">
        <f>IFERROR(IF(AP$4="Yes",INDEX(List!$F$2:$CB$208,MATCH('Selection Pane Data'!$C200,List!$F$2:$F$208,0),MATCH('Selection Pane Data'!AP$3,List!$F$2:$CB$2,0)),""),"")</f>
        <v/>
      </c>
      <c r="AQ200" s="13" t="str">
        <f>IFERROR(IF(AQ$4="Yes",INDEX(List!$F$2:$CB$208,MATCH('Selection Pane Data'!$C200,List!$F$2:$F$208,0),MATCH('Selection Pane Data'!AQ$3,List!$F$2:$CB$2,0)),""),"")</f>
        <v/>
      </c>
      <c r="AR200" s="13" t="str">
        <f>IFERROR(IF(AR$4="Yes",INDEX(List!$F$2:$CB$208,MATCH('Selection Pane Data'!$C200,List!$F$2:$F$208,0),MATCH('Selection Pane Data'!AR$3,List!$F$2:$CB$2,0)),""),"")</f>
        <v/>
      </c>
      <c r="AS200" s="13" t="str">
        <f>IFERROR(IF(AS$4="Yes",INDEX(List!$F$2:$CB$208,MATCH('Selection Pane Data'!$C200,List!$F$2:$F$208,0),MATCH('Selection Pane Data'!AS$3,List!$F$2:$CB$2,0)),""),"")</f>
        <v/>
      </c>
      <c r="AT200" s="13" t="str">
        <f>IFERROR(IF(AT$4="Yes",INDEX(List!$F$2:$CB$208,MATCH('Selection Pane Data'!$C200,List!$F$2:$F$208,0),MATCH('Selection Pane Data'!AT$3,List!$F$2:$CB$2,0)),""),"")</f>
        <v/>
      </c>
      <c r="AU200" s="13" t="str">
        <f>IFERROR(IF(AU$4="Yes",INDEX(List!$F$2:$CB$208,MATCH('Selection Pane Data'!$C200,List!$F$2:$F$208,0),MATCH('Selection Pane Data'!AU$3,List!$F$2:$CB$2,0)),""),"")</f>
        <v/>
      </c>
      <c r="AV200" s="13" t="str">
        <f>IFERROR(IF(AV$4="Yes",INDEX(List!$F$2:$CB$208,MATCH('Selection Pane Data'!$C200,List!$F$2:$F$208,0),MATCH('Selection Pane Data'!AV$3,List!$F$2:$CB$2,0)),""),"")</f>
        <v/>
      </c>
      <c r="AW200" s="13" t="str">
        <f>IFERROR(IF(AW$4="Yes",INDEX(List!$F$2:$CB$208,MATCH('Selection Pane Data'!$C200,List!$F$2:$F$208,0),MATCH('Selection Pane Data'!AW$3,List!$F$2:$CB$2,0)),""),"")</f>
        <v/>
      </c>
      <c r="AX200" s="13" t="str">
        <f>IFERROR(IF(AX$4="Yes",INDEX(List!$F$2:$CB$208,MATCH('Selection Pane Data'!$C200,List!$F$2:$F$208,0),MATCH('Selection Pane Data'!AX$3,List!$F$2:$CB$2,0)),""),"")</f>
        <v/>
      </c>
      <c r="AY200" s="13" t="str">
        <f>IFERROR(IF(AY$4="Yes",INDEX(List!$F$2:$CB$208,MATCH('Selection Pane Data'!$C200,List!$F$2:$F$208,0),MATCH('Selection Pane Data'!AY$3,List!$F$2:$CB$2,0)),""),"")</f>
        <v/>
      </c>
      <c r="AZ200" s="13" t="str">
        <f>IFERROR(IF(AZ$4="Yes",INDEX(List!$F$2:$CB$208,MATCH('Selection Pane Data'!$C200,List!$F$2:$F$208,0),MATCH('Selection Pane Data'!AZ$3,List!$F$2:$CB$2,0)),""),"")</f>
        <v/>
      </c>
      <c r="BA200" s="13" t="str">
        <f>IFERROR(IF(BA$4="Yes",INDEX(List!$F$2:$CB$208,MATCH('Selection Pane Data'!$C200,List!$F$2:$F$208,0),MATCH('Selection Pane Data'!BA$3,List!$F$2:$CB$2,0)),""),"")</f>
        <v/>
      </c>
      <c r="BB200" s="13" t="str">
        <f>IFERROR(IF(BB$4="Yes",INDEX(List!$F$2:$CB$208,MATCH('Selection Pane Data'!$C200,List!$F$2:$F$208,0),MATCH('Selection Pane Data'!BB$3,List!$F$2:$CB$2,0)),""),"")</f>
        <v/>
      </c>
      <c r="BC200" s="13" t="str">
        <f>IFERROR(IF(BC$4="Yes",INDEX(List!$F$2:$CB$208,MATCH('Selection Pane Data'!$C200,List!$F$2:$F$208,0),MATCH('Selection Pane Data'!BC$3,List!$F$2:$CB$2,0)),""),"")</f>
        <v/>
      </c>
      <c r="BD200" s="13" t="str">
        <f>IFERROR(IF(BD$4="Yes",INDEX(List!$F$2:$CB$208,MATCH('Selection Pane Data'!$C200,List!$F$2:$F$208,0),MATCH('Selection Pane Data'!BD$3,List!$F$2:$CB$2,0)),""),"")</f>
        <v/>
      </c>
      <c r="BE200" s="13" t="str">
        <f>IFERROR(IF(BE$4="Yes",INDEX(List!$F$2:$CB$208,MATCH('Selection Pane Data'!$C200,List!$F$2:$F$208,0),MATCH('Selection Pane Data'!BE$3,List!$F$2:$CB$2,0)),""),"")</f>
        <v/>
      </c>
      <c r="BF200" s="13" t="str">
        <f>IFERROR(IF(BF$4="Yes",INDEX(List!$F$2:$CB$208,MATCH('Selection Pane Data'!$C200,List!$F$2:$F$208,0),MATCH('Selection Pane Data'!BF$3,List!$F$2:$CB$2,0)),""),"")</f>
        <v/>
      </c>
      <c r="BG200" s="13" t="str">
        <f>IFERROR(IF(BG$4="Yes",INDEX(List!$F$2:$CB$208,MATCH('Selection Pane Data'!$C200,List!$F$2:$F$208,0),MATCH('Selection Pane Data'!BG$3,List!$F$2:$CB$2,0)),""),"")</f>
        <v/>
      </c>
      <c r="BH200" s="13" t="str">
        <f>IFERROR(IF(BH$4="Yes",INDEX(List!$F$2:$CB$208,MATCH('Selection Pane Data'!$C200,List!$F$2:$F$208,0),MATCH('Selection Pane Data'!BH$3,List!$F$2:$CB$2,0)),""),"")</f>
        <v/>
      </c>
      <c r="BI200" s="13" t="str">
        <f>IFERROR(IF(BI$4="Yes",INDEX(List!$F$2:$CB$208,MATCH('Selection Pane Data'!$C200,List!$F$2:$F$208,0),MATCH('Selection Pane Data'!BI$3,List!$F$2:$CB$2,0)),""),"")</f>
        <v/>
      </c>
      <c r="BJ200" s="13" t="str">
        <f>IFERROR(IF(BJ$4="Yes",INDEX(List!$F$2:$CB$208,MATCH('Selection Pane Data'!$C200,List!$F$2:$F$208,0),MATCH('Selection Pane Data'!BJ$3,List!$F$2:$CB$2,0)),""),"")</f>
        <v/>
      </c>
      <c r="BK200" s="13" t="str">
        <f>IFERROR(IF(BK$4="Yes",INDEX(List!$F$2:$CB$208,MATCH('Selection Pane Data'!$C200,List!$F$2:$F$208,0),MATCH('Selection Pane Data'!BK$3,List!$F$2:$CB$2,0)),""),"")</f>
        <v/>
      </c>
      <c r="BL200" s="13" t="str">
        <f>IFERROR(IF(BL$4="Yes",INDEX(List!$F$2:$CB$208,MATCH('Selection Pane Data'!$C200,List!$F$2:$F$208,0),MATCH('Selection Pane Data'!BL$3,List!$F$2:$CB$2,0)),""),"")</f>
        <v/>
      </c>
      <c r="BM200" s="13" t="str">
        <f>IFERROR(IF(BM$4="Yes",INDEX(List!$F$2:$CB$208,MATCH('Selection Pane Data'!$C200,List!$F$2:$F$208,0),MATCH('Selection Pane Data'!BM$3,List!$F$2:$CB$2,0)),""),"")</f>
        <v/>
      </c>
      <c r="BN200" s="13" t="str">
        <f>IFERROR(IF(BN$4="Yes",INDEX(List!$F$2:$CB$208,MATCH('Selection Pane Data'!$C200,List!$F$2:$F$208,0),MATCH('Selection Pane Data'!BN$3,List!$F$2:$CB$2,0)),""),"")</f>
        <v/>
      </c>
      <c r="BO200" s="13" t="str">
        <f>IFERROR(IF(BO$4="Yes",INDEX(List!$F$2:$CB$208,MATCH('Selection Pane Data'!$C200,List!$F$2:$F$208,0),MATCH('Selection Pane Data'!BO$3,List!$F$2:$CB$2,0)),""),"")</f>
        <v/>
      </c>
      <c r="BP200" s="13" t="str">
        <f>IFERROR(IF(BP$4="Yes",INDEX(List!$F$2:$CB$208,MATCH('Selection Pane Data'!$C200,List!$F$2:$F$208,0),MATCH('Selection Pane Data'!BP$3,List!$F$2:$CB$2,0)),""),"")</f>
        <v/>
      </c>
      <c r="BQ200" s="13" t="str">
        <f>IFERROR(IF(BQ$4="Yes",INDEX(List!$F$2:$CB$208,MATCH('Selection Pane Data'!$C200,List!$F$2:$F$208,0),MATCH('Selection Pane Data'!BQ$3,List!$F$2:$CB$2,0)),""),"")</f>
        <v/>
      </c>
      <c r="BR200" s="13" t="str">
        <f>IFERROR(IF(BR$4="Yes",INDEX(List!$F$2:$CB$208,MATCH('Selection Pane Data'!$C200,List!$F$2:$F$208,0),MATCH('Selection Pane Data'!BR$3,List!$F$2:$CB$2,0)),""),"")</f>
        <v/>
      </c>
      <c r="BS200" s="13" t="str">
        <f>IFERROR(IF(BS$4="Yes",INDEX(List!$F$2:$CB$208,MATCH('Selection Pane Data'!$C200,List!$F$2:$F$208,0),MATCH('Selection Pane Data'!BS$3,List!$F$2:$CB$2,0)),""),"")</f>
        <v/>
      </c>
      <c r="BT200" s="13" t="str">
        <f>IFERROR(IF(BT$4="Yes",INDEX(List!$F$2:$CB$208,MATCH('Selection Pane Data'!$C200,List!$F$2:$F$208,0),MATCH('Selection Pane Data'!BT$3,List!$F$2:$CB$2,0)),""),"")</f>
        <v/>
      </c>
      <c r="BU200" s="13" t="str">
        <f>IFERROR(IF(BU$4="Yes",INDEX(List!$F$2:$CB$208,MATCH('Selection Pane Data'!$C200,List!$F$2:$F$208,0),MATCH('Selection Pane Data'!BU$3,List!$F$2:$CB$2,0)),""),"")</f>
        <v/>
      </c>
      <c r="BV200" s="13" t="str">
        <f>IFERROR(IF(BV$4="Yes",INDEX(List!$F$2:$CB$208,MATCH('Selection Pane Data'!$C200,List!$F$2:$F$208,0),MATCH('Selection Pane Data'!BV$3,List!$F$2:$CB$2,0)),""),"")</f>
        <v/>
      </c>
      <c r="BW200" s="13" t="str">
        <f>IFERROR(IF(BW$4="Yes",INDEX(List!$F$2:$CB$208,MATCH('Selection Pane Data'!$C200,List!$F$2:$F$208,0),MATCH('Selection Pane Data'!BW$3,List!$F$2:$CB$2,0)),""),"")</f>
        <v/>
      </c>
      <c r="BX200" s="13" t="str">
        <f>IFERROR(IF(BX$4="Yes",INDEX(List!$F$2:$CB$208,MATCH('Selection Pane Data'!$C200,List!$F$2:$F$208,0),MATCH('Selection Pane Data'!BX$3,List!$F$2:$CB$2,0)),""),"")</f>
        <v/>
      </c>
      <c r="BY200" s="13" t="str">
        <f>IFERROR(IF(BY$4="Yes",INDEX(List!$F$2:$CB$208,MATCH('Selection Pane Data'!$C200,List!$F$2:$F$208,0),MATCH('Selection Pane Data'!BY$3,List!$F$2:$CB$2,0)),""),"")</f>
        <v/>
      </c>
      <c r="BZ200" s="13" t="str">
        <f>IFERROR(IF(BZ$4="Yes",INDEX(List!$F$2:$CB$208,MATCH('Selection Pane Data'!$C200,List!$F$2:$F$208,0),MATCH('Selection Pane Data'!BZ$3,List!$F$2:$CB$2,0)),""),"")</f>
        <v/>
      </c>
      <c r="CA200" s="13" t="str">
        <f>IFERROR(IF(CA$4="Yes",INDEX(List!$F$2:$CB$208,MATCH('Selection Pane Data'!$C200,List!$F$2:$F$208,0),MATCH('Selection Pane Data'!CA$3,List!$F$2:$CB$2,0)),""),"")</f>
        <v/>
      </c>
      <c r="CC200" s="29">
        <f t="shared" si="12"/>
        <v>0</v>
      </c>
      <c r="CD200" s="29">
        <f t="shared" si="13"/>
        <v>0</v>
      </c>
      <c r="CE200" s="29"/>
      <c r="CF200" s="29">
        <f>COUNTIF(List!I198:CB198,'Selection Pane Data'!CF$3)</f>
        <v>4</v>
      </c>
      <c r="CG200" s="29">
        <f>COUNTIF(List!J198:CC198,'Selection Pane Data'!CG$3)</f>
        <v>10</v>
      </c>
      <c r="CH200" s="29"/>
      <c r="CI200" s="29" t="str">
        <f t="shared" si="14"/>
        <v>Error</v>
      </c>
      <c r="CJ200" s="29" t="str">
        <f t="shared" si="15"/>
        <v>Error</v>
      </c>
    </row>
    <row r="201" spans="2:88" ht="14.65" thickBot="1" x14ac:dyDescent="0.5">
      <c r="B201" t="s">
        <v>475</v>
      </c>
      <c r="C201" t="s">
        <v>142</v>
      </c>
      <c r="D201" s="32" t="str">
        <f>List!G199</f>
        <v>Customer Responsibility</v>
      </c>
      <c r="E201" s="31" t="str">
        <f>List!H199</f>
        <v>Microsoft Coverage</v>
      </c>
      <c r="F201" t="str">
        <f>INDEX('CMMC Levels'!$A$1:$F$188,MATCH('Selection Pane Data'!$C201,'CMMC Levels'!$A$1:$A$188,0),MATCH(Placemat!$F$4,'CMMC Levels'!$A$1:$F$1,0))</f>
        <v>X</v>
      </c>
      <c r="G201" s="75" t="str">
        <f>IF(F201="X",IF(COUNTIF(List!I199:CB199,"P")+COUNTIF(List!I199:CB199,"S")=0,"U",IF(COUNTIF('Selection Pane Data'!H201:CA201,"P")&gt;0,"P",IF(COUNTIF('Selection Pane Data'!H201:CA201,"S")&gt;0,"S","N"))),"NA")</f>
        <v>N</v>
      </c>
      <c r="H201" s="13" t="str">
        <f>IFERROR(IF(H$4="Yes",INDEX(List!$F$2:$CB$208,MATCH('Selection Pane Data'!$C201,List!$F$2:$F$208,0),MATCH('Selection Pane Data'!H$3,List!$F$2:$CB$2,0)),""),"")</f>
        <v/>
      </c>
      <c r="I201" s="13" t="str">
        <f>IFERROR(IF(I$4="Yes",INDEX(List!$F$2:$CB$208,MATCH('Selection Pane Data'!$C201,List!$F$2:$F$208,0),MATCH('Selection Pane Data'!I$3,List!$F$2:$CB$2,0)),""),"")</f>
        <v/>
      </c>
      <c r="J201" s="13">
        <f>IFERROR(IF(J$4="Yes",INDEX(List!$F$2:$CB$208,MATCH('Selection Pane Data'!$C201,List!$F$2:$F$208,0),MATCH('Selection Pane Data'!J$3,List!$F$2:$CB$2,0)),""),"")</f>
        <v>0</v>
      </c>
      <c r="K201" s="13" t="str">
        <f>IFERROR(IF(K$4="Yes",INDEX(List!$F$2:$CB$208,MATCH('Selection Pane Data'!$C201,List!$F$2:$F$208,0),MATCH('Selection Pane Data'!K$3,List!$F$2:$CB$2,0)),""),"")</f>
        <v/>
      </c>
      <c r="L201" s="13" t="str">
        <f>IFERROR(IF(L$4="Yes",INDEX(List!$F$2:$CB$208,MATCH('Selection Pane Data'!$C201,List!$F$2:$F$208,0),MATCH('Selection Pane Data'!L$3,List!$F$2:$CB$2,0)),""),"")</f>
        <v/>
      </c>
      <c r="M201" s="13" t="str">
        <f>IFERROR(IF(M$4="Yes",INDEX(List!$F$2:$CB$208,MATCH('Selection Pane Data'!$C201,List!$F$2:$F$208,0),MATCH('Selection Pane Data'!M$3,List!$F$2:$CB$2,0)),""),"")</f>
        <v/>
      </c>
      <c r="N201" s="13" t="str">
        <f>IFERROR(IF(N$4="Yes",INDEX(List!$F$2:$CB$208,MATCH('Selection Pane Data'!$C201,List!$F$2:$F$208,0),MATCH('Selection Pane Data'!N$3,List!$F$2:$CB$2,0)),""),"")</f>
        <v/>
      </c>
      <c r="O201" s="13" t="str">
        <f>IFERROR(IF(O$4="Yes",INDEX(List!$F$2:$CB$208,MATCH('Selection Pane Data'!$C201,List!$F$2:$F$208,0),MATCH('Selection Pane Data'!O$3,List!$F$2:$CB$2,0)),""),"")</f>
        <v/>
      </c>
      <c r="P201" s="13" t="str">
        <f>IFERROR(IF(P$4="Yes",INDEX(List!$F$2:$CB$208,MATCH('Selection Pane Data'!$C201,List!$F$2:$F$208,0),MATCH('Selection Pane Data'!P$3,List!$F$2:$CB$2,0)),""),"")</f>
        <v/>
      </c>
      <c r="Q201" s="13" t="str">
        <f>IFERROR(IF(Q$4="Yes",INDEX(List!$F$2:$CB$208,MATCH('Selection Pane Data'!$C201,List!$F$2:$F$208,0),MATCH('Selection Pane Data'!Q$3,List!$F$2:$CB$2,0)),""),"")</f>
        <v/>
      </c>
      <c r="R201" s="13" t="str">
        <f>IFERROR(IF(R$4="Yes",INDEX(List!$F$2:$CB$208,MATCH('Selection Pane Data'!$C201,List!$F$2:$F$208,0),MATCH('Selection Pane Data'!R$3,List!$F$2:$CB$2,0)),""),"")</f>
        <v/>
      </c>
      <c r="S201" s="13" t="str">
        <f>IFERROR(IF(S$4="Yes",INDEX(List!$F$2:$CB$208,MATCH('Selection Pane Data'!$C201,List!$F$2:$F$208,0),MATCH('Selection Pane Data'!S$3,List!$F$2:$CB$2,0)),""),"")</f>
        <v/>
      </c>
      <c r="T201" s="13" t="str">
        <f>IFERROR(IF(T$4="Yes",INDEX(List!$F$2:$CB$208,MATCH('Selection Pane Data'!$C201,List!$F$2:$F$208,0),MATCH('Selection Pane Data'!T$3,List!$F$2:$CB$2,0)),""),"")</f>
        <v/>
      </c>
      <c r="U201" s="13" t="str">
        <f>IFERROR(IF(U$4="Yes",INDEX(List!$F$2:$CB$208,MATCH('Selection Pane Data'!$C201,List!$F$2:$F$208,0),MATCH('Selection Pane Data'!U$3,List!$F$2:$CB$2,0)),""),"")</f>
        <v/>
      </c>
      <c r="V201" s="13" t="str">
        <f>IFERROR(IF(V$4="Yes",INDEX(List!$F$2:$CB$208,MATCH('Selection Pane Data'!$C201,List!$F$2:$F$208,0),MATCH('Selection Pane Data'!V$3,List!$F$2:$CB$2,0)),""),"")</f>
        <v/>
      </c>
      <c r="W201" s="13" t="str">
        <f>IFERROR(IF(W$4="Yes",INDEX(List!$F$2:$CB$208,MATCH('Selection Pane Data'!$C201,List!$F$2:$F$208,0),MATCH('Selection Pane Data'!W$3,List!$F$2:$CB$2,0)),""),"")</f>
        <v/>
      </c>
      <c r="X201" s="13" t="str">
        <f>IFERROR(IF(X$4="Yes",INDEX(List!$F$2:$CB$208,MATCH('Selection Pane Data'!$C201,List!$F$2:$F$208,0),MATCH('Selection Pane Data'!X$3,List!$F$2:$CB$2,0)),""),"")</f>
        <v/>
      </c>
      <c r="Y201" s="13" t="str">
        <f>IFERROR(IF(Y$4="Yes",INDEX(List!$F$2:$CB$208,MATCH('Selection Pane Data'!$C201,List!$F$2:$F$208,0),MATCH('Selection Pane Data'!Y$3,List!$F$2:$CB$2,0)),""),"")</f>
        <v/>
      </c>
      <c r="Z201" s="13" t="str">
        <f>IFERROR(IF(Z$4="Yes",INDEX(List!$F$2:$CB$208,MATCH('Selection Pane Data'!$C201,List!$F$2:$F$208,0),MATCH('Selection Pane Data'!Z$3,List!$F$2:$CB$2,0)),""),"")</f>
        <v/>
      </c>
      <c r="AA201" s="13" t="str">
        <f>IFERROR(IF(AA$4="Yes",INDEX(List!$F$2:$CB$208,MATCH('Selection Pane Data'!$C201,List!$F$2:$F$208,0),MATCH('Selection Pane Data'!AA$3,List!$F$2:$CB$2,0)),""),"")</f>
        <v/>
      </c>
      <c r="AB201" s="13">
        <f>IFERROR(IF(AB$4="Yes",INDEX(List!$F$2:$CB$208,MATCH('Selection Pane Data'!$C201,List!$F$2:$F$208,0),MATCH('Selection Pane Data'!AB$3,List!$F$2:$CB$2,0)),""),"")</f>
        <v>0</v>
      </c>
      <c r="AC201" s="13" t="str">
        <f>IFERROR(IF(AC$4="Yes",INDEX(List!$F$2:$CB$208,MATCH('Selection Pane Data'!$C201,List!$F$2:$F$208,0),MATCH('Selection Pane Data'!AC$3,List!$F$2:$CB$2,0)),""),"")</f>
        <v/>
      </c>
      <c r="AD201" s="13" t="str">
        <f>IFERROR(IF(AD$4="Yes",INDEX(List!$F$2:$CB$208,MATCH('Selection Pane Data'!$C201,List!$F$2:$F$208,0),MATCH('Selection Pane Data'!AD$3,List!$F$2:$CB$2,0)),""),"")</f>
        <v/>
      </c>
      <c r="AE201" s="13" t="str">
        <f>IFERROR(IF(AE$4="Yes",INDEX(List!$F$2:$CB$208,MATCH('Selection Pane Data'!$C201,List!$F$2:$F$208,0),MATCH('Selection Pane Data'!AE$3,List!$F$2:$CB$2,0)),""),"")</f>
        <v/>
      </c>
      <c r="AF201" s="13" t="str">
        <f>IFERROR(IF(AF$4="Yes",INDEX(List!$F$2:$CB$208,MATCH('Selection Pane Data'!$C201,List!$F$2:$F$208,0),MATCH('Selection Pane Data'!AF$3,List!$F$2:$CB$2,0)),""),"")</f>
        <v/>
      </c>
      <c r="AG201" s="13" t="str">
        <f>IFERROR(IF(AG$4="Yes",INDEX(List!$F$2:$CB$208,MATCH('Selection Pane Data'!$C201,List!$F$2:$F$208,0),MATCH('Selection Pane Data'!AG$3,List!$F$2:$CB$2,0)),""),"")</f>
        <v/>
      </c>
      <c r="AH201" s="13" t="str">
        <f>IFERROR(IF(AH$4="Yes",INDEX(List!$F$2:$CB$208,MATCH('Selection Pane Data'!$C201,List!$F$2:$F$208,0),MATCH('Selection Pane Data'!AH$3,List!$F$2:$CB$2,0)),""),"")</f>
        <v/>
      </c>
      <c r="AI201" s="13" t="str">
        <f>IFERROR(IF(AI$4="Yes",INDEX(List!$F$2:$CB$208,MATCH('Selection Pane Data'!$C201,List!$F$2:$F$208,0),MATCH('Selection Pane Data'!AI$3,List!$F$2:$CB$2,0)),""),"")</f>
        <v/>
      </c>
      <c r="AJ201" s="13" t="str">
        <f>IFERROR(IF(AJ$4="Yes",INDEX(List!$F$2:$CB$208,MATCH('Selection Pane Data'!$C201,List!$F$2:$F$208,0),MATCH('Selection Pane Data'!AJ$3,List!$F$2:$CB$2,0)),""),"")</f>
        <v/>
      </c>
      <c r="AK201" s="13" t="str">
        <f>IFERROR(IF(AK$4="Yes",INDEX(List!$F$2:$CB$208,MATCH('Selection Pane Data'!$C201,List!$F$2:$F$208,0),MATCH('Selection Pane Data'!AK$3,List!$F$2:$CB$2,0)),""),"")</f>
        <v/>
      </c>
      <c r="AL201" s="13" t="str">
        <f>IFERROR(IF(AL$4="Yes",INDEX(List!$F$2:$CB$208,MATCH('Selection Pane Data'!$C201,List!$F$2:$F$208,0),MATCH('Selection Pane Data'!AL$3,List!$F$2:$CB$2,0)),""),"")</f>
        <v/>
      </c>
      <c r="AM201" s="13" t="str">
        <f>IFERROR(IF(AM$4="Yes",INDEX(List!$F$2:$CB$208,MATCH('Selection Pane Data'!$C201,List!$F$2:$F$208,0),MATCH('Selection Pane Data'!AM$3,List!$F$2:$CB$2,0)),""),"")</f>
        <v/>
      </c>
      <c r="AN201" s="13" t="str">
        <f>IFERROR(IF(AN$4="Yes",INDEX(List!$F$2:$CB$208,MATCH('Selection Pane Data'!$C201,List!$F$2:$F$208,0),MATCH('Selection Pane Data'!AN$3,List!$F$2:$CB$2,0)),""),"")</f>
        <v/>
      </c>
      <c r="AO201" s="13" t="str">
        <f>IFERROR(IF(AO$4="Yes",INDEX(List!$F$2:$CB$208,MATCH('Selection Pane Data'!$C201,List!$F$2:$F$208,0),MATCH('Selection Pane Data'!AO$3,List!$F$2:$CB$2,0)),""),"")</f>
        <v/>
      </c>
      <c r="AP201" s="13" t="str">
        <f>IFERROR(IF(AP$4="Yes",INDEX(List!$F$2:$CB$208,MATCH('Selection Pane Data'!$C201,List!$F$2:$F$208,0),MATCH('Selection Pane Data'!AP$3,List!$F$2:$CB$2,0)),""),"")</f>
        <v/>
      </c>
      <c r="AQ201" s="13" t="str">
        <f>IFERROR(IF(AQ$4="Yes",INDEX(List!$F$2:$CB$208,MATCH('Selection Pane Data'!$C201,List!$F$2:$F$208,0),MATCH('Selection Pane Data'!AQ$3,List!$F$2:$CB$2,0)),""),"")</f>
        <v/>
      </c>
      <c r="AR201" s="13" t="str">
        <f>IFERROR(IF(AR$4="Yes",INDEX(List!$F$2:$CB$208,MATCH('Selection Pane Data'!$C201,List!$F$2:$F$208,0),MATCH('Selection Pane Data'!AR$3,List!$F$2:$CB$2,0)),""),"")</f>
        <v/>
      </c>
      <c r="AS201" s="13" t="str">
        <f>IFERROR(IF(AS$4="Yes",INDEX(List!$F$2:$CB$208,MATCH('Selection Pane Data'!$C201,List!$F$2:$F$208,0),MATCH('Selection Pane Data'!AS$3,List!$F$2:$CB$2,0)),""),"")</f>
        <v/>
      </c>
      <c r="AT201" s="13" t="str">
        <f>IFERROR(IF(AT$4="Yes",INDEX(List!$F$2:$CB$208,MATCH('Selection Pane Data'!$C201,List!$F$2:$F$208,0),MATCH('Selection Pane Data'!AT$3,List!$F$2:$CB$2,0)),""),"")</f>
        <v/>
      </c>
      <c r="AU201" s="13" t="str">
        <f>IFERROR(IF(AU$4="Yes",INDEX(List!$F$2:$CB$208,MATCH('Selection Pane Data'!$C201,List!$F$2:$F$208,0),MATCH('Selection Pane Data'!AU$3,List!$F$2:$CB$2,0)),""),"")</f>
        <v/>
      </c>
      <c r="AV201" s="13" t="str">
        <f>IFERROR(IF(AV$4="Yes",INDEX(List!$F$2:$CB$208,MATCH('Selection Pane Data'!$C201,List!$F$2:$F$208,0),MATCH('Selection Pane Data'!AV$3,List!$F$2:$CB$2,0)),""),"")</f>
        <v/>
      </c>
      <c r="AW201" s="13" t="str">
        <f>IFERROR(IF(AW$4="Yes",INDEX(List!$F$2:$CB$208,MATCH('Selection Pane Data'!$C201,List!$F$2:$F$208,0),MATCH('Selection Pane Data'!AW$3,List!$F$2:$CB$2,0)),""),"")</f>
        <v/>
      </c>
      <c r="AX201" s="13" t="str">
        <f>IFERROR(IF(AX$4="Yes",INDEX(List!$F$2:$CB$208,MATCH('Selection Pane Data'!$C201,List!$F$2:$F$208,0),MATCH('Selection Pane Data'!AX$3,List!$F$2:$CB$2,0)),""),"")</f>
        <v/>
      </c>
      <c r="AY201" s="13" t="str">
        <f>IFERROR(IF(AY$4="Yes",INDEX(List!$F$2:$CB$208,MATCH('Selection Pane Data'!$C201,List!$F$2:$F$208,0),MATCH('Selection Pane Data'!AY$3,List!$F$2:$CB$2,0)),""),"")</f>
        <v/>
      </c>
      <c r="AZ201" s="13" t="str">
        <f>IFERROR(IF(AZ$4="Yes",INDEX(List!$F$2:$CB$208,MATCH('Selection Pane Data'!$C201,List!$F$2:$F$208,0),MATCH('Selection Pane Data'!AZ$3,List!$F$2:$CB$2,0)),""),"")</f>
        <v/>
      </c>
      <c r="BA201" s="13" t="str">
        <f>IFERROR(IF(BA$4="Yes",INDEX(List!$F$2:$CB$208,MATCH('Selection Pane Data'!$C201,List!$F$2:$F$208,0),MATCH('Selection Pane Data'!BA$3,List!$F$2:$CB$2,0)),""),"")</f>
        <v/>
      </c>
      <c r="BB201" s="13" t="str">
        <f>IFERROR(IF(BB$4="Yes",INDEX(List!$F$2:$CB$208,MATCH('Selection Pane Data'!$C201,List!$F$2:$F$208,0),MATCH('Selection Pane Data'!BB$3,List!$F$2:$CB$2,0)),""),"")</f>
        <v/>
      </c>
      <c r="BC201" s="13" t="str">
        <f>IFERROR(IF(BC$4="Yes",INDEX(List!$F$2:$CB$208,MATCH('Selection Pane Data'!$C201,List!$F$2:$F$208,0),MATCH('Selection Pane Data'!BC$3,List!$F$2:$CB$2,0)),""),"")</f>
        <v/>
      </c>
      <c r="BD201" s="13" t="str">
        <f>IFERROR(IF(BD$4="Yes",INDEX(List!$F$2:$CB$208,MATCH('Selection Pane Data'!$C201,List!$F$2:$F$208,0),MATCH('Selection Pane Data'!BD$3,List!$F$2:$CB$2,0)),""),"")</f>
        <v/>
      </c>
      <c r="BE201" s="13" t="str">
        <f>IFERROR(IF(BE$4="Yes",INDEX(List!$F$2:$CB$208,MATCH('Selection Pane Data'!$C201,List!$F$2:$F$208,0),MATCH('Selection Pane Data'!BE$3,List!$F$2:$CB$2,0)),""),"")</f>
        <v/>
      </c>
      <c r="BF201" s="13" t="str">
        <f>IFERROR(IF(BF$4="Yes",INDEX(List!$F$2:$CB$208,MATCH('Selection Pane Data'!$C201,List!$F$2:$F$208,0),MATCH('Selection Pane Data'!BF$3,List!$F$2:$CB$2,0)),""),"")</f>
        <v/>
      </c>
      <c r="BG201" s="13" t="str">
        <f>IFERROR(IF(BG$4="Yes",INDEX(List!$F$2:$CB$208,MATCH('Selection Pane Data'!$C201,List!$F$2:$F$208,0),MATCH('Selection Pane Data'!BG$3,List!$F$2:$CB$2,0)),""),"")</f>
        <v/>
      </c>
      <c r="BH201" s="13" t="str">
        <f>IFERROR(IF(BH$4="Yes",INDEX(List!$F$2:$CB$208,MATCH('Selection Pane Data'!$C201,List!$F$2:$F$208,0),MATCH('Selection Pane Data'!BH$3,List!$F$2:$CB$2,0)),""),"")</f>
        <v/>
      </c>
      <c r="BI201" s="13" t="str">
        <f>IFERROR(IF(BI$4="Yes",INDEX(List!$F$2:$CB$208,MATCH('Selection Pane Data'!$C201,List!$F$2:$F$208,0),MATCH('Selection Pane Data'!BI$3,List!$F$2:$CB$2,0)),""),"")</f>
        <v/>
      </c>
      <c r="BJ201" s="13" t="str">
        <f>IFERROR(IF(BJ$4="Yes",INDEX(List!$F$2:$CB$208,MATCH('Selection Pane Data'!$C201,List!$F$2:$F$208,0),MATCH('Selection Pane Data'!BJ$3,List!$F$2:$CB$2,0)),""),"")</f>
        <v/>
      </c>
      <c r="BK201" s="13" t="str">
        <f>IFERROR(IF(BK$4="Yes",INDEX(List!$F$2:$CB$208,MATCH('Selection Pane Data'!$C201,List!$F$2:$F$208,0),MATCH('Selection Pane Data'!BK$3,List!$F$2:$CB$2,0)),""),"")</f>
        <v/>
      </c>
      <c r="BL201" s="13" t="str">
        <f>IFERROR(IF(BL$4="Yes",INDEX(List!$F$2:$CB$208,MATCH('Selection Pane Data'!$C201,List!$F$2:$F$208,0),MATCH('Selection Pane Data'!BL$3,List!$F$2:$CB$2,0)),""),"")</f>
        <v/>
      </c>
      <c r="BM201" s="13" t="str">
        <f>IFERROR(IF(BM$4="Yes",INDEX(List!$F$2:$CB$208,MATCH('Selection Pane Data'!$C201,List!$F$2:$F$208,0),MATCH('Selection Pane Data'!BM$3,List!$F$2:$CB$2,0)),""),"")</f>
        <v/>
      </c>
      <c r="BN201" s="13" t="str">
        <f>IFERROR(IF(BN$4="Yes",INDEX(List!$F$2:$CB$208,MATCH('Selection Pane Data'!$C201,List!$F$2:$F$208,0),MATCH('Selection Pane Data'!BN$3,List!$F$2:$CB$2,0)),""),"")</f>
        <v/>
      </c>
      <c r="BO201" s="13" t="str">
        <f>IFERROR(IF(BO$4="Yes",INDEX(List!$F$2:$CB$208,MATCH('Selection Pane Data'!$C201,List!$F$2:$F$208,0),MATCH('Selection Pane Data'!BO$3,List!$F$2:$CB$2,0)),""),"")</f>
        <v/>
      </c>
      <c r="BP201" s="13" t="str">
        <f>IFERROR(IF(BP$4="Yes",INDEX(List!$F$2:$CB$208,MATCH('Selection Pane Data'!$C201,List!$F$2:$F$208,0),MATCH('Selection Pane Data'!BP$3,List!$F$2:$CB$2,0)),""),"")</f>
        <v/>
      </c>
      <c r="BQ201" s="13" t="str">
        <f>IFERROR(IF(BQ$4="Yes",INDEX(List!$F$2:$CB$208,MATCH('Selection Pane Data'!$C201,List!$F$2:$F$208,0),MATCH('Selection Pane Data'!BQ$3,List!$F$2:$CB$2,0)),""),"")</f>
        <v/>
      </c>
      <c r="BR201" s="13" t="str">
        <f>IFERROR(IF(BR$4="Yes",INDEX(List!$F$2:$CB$208,MATCH('Selection Pane Data'!$C201,List!$F$2:$F$208,0),MATCH('Selection Pane Data'!BR$3,List!$F$2:$CB$2,0)),""),"")</f>
        <v/>
      </c>
      <c r="BS201" s="13" t="str">
        <f>IFERROR(IF(BS$4="Yes",INDEX(List!$F$2:$CB$208,MATCH('Selection Pane Data'!$C201,List!$F$2:$F$208,0),MATCH('Selection Pane Data'!BS$3,List!$F$2:$CB$2,0)),""),"")</f>
        <v/>
      </c>
      <c r="BT201" s="13" t="str">
        <f>IFERROR(IF(BT$4="Yes",INDEX(List!$F$2:$CB$208,MATCH('Selection Pane Data'!$C201,List!$F$2:$F$208,0),MATCH('Selection Pane Data'!BT$3,List!$F$2:$CB$2,0)),""),"")</f>
        <v/>
      </c>
      <c r="BU201" s="13" t="str">
        <f>IFERROR(IF(BU$4="Yes",INDEX(List!$F$2:$CB$208,MATCH('Selection Pane Data'!$C201,List!$F$2:$F$208,0),MATCH('Selection Pane Data'!BU$3,List!$F$2:$CB$2,0)),""),"")</f>
        <v/>
      </c>
      <c r="BV201" s="13" t="str">
        <f>IFERROR(IF(BV$4="Yes",INDEX(List!$F$2:$CB$208,MATCH('Selection Pane Data'!$C201,List!$F$2:$F$208,0),MATCH('Selection Pane Data'!BV$3,List!$F$2:$CB$2,0)),""),"")</f>
        <v/>
      </c>
      <c r="BW201" s="13" t="str">
        <f>IFERROR(IF(BW$4="Yes",INDEX(List!$F$2:$CB$208,MATCH('Selection Pane Data'!$C201,List!$F$2:$F$208,0),MATCH('Selection Pane Data'!BW$3,List!$F$2:$CB$2,0)),""),"")</f>
        <v/>
      </c>
      <c r="BX201" s="13" t="str">
        <f>IFERROR(IF(BX$4="Yes",INDEX(List!$F$2:$CB$208,MATCH('Selection Pane Data'!$C201,List!$F$2:$F$208,0),MATCH('Selection Pane Data'!BX$3,List!$F$2:$CB$2,0)),""),"")</f>
        <v/>
      </c>
      <c r="BY201" s="13" t="str">
        <f>IFERROR(IF(BY$4="Yes",INDEX(List!$F$2:$CB$208,MATCH('Selection Pane Data'!$C201,List!$F$2:$F$208,0),MATCH('Selection Pane Data'!BY$3,List!$F$2:$CB$2,0)),""),"")</f>
        <v/>
      </c>
      <c r="BZ201" s="13" t="str">
        <f>IFERROR(IF(BZ$4="Yes",INDEX(List!$F$2:$CB$208,MATCH('Selection Pane Data'!$C201,List!$F$2:$F$208,0),MATCH('Selection Pane Data'!BZ$3,List!$F$2:$CB$2,0)),""),"")</f>
        <v/>
      </c>
      <c r="CA201" s="13" t="str">
        <f>IFERROR(IF(CA$4="Yes",INDEX(List!$F$2:$CB$208,MATCH('Selection Pane Data'!$C201,List!$F$2:$F$208,0),MATCH('Selection Pane Data'!CA$3,List!$F$2:$CB$2,0)),""),"")</f>
        <v/>
      </c>
      <c r="CC201" s="29">
        <f t="shared" si="12"/>
        <v>0</v>
      </c>
      <c r="CD201" s="29">
        <f t="shared" si="13"/>
        <v>0</v>
      </c>
      <c r="CE201" s="29"/>
      <c r="CF201" s="29">
        <f>COUNTIF(List!I199:CB199,'Selection Pane Data'!CF$3)</f>
        <v>1</v>
      </c>
      <c r="CG201" s="29">
        <f>COUNTIF(List!J199:CC199,'Selection Pane Data'!CG$3)</f>
        <v>12</v>
      </c>
      <c r="CH201" s="29"/>
      <c r="CI201" s="29" t="str">
        <f t="shared" si="14"/>
        <v>Error</v>
      </c>
      <c r="CJ201" s="29" t="str">
        <f t="shared" si="15"/>
        <v>Error</v>
      </c>
    </row>
    <row r="202" spans="2:88" ht="14.65" thickBot="1" x14ac:dyDescent="0.5">
      <c r="B202" t="s">
        <v>479</v>
      </c>
      <c r="C202" t="s">
        <v>1128</v>
      </c>
      <c r="D202" s="32" t="str">
        <f>List!G200</f>
        <v>Not Applicable</v>
      </c>
      <c r="E202" s="31" t="str">
        <f>List!H200</f>
        <v>Not Applicable</v>
      </c>
      <c r="F202" t="e">
        <f>INDEX('CMMC Levels'!$A$1:$F$188,MATCH('Selection Pane Data'!$C202,'CMMC Levels'!$A$1:$A$188,0),MATCH(Placemat!$F$4,'CMMC Levels'!$A$1:$F$1,0))</f>
        <v>#N/A</v>
      </c>
      <c r="G202" s="75" t="e">
        <f>IF(F202="X",IF(COUNTIF(List!I200:CB200,"P")+COUNTIF(List!I200:CB200,"S")=0,"U",IF(COUNTIF('Selection Pane Data'!H202:CA202,"P")&gt;0,"P",IF(COUNTIF('Selection Pane Data'!H202:CA202,"S")&gt;0,"S","N"))),"NA")</f>
        <v>#N/A</v>
      </c>
      <c r="H202" s="13" t="str">
        <f>IFERROR(IF(H$4="Yes",INDEX(List!$F$2:$CB$208,MATCH('Selection Pane Data'!$C202,List!$F$2:$F$208,0),MATCH('Selection Pane Data'!H$3,List!$F$2:$CB$2,0)),""),"")</f>
        <v/>
      </c>
      <c r="I202" s="13" t="str">
        <f>IFERROR(IF(I$4="Yes",INDEX(List!$F$2:$CB$208,MATCH('Selection Pane Data'!$C202,List!$F$2:$F$208,0),MATCH('Selection Pane Data'!I$3,List!$F$2:$CB$2,0)),""),"")</f>
        <v/>
      </c>
      <c r="J202" s="13">
        <f>IFERROR(IF(J$4="Yes",INDEX(List!$F$2:$CB$208,MATCH('Selection Pane Data'!$C202,List!$F$2:$F$208,0),MATCH('Selection Pane Data'!J$3,List!$F$2:$CB$2,0)),""),"")</f>
        <v>0</v>
      </c>
      <c r="K202" s="13" t="str">
        <f>IFERROR(IF(K$4="Yes",INDEX(List!$F$2:$CB$208,MATCH('Selection Pane Data'!$C202,List!$F$2:$F$208,0),MATCH('Selection Pane Data'!K$3,List!$F$2:$CB$2,0)),""),"")</f>
        <v/>
      </c>
      <c r="L202" s="13" t="str">
        <f>IFERROR(IF(L$4="Yes",INDEX(List!$F$2:$CB$208,MATCH('Selection Pane Data'!$C202,List!$F$2:$F$208,0),MATCH('Selection Pane Data'!L$3,List!$F$2:$CB$2,0)),""),"")</f>
        <v/>
      </c>
      <c r="M202" s="13" t="str">
        <f>IFERROR(IF(M$4="Yes",INDEX(List!$F$2:$CB$208,MATCH('Selection Pane Data'!$C202,List!$F$2:$F$208,0),MATCH('Selection Pane Data'!M$3,List!$F$2:$CB$2,0)),""),"")</f>
        <v/>
      </c>
      <c r="N202" s="13" t="str">
        <f>IFERROR(IF(N$4="Yes",INDEX(List!$F$2:$CB$208,MATCH('Selection Pane Data'!$C202,List!$F$2:$F$208,0),MATCH('Selection Pane Data'!N$3,List!$F$2:$CB$2,0)),""),"")</f>
        <v/>
      </c>
      <c r="O202" s="13" t="str">
        <f>IFERROR(IF(O$4="Yes",INDEX(List!$F$2:$CB$208,MATCH('Selection Pane Data'!$C202,List!$F$2:$F$208,0),MATCH('Selection Pane Data'!O$3,List!$F$2:$CB$2,0)),""),"")</f>
        <v/>
      </c>
      <c r="P202" s="13" t="str">
        <f>IFERROR(IF(P$4="Yes",INDEX(List!$F$2:$CB$208,MATCH('Selection Pane Data'!$C202,List!$F$2:$F$208,0),MATCH('Selection Pane Data'!P$3,List!$F$2:$CB$2,0)),""),"")</f>
        <v/>
      </c>
      <c r="Q202" s="13" t="str">
        <f>IFERROR(IF(Q$4="Yes",INDEX(List!$F$2:$CB$208,MATCH('Selection Pane Data'!$C202,List!$F$2:$F$208,0),MATCH('Selection Pane Data'!Q$3,List!$F$2:$CB$2,0)),""),"")</f>
        <v/>
      </c>
      <c r="R202" s="13" t="str">
        <f>IFERROR(IF(R$4="Yes",INDEX(List!$F$2:$CB$208,MATCH('Selection Pane Data'!$C202,List!$F$2:$F$208,0),MATCH('Selection Pane Data'!R$3,List!$F$2:$CB$2,0)),""),"")</f>
        <v/>
      </c>
      <c r="S202" s="13" t="str">
        <f>IFERROR(IF(S$4="Yes",INDEX(List!$F$2:$CB$208,MATCH('Selection Pane Data'!$C202,List!$F$2:$F$208,0),MATCH('Selection Pane Data'!S$3,List!$F$2:$CB$2,0)),""),"")</f>
        <v/>
      </c>
      <c r="T202" s="13" t="str">
        <f>IFERROR(IF(T$4="Yes",INDEX(List!$F$2:$CB$208,MATCH('Selection Pane Data'!$C202,List!$F$2:$F$208,0),MATCH('Selection Pane Data'!T$3,List!$F$2:$CB$2,0)),""),"")</f>
        <v/>
      </c>
      <c r="U202" s="13" t="str">
        <f>IFERROR(IF(U$4="Yes",INDEX(List!$F$2:$CB$208,MATCH('Selection Pane Data'!$C202,List!$F$2:$F$208,0),MATCH('Selection Pane Data'!U$3,List!$F$2:$CB$2,0)),""),"")</f>
        <v/>
      </c>
      <c r="V202" s="13" t="str">
        <f>IFERROR(IF(V$4="Yes",INDEX(List!$F$2:$CB$208,MATCH('Selection Pane Data'!$C202,List!$F$2:$F$208,0),MATCH('Selection Pane Data'!V$3,List!$F$2:$CB$2,0)),""),"")</f>
        <v/>
      </c>
      <c r="W202" s="13" t="str">
        <f>IFERROR(IF(W$4="Yes",INDEX(List!$F$2:$CB$208,MATCH('Selection Pane Data'!$C202,List!$F$2:$F$208,0),MATCH('Selection Pane Data'!W$3,List!$F$2:$CB$2,0)),""),"")</f>
        <v/>
      </c>
      <c r="X202" s="13" t="str">
        <f>IFERROR(IF(X$4="Yes",INDEX(List!$F$2:$CB$208,MATCH('Selection Pane Data'!$C202,List!$F$2:$F$208,0),MATCH('Selection Pane Data'!X$3,List!$F$2:$CB$2,0)),""),"")</f>
        <v/>
      </c>
      <c r="Y202" s="13" t="str">
        <f>IFERROR(IF(Y$4="Yes",INDEX(List!$F$2:$CB$208,MATCH('Selection Pane Data'!$C202,List!$F$2:$F$208,0),MATCH('Selection Pane Data'!Y$3,List!$F$2:$CB$2,0)),""),"")</f>
        <v/>
      </c>
      <c r="Z202" s="13" t="str">
        <f>IFERROR(IF(Z$4="Yes",INDEX(List!$F$2:$CB$208,MATCH('Selection Pane Data'!$C202,List!$F$2:$F$208,0),MATCH('Selection Pane Data'!Z$3,List!$F$2:$CB$2,0)),""),"")</f>
        <v/>
      </c>
      <c r="AA202" s="13" t="str">
        <f>IFERROR(IF(AA$4="Yes",INDEX(List!$F$2:$CB$208,MATCH('Selection Pane Data'!$C202,List!$F$2:$F$208,0),MATCH('Selection Pane Data'!AA$3,List!$F$2:$CB$2,0)),""),"")</f>
        <v/>
      </c>
      <c r="AB202" s="13">
        <f>IFERROR(IF(AB$4="Yes",INDEX(List!$F$2:$CB$208,MATCH('Selection Pane Data'!$C202,List!$F$2:$F$208,0),MATCH('Selection Pane Data'!AB$3,List!$F$2:$CB$2,0)),""),"")</f>
        <v>0</v>
      </c>
      <c r="AC202" s="13" t="str">
        <f>IFERROR(IF(AC$4="Yes",INDEX(List!$F$2:$CB$208,MATCH('Selection Pane Data'!$C202,List!$F$2:$F$208,0),MATCH('Selection Pane Data'!AC$3,List!$F$2:$CB$2,0)),""),"")</f>
        <v/>
      </c>
      <c r="AD202" s="13" t="str">
        <f>IFERROR(IF(AD$4="Yes",INDEX(List!$F$2:$CB$208,MATCH('Selection Pane Data'!$C202,List!$F$2:$F$208,0),MATCH('Selection Pane Data'!AD$3,List!$F$2:$CB$2,0)),""),"")</f>
        <v/>
      </c>
      <c r="AE202" s="13" t="str">
        <f>IFERROR(IF(AE$4="Yes",INDEX(List!$F$2:$CB$208,MATCH('Selection Pane Data'!$C202,List!$F$2:$F$208,0),MATCH('Selection Pane Data'!AE$3,List!$F$2:$CB$2,0)),""),"")</f>
        <v/>
      </c>
      <c r="AF202" s="13" t="str">
        <f>IFERROR(IF(AF$4="Yes",INDEX(List!$F$2:$CB$208,MATCH('Selection Pane Data'!$C202,List!$F$2:$F$208,0),MATCH('Selection Pane Data'!AF$3,List!$F$2:$CB$2,0)),""),"")</f>
        <v/>
      </c>
      <c r="AG202" s="13" t="str">
        <f>IFERROR(IF(AG$4="Yes",INDEX(List!$F$2:$CB$208,MATCH('Selection Pane Data'!$C202,List!$F$2:$F$208,0),MATCH('Selection Pane Data'!AG$3,List!$F$2:$CB$2,0)),""),"")</f>
        <v/>
      </c>
      <c r="AH202" s="13" t="str">
        <f>IFERROR(IF(AH$4="Yes",INDEX(List!$F$2:$CB$208,MATCH('Selection Pane Data'!$C202,List!$F$2:$F$208,0),MATCH('Selection Pane Data'!AH$3,List!$F$2:$CB$2,0)),""),"")</f>
        <v/>
      </c>
      <c r="AI202" s="13" t="str">
        <f>IFERROR(IF(AI$4="Yes",INDEX(List!$F$2:$CB$208,MATCH('Selection Pane Data'!$C202,List!$F$2:$F$208,0),MATCH('Selection Pane Data'!AI$3,List!$F$2:$CB$2,0)),""),"")</f>
        <v/>
      </c>
      <c r="AJ202" s="13" t="str">
        <f>IFERROR(IF(AJ$4="Yes",INDEX(List!$F$2:$CB$208,MATCH('Selection Pane Data'!$C202,List!$F$2:$F$208,0),MATCH('Selection Pane Data'!AJ$3,List!$F$2:$CB$2,0)),""),"")</f>
        <v/>
      </c>
      <c r="AK202" s="13" t="str">
        <f>IFERROR(IF(AK$4="Yes",INDEX(List!$F$2:$CB$208,MATCH('Selection Pane Data'!$C202,List!$F$2:$F$208,0),MATCH('Selection Pane Data'!AK$3,List!$F$2:$CB$2,0)),""),"")</f>
        <v/>
      </c>
      <c r="AL202" s="13" t="str">
        <f>IFERROR(IF(AL$4="Yes",INDEX(List!$F$2:$CB$208,MATCH('Selection Pane Data'!$C202,List!$F$2:$F$208,0),MATCH('Selection Pane Data'!AL$3,List!$F$2:$CB$2,0)),""),"")</f>
        <v/>
      </c>
      <c r="AM202" s="13" t="str">
        <f>IFERROR(IF(AM$4="Yes",INDEX(List!$F$2:$CB$208,MATCH('Selection Pane Data'!$C202,List!$F$2:$F$208,0),MATCH('Selection Pane Data'!AM$3,List!$F$2:$CB$2,0)),""),"")</f>
        <v/>
      </c>
      <c r="AN202" s="13" t="str">
        <f>IFERROR(IF(AN$4="Yes",INDEX(List!$F$2:$CB$208,MATCH('Selection Pane Data'!$C202,List!$F$2:$F$208,0),MATCH('Selection Pane Data'!AN$3,List!$F$2:$CB$2,0)),""),"")</f>
        <v/>
      </c>
      <c r="AO202" s="13" t="str">
        <f>IFERROR(IF(AO$4="Yes",INDEX(List!$F$2:$CB$208,MATCH('Selection Pane Data'!$C202,List!$F$2:$F$208,0),MATCH('Selection Pane Data'!AO$3,List!$F$2:$CB$2,0)),""),"")</f>
        <v/>
      </c>
      <c r="AP202" s="13" t="str">
        <f>IFERROR(IF(AP$4="Yes",INDEX(List!$F$2:$CB$208,MATCH('Selection Pane Data'!$C202,List!$F$2:$F$208,0),MATCH('Selection Pane Data'!AP$3,List!$F$2:$CB$2,0)),""),"")</f>
        <v/>
      </c>
      <c r="AQ202" s="13" t="str">
        <f>IFERROR(IF(AQ$4="Yes",INDEX(List!$F$2:$CB$208,MATCH('Selection Pane Data'!$C202,List!$F$2:$F$208,0),MATCH('Selection Pane Data'!AQ$3,List!$F$2:$CB$2,0)),""),"")</f>
        <v/>
      </c>
      <c r="AR202" s="13" t="str">
        <f>IFERROR(IF(AR$4="Yes",INDEX(List!$F$2:$CB$208,MATCH('Selection Pane Data'!$C202,List!$F$2:$F$208,0),MATCH('Selection Pane Data'!AR$3,List!$F$2:$CB$2,0)),""),"")</f>
        <v/>
      </c>
      <c r="AS202" s="13" t="str">
        <f>IFERROR(IF(AS$4="Yes",INDEX(List!$F$2:$CB$208,MATCH('Selection Pane Data'!$C202,List!$F$2:$F$208,0),MATCH('Selection Pane Data'!AS$3,List!$F$2:$CB$2,0)),""),"")</f>
        <v/>
      </c>
      <c r="AT202" s="13" t="str">
        <f>IFERROR(IF(AT$4="Yes",INDEX(List!$F$2:$CB$208,MATCH('Selection Pane Data'!$C202,List!$F$2:$F$208,0),MATCH('Selection Pane Data'!AT$3,List!$F$2:$CB$2,0)),""),"")</f>
        <v/>
      </c>
      <c r="AU202" s="13" t="str">
        <f>IFERROR(IF(AU$4="Yes",INDEX(List!$F$2:$CB$208,MATCH('Selection Pane Data'!$C202,List!$F$2:$F$208,0),MATCH('Selection Pane Data'!AU$3,List!$F$2:$CB$2,0)),""),"")</f>
        <v/>
      </c>
      <c r="AV202" s="13" t="str">
        <f>IFERROR(IF(AV$4="Yes",INDEX(List!$F$2:$CB$208,MATCH('Selection Pane Data'!$C202,List!$F$2:$F$208,0),MATCH('Selection Pane Data'!AV$3,List!$F$2:$CB$2,0)),""),"")</f>
        <v/>
      </c>
      <c r="AW202" s="13" t="str">
        <f>IFERROR(IF(AW$4="Yes",INDEX(List!$F$2:$CB$208,MATCH('Selection Pane Data'!$C202,List!$F$2:$F$208,0),MATCH('Selection Pane Data'!AW$3,List!$F$2:$CB$2,0)),""),"")</f>
        <v/>
      </c>
      <c r="AX202" s="13" t="str">
        <f>IFERROR(IF(AX$4="Yes",INDEX(List!$F$2:$CB$208,MATCH('Selection Pane Data'!$C202,List!$F$2:$F$208,0),MATCH('Selection Pane Data'!AX$3,List!$F$2:$CB$2,0)),""),"")</f>
        <v/>
      </c>
      <c r="AY202" s="13" t="str">
        <f>IFERROR(IF(AY$4="Yes",INDEX(List!$F$2:$CB$208,MATCH('Selection Pane Data'!$C202,List!$F$2:$F$208,0),MATCH('Selection Pane Data'!AY$3,List!$F$2:$CB$2,0)),""),"")</f>
        <v/>
      </c>
      <c r="AZ202" s="13" t="str">
        <f>IFERROR(IF(AZ$4="Yes",INDEX(List!$F$2:$CB$208,MATCH('Selection Pane Data'!$C202,List!$F$2:$F$208,0),MATCH('Selection Pane Data'!AZ$3,List!$F$2:$CB$2,0)),""),"")</f>
        <v/>
      </c>
      <c r="BA202" s="13" t="str">
        <f>IFERROR(IF(BA$4="Yes",INDEX(List!$F$2:$CB$208,MATCH('Selection Pane Data'!$C202,List!$F$2:$F$208,0),MATCH('Selection Pane Data'!BA$3,List!$F$2:$CB$2,0)),""),"")</f>
        <v/>
      </c>
      <c r="BB202" s="13" t="str">
        <f>IFERROR(IF(BB$4="Yes",INDEX(List!$F$2:$CB$208,MATCH('Selection Pane Data'!$C202,List!$F$2:$F$208,0),MATCH('Selection Pane Data'!BB$3,List!$F$2:$CB$2,0)),""),"")</f>
        <v/>
      </c>
      <c r="BC202" s="13" t="str">
        <f>IFERROR(IF(BC$4="Yes",INDEX(List!$F$2:$CB$208,MATCH('Selection Pane Data'!$C202,List!$F$2:$F$208,0),MATCH('Selection Pane Data'!BC$3,List!$F$2:$CB$2,0)),""),"")</f>
        <v/>
      </c>
      <c r="BD202" s="13" t="str">
        <f>IFERROR(IF(BD$4="Yes",INDEX(List!$F$2:$CB$208,MATCH('Selection Pane Data'!$C202,List!$F$2:$F$208,0),MATCH('Selection Pane Data'!BD$3,List!$F$2:$CB$2,0)),""),"")</f>
        <v/>
      </c>
      <c r="BE202" s="13" t="str">
        <f>IFERROR(IF(BE$4="Yes",INDEX(List!$F$2:$CB$208,MATCH('Selection Pane Data'!$C202,List!$F$2:$F$208,0),MATCH('Selection Pane Data'!BE$3,List!$F$2:$CB$2,0)),""),"")</f>
        <v/>
      </c>
      <c r="BF202" s="13" t="str">
        <f>IFERROR(IF(BF$4="Yes",INDEX(List!$F$2:$CB$208,MATCH('Selection Pane Data'!$C202,List!$F$2:$F$208,0),MATCH('Selection Pane Data'!BF$3,List!$F$2:$CB$2,0)),""),"")</f>
        <v/>
      </c>
      <c r="BG202" s="13" t="str">
        <f>IFERROR(IF(BG$4="Yes",INDEX(List!$F$2:$CB$208,MATCH('Selection Pane Data'!$C202,List!$F$2:$F$208,0),MATCH('Selection Pane Data'!BG$3,List!$F$2:$CB$2,0)),""),"")</f>
        <v/>
      </c>
      <c r="BH202" s="13" t="str">
        <f>IFERROR(IF(BH$4="Yes",INDEX(List!$F$2:$CB$208,MATCH('Selection Pane Data'!$C202,List!$F$2:$F$208,0),MATCH('Selection Pane Data'!BH$3,List!$F$2:$CB$2,0)),""),"")</f>
        <v/>
      </c>
      <c r="BI202" s="13" t="str">
        <f>IFERROR(IF(BI$4="Yes",INDEX(List!$F$2:$CB$208,MATCH('Selection Pane Data'!$C202,List!$F$2:$F$208,0),MATCH('Selection Pane Data'!BI$3,List!$F$2:$CB$2,0)),""),"")</f>
        <v/>
      </c>
      <c r="BJ202" s="13" t="str">
        <f>IFERROR(IF(BJ$4="Yes",INDEX(List!$F$2:$CB$208,MATCH('Selection Pane Data'!$C202,List!$F$2:$F$208,0),MATCH('Selection Pane Data'!BJ$3,List!$F$2:$CB$2,0)),""),"")</f>
        <v/>
      </c>
      <c r="BK202" s="13" t="str">
        <f>IFERROR(IF(BK$4="Yes",INDEX(List!$F$2:$CB$208,MATCH('Selection Pane Data'!$C202,List!$F$2:$F$208,0),MATCH('Selection Pane Data'!BK$3,List!$F$2:$CB$2,0)),""),"")</f>
        <v/>
      </c>
      <c r="BL202" s="13" t="str">
        <f>IFERROR(IF(BL$4="Yes",INDEX(List!$F$2:$CB$208,MATCH('Selection Pane Data'!$C202,List!$F$2:$F$208,0),MATCH('Selection Pane Data'!BL$3,List!$F$2:$CB$2,0)),""),"")</f>
        <v/>
      </c>
      <c r="BM202" s="13" t="str">
        <f>IFERROR(IF(BM$4="Yes",INDEX(List!$F$2:$CB$208,MATCH('Selection Pane Data'!$C202,List!$F$2:$F$208,0),MATCH('Selection Pane Data'!BM$3,List!$F$2:$CB$2,0)),""),"")</f>
        <v/>
      </c>
      <c r="BN202" s="13" t="str">
        <f>IFERROR(IF(BN$4="Yes",INDEX(List!$F$2:$CB$208,MATCH('Selection Pane Data'!$C202,List!$F$2:$F$208,0),MATCH('Selection Pane Data'!BN$3,List!$F$2:$CB$2,0)),""),"")</f>
        <v/>
      </c>
      <c r="BO202" s="13" t="str">
        <f>IFERROR(IF(BO$4="Yes",INDEX(List!$F$2:$CB$208,MATCH('Selection Pane Data'!$C202,List!$F$2:$F$208,0),MATCH('Selection Pane Data'!BO$3,List!$F$2:$CB$2,0)),""),"")</f>
        <v/>
      </c>
      <c r="BP202" s="13" t="str">
        <f>IFERROR(IF(BP$4="Yes",INDEX(List!$F$2:$CB$208,MATCH('Selection Pane Data'!$C202,List!$F$2:$F$208,0),MATCH('Selection Pane Data'!BP$3,List!$F$2:$CB$2,0)),""),"")</f>
        <v/>
      </c>
      <c r="BQ202" s="13" t="str">
        <f>IFERROR(IF(BQ$4="Yes",INDEX(List!$F$2:$CB$208,MATCH('Selection Pane Data'!$C202,List!$F$2:$F$208,0),MATCH('Selection Pane Data'!BQ$3,List!$F$2:$CB$2,0)),""),"")</f>
        <v/>
      </c>
      <c r="BR202" s="13" t="str">
        <f>IFERROR(IF(BR$4="Yes",INDEX(List!$F$2:$CB$208,MATCH('Selection Pane Data'!$C202,List!$F$2:$F$208,0),MATCH('Selection Pane Data'!BR$3,List!$F$2:$CB$2,0)),""),"")</f>
        <v/>
      </c>
      <c r="BS202" s="13" t="str">
        <f>IFERROR(IF(BS$4="Yes",INDEX(List!$F$2:$CB$208,MATCH('Selection Pane Data'!$C202,List!$F$2:$F$208,0),MATCH('Selection Pane Data'!BS$3,List!$F$2:$CB$2,0)),""),"")</f>
        <v/>
      </c>
      <c r="BT202" s="13" t="str">
        <f>IFERROR(IF(BT$4="Yes",INDEX(List!$F$2:$CB$208,MATCH('Selection Pane Data'!$C202,List!$F$2:$F$208,0),MATCH('Selection Pane Data'!BT$3,List!$F$2:$CB$2,0)),""),"")</f>
        <v/>
      </c>
      <c r="BU202" s="13" t="str">
        <f>IFERROR(IF(BU$4="Yes",INDEX(List!$F$2:$CB$208,MATCH('Selection Pane Data'!$C202,List!$F$2:$F$208,0),MATCH('Selection Pane Data'!BU$3,List!$F$2:$CB$2,0)),""),"")</f>
        <v/>
      </c>
      <c r="BV202" s="13" t="str">
        <f>IFERROR(IF(BV$4="Yes",INDEX(List!$F$2:$CB$208,MATCH('Selection Pane Data'!$C202,List!$F$2:$F$208,0),MATCH('Selection Pane Data'!BV$3,List!$F$2:$CB$2,0)),""),"")</f>
        <v/>
      </c>
      <c r="BW202" s="13" t="str">
        <f>IFERROR(IF(BW$4="Yes",INDEX(List!$F$2:$CB$208,MATCH('Selection Pane Data'!$C202,List!$F$2:$F$208,0),MATCH('Selection Pane Data'!BW$3,List!$F$2:$CB$2,0)),""),"")</f>
        <v/>
      </c>
      <c r="BX202" s="13" t="str">
        <f>IFERROR(IF(BX$4="Yes",INDEX(List!$F$2:$CB$208,MATCH('Selection Pane Data'!$C202,List!$F$2:$F$208,0),MATCH('Selection Pane Data'!BX$3,List!$F$2:$CB$2,0)),""),"")</f>
        <v/>
      </c>
      <c r="BY202" s="13" t="str">
        <f>IFERROR(IF(BY$4="Yes",INDEX(List!$F$2:$CB$208,MATCH('Selection Pane Data'!$C202,List!$F$2:$F$208,0),MATCH('Selection Pane Data'!BY$3,List!$F$2:$CB$2,0)),""),"")</f>
        <v/>
      </c>
      <c r="BZ202" s="13" t="str">
        <f>IFERROR(IF(BZ$4="Yes",INDEX(List!$F$2:$CB$208,MATCH('Selection Pane Data'!$C202,List!$F$2:$F$208,0),MATCH('Selection Pane Data'!BZ$3,List!$F$2:$CB$2,0)),""),"")</f>
        <v/>
      </c>
      <c r="CA202" s="13" t="str">
        <f>IFERROR(IF(CA$4="Yes",INDEX(List!$F$2:$CB$208,MATCH('Selection Pane Data'!$C202,List!$F$2:$F$208,0),MATCH('Selection Pane Data'!CA$3,List!$F$2:$CB$2,0)),""),"")</f>
        <v/>
      </c>
      <c r="CC202" s="29">
        <f t="shared" si="12"/>
        <v>0</v>
      </c>
      <c r="CD202" s="29">
        <f t="shared" si="13"/>
        <v>0</v>
      </c>
      <c r="CE202" s="29"/>
      <c r="CF202" s="29">
        <f>COUNTIF(List!I200:CB200,'Selection Pane Data'!CF$3)</f>
        <v>0</v>
      </c>
      <c r="CG202" s="29">
        <f>COUNTIF(List!J200:CC200,'Selection Pane Data'!CG$3)</f>
        <v>0</v>
      </c>
      <c r="CH202" s="29"/>
      <c r="CI202" s="29" t="str">
        <f t="shared" si="14"/>
        <v>Good</v>
      </c>
      <c r="CJ202" s="29" t="str">
        <f t="shared" si="15"/>
        <v>Good</v>
      </c>
    </row>
    <row r="203" spans="2:88" ht="14.65" thickBot="1" x14ac:dyDescent="0.5">
      <c r="B203" t="s">
        <v>481</v>
      </c>
      <c r="C203" t="s">
        <v>1168</v>
      </c>
      <c r="D203" s="32" t="str">
        <f>List!G201</f>
        <v>Not Applicable</v>
      </c>
      <c r="E203" s="31" t="str">
        <f>List!H201</f>
        <v>Not Applicable</v>
      </c>
      <c r="F203" t="e">
        <f>INDEX('CMMC Levels'!$A$1:$F$188,MATCH('Selection Pane Data'!$C203,'CMMC Levels'!$A$1:$A$188,0),MATCH(Placemat!$F$4,'CMMC Levels'!$A$1:$F$1,0))</f>
        <v>#N/A</v>
      </c>
      <c r="G203" s="75" t="e">
        <f>IF(F203="X",IF(COUNTIF(List!I201:CB201,"P")+COUNTIF(List!I201:CB201,"S")=0,"U",IF(COUNTIF('Selection Pane Data'!H203:CA203,"P")&gt;0,"P",IF(COUNTIF('Selection Pane Data'!H203:CA203,"S")&gt;0,"S","N"))),"NA")</f>
        <v>#N/A</v>
      </c>
      <c r="H203" s="13" t="str">
        <f>IFERROR(IF(H$4="Yes",INDEX(List!$F$2:$CB$208,MATCH('Selection Pane Data'!$C203,List!$F$2:$F$208,0),MATCH('Selection Pane Data'!H$3,List!$F$2:$CB$2,0)),""),"")</f>
        <v/>
      </c>
      <c r="I203" s="13" t="str">
        <f>IFERROR(IF(I$4="Yes",INDEX(List!$F$2:$CB$208,MATCH('Selection Pane Data'!$C203,List!$F$2:$F$208,0),MATCH('Selection Pane Data'!I$3,List!$F$2:$CB$2,0)),""),"")</f>
        <v/>
      </c>
      <c r="J203" s="13">
        <f>IFERROR(IF(J$4="Yes",INDEX(List!$F$2:$CB$208,MATCH('Selection Pane Data'!$C203,List!$F$2:$F$208,0),MATCH('Selection Pane Data'!J$3,List!$F$2:$CB$2,0)),""),"")</f>
        <v>0</v>
      </c>
      <c r="K203" s="13" t="str">
        <f>IFERROR(IF(K$4="Yes",INDEX(List!$F$2:$CB$208,MATCH('Selection Pane Data'!$C203,List!$F$2:$F$208,0),MATCH('Selection Pane Data'!K$3,List!$F$2:$CB$2,0)),""),"")</f>
        <v/>
      </c>
      <c r="L203" s="13" t="str">
        <f>IFERROR(IF(L$4="Yes",INDEX(List!$F$2:$CB$208,MATCH('Selection Pane Data'!$C203,List!$F$2:$F$208,0),MATCH('Selection Pane Data'!L$3,List!$F$2:$CB$2,0)),""),"")</f>
        <v/>
      </c>
      <c r="M203" s="13" t="str">
        <f>IFERROR(IF(M$4="Yes",INDEX(List!$F$2:$CB$208,MATCH('Selection Pane Data'!$C203,List!$F$2:$F$208,0),MATCH('Selection Pane Data'!M$3,List!$F$2:$CB$2,0)),""),"")</f>
        <v/>
      </c>
      <c r="N203" s="13" t="str">
        <f>IFERROR(IF(N$4="Yes",INDEX(List!$F$2:$CB$208,MATCH('Selection Pane Data'!$C203,List!$F$2:$F$208,0),MATCH('Selection Pane Data'!N$3,List!$F$2:$CB$2,0)),""),"")</f>
        <v/>
      </c>
      <c r="O203" s="13" t="str">
        <f>IFERROR(IF(O$4="Yes",INDEX(List!$F$2:$CB$208,MATCH('Selection Pane Data'!$C203,List!$F$2:$F$208,0),MATCH('Selection Pane Data'!O$3,List!$F$2:$CB$2,0)),""),"")</f>
        <v/>
      </c>
      <c r="P203" s="13" t="str">
        <f>IFERROR(IF(P$4="Yes",INDEX(List!$F$2:$CB$208,MATCH('Selection Pane Data'!$C203,List!$F$2:$F$208,0),MATCH('Selection Pane Data'!P$3,List!$F$2:$CB$2,0)),""),"")</f>
        <v/>
      </c>
      <c r="Q203" s="13" t="str">
        <f>IFERROR(IF(Q$4="Yes",INDEX(List!$F$2:$CB$208,MATCH('Selection Pane Data'!$C203,List!$F$2:$F$208,0),MATCH('Selection Pane Data'!Q$3,List!$F$2:$CB$2,0)),""),"")</f>
        <v/>
      </c>
      <c r="R203" s="13" t="str">
        <f>IFERROR(IF(R$4="Yes",INDEX(List!$F$2:$CB$208,MATCH('Selection Pane Data'!$C203,List!$F$2:$F$208,0),MATCH('Selection Pane Data'!R$3,List!$F$2:$CB$2,0)),""),"")</f>
        <v/>
      </c>
      <c r="S203" s="13" t="str">
        <f>IFERROR(IF(S$4="Yes",INDEX(List!$F$2:$CB$208,MATCH('Selection Pane Data'!$C203,List!$F$2:$F$208,0),MATCH('Selection Pane Data'!S$3,List!$F$2:$CB$2,0)),""),"")</f>
        <v/>
      </c>
      <c r="T203" s="13" t="str">
        <f>IFERROR(IF(T$4="Yes",INDEX(List!$F$2:$CB$208,MATCH('Selection Pane Data'!$C203,List!$F$2:$F$208,0),MATCH('Selection Pane Data'!T$3,List!$F$2:$CB$2,0)),""),"")</f>
        <v/>
      </c>
      <c r="U203" s="13" t="str">
        <f>IFERROR(IF(U$4="Yes",INDEX(List!$F$2:$CB$208,MATCH('Selection Pane Data'!$C203,List!$F$2:$F$208,0),MATCH('Selection Pane Data'!U$3,List!$F$2:$CB$2,0)),""),"")</f>
        <v/>
      </c>
      <c r="V203" s="13" t="str">
        <f>IFERROR(IF(V$4="Yes",INDEX(List!$F$2:$CB$208,MATCH('Selection Pane Data'!$C203,List!$F$2:$F$208,0),MATCH('Selection Pane Data'!V$3,List!$F$2:$CB$2,0)),""),"")</f>
        <v/>
      </c>
      <c r="W203" s="13" t="str">
        <f>IFERROR(IF(W$4="Yes",INDEX(List!$F$2:$CB$208,MATCH('Selection Pane Data'!$C203,List!$F$2:$F$208,0),MATCH('Selection Pane Data'!W$3,List!$F$2:$CB$2,0)),""),"")</f>
        <v/>
      </c>
      <c r="X203" s="13" t="str">
        <f>IFERROR(IF(X$4="Yes",INDEX(List!$F$2:$CB$208,MATCH('Selection Pane Data'!$C203,List!$F$2:$F$208,0),MATCH('Selection Pane Data'!X$3,List!$F$2:$CB$2,0)),""),"")</f>
        <v/>
      </c>
      <c r="Y203" s="13" t="str">
        <f>IFERROR(IF(Y$4="Yes",INDEX(List!$F$2:$CB$208,MATCH('Selection Pane Data'!$C203,List!$F$2:$F$208,0),MATCH('Selection Pane Data'!Y$3,List!$F$2:$CB$2,0)),""),"")</f>
        <v/>
      </c>
      <c r="Z203" s="13" t="str">
        <f>IFERROR(IF(Z$4="Yes",INDEX(List!$F$2:$CB$208,MATCH('Selection Pane Data'!$C203,List!$F$2:$F$208,0),MATCH('Selection Pane Data'!Z$3,List!$F$2:$CB$2,0)),""),"")</f>
        <v/>
      </c>
      <c r="AA203" s="13" t="str">
        <f>IFERROR(IF(AA$4="Yes",INDEX(List!$F$2:$CB$208,MATCH('Selection Pane Data'!$C203,List!$F$2:$F$208,0),MATCH('Selection Pane Data'!AA$3,List!$F$2:$CB$2,0)),""),"")</f>
        <v/>
      </c>
      <c r="AB203" s="13">
        <f>IFERROR(IF(AB$4="Yes",INDEX(List!$F$2:$CB$208,MATCH('Selection Pane Data'!$C203,List!$F$2:$F$208,0),MATCH('Selection Pane Data'!AB$3,List!$F$2:$CB$2,0)),""),"")</f>
        <v>0</v>
      </c>
      <c r="AC203" s="13" t="str">
        <f>IFERROR(IF(AC$4="Yes",INDEX(List!$F$2:$CB$208,MATCH('Selection Pane Data'!$C203,List!$F$2:$F$208,0),MATCH('Selection Pane Data'!AC$3,List!$F$2:$CB$2,0)),""),"")</f>
        <v/>
      </c>
      <c r="AD203" s="13" t="str">
        <f>IFERROR(IF(AD$4="Yes",INDEX(List!$F$2:$CB$208,MATCH('Selection Pane Data'!$C203,List!$F$2:$F$208,0),MATCH('Selection Pane Data'!AD$3,List!$F$2:$CB$2,0)),""),"")</f>
        <v/>
      </c>
      <c r="AE203" s="13" t="str">
        <f>IFERROR(IF(AE$4="Yes",INDEX(List!$F$2:$CB$208,MATCH('Selection Pane Data'!$C203,List!$F$2:$F$208,0),MATCH('Selection Pane Data'!AE$3,List!$F$2:$CB$2,0)),""),"")</f>
        <v/>
      </c>
      <c r="AF203" s="13" t="str">
        <f>IFERROR(IF(AF$4="Yes",INDEX(List!$F$2:$CB$208,MATCH('Selection Pane Data'!$C203,List!$F$2:$F$208,0),MATCH('Selection Pane Data'!AF$3,List!$F$2:$CB$2,0)),""),"")</f>
        <v/>
      </c>
      <c r="AG203" s="13" t="str">
        <f>IFERROR(IF(AG$4="Yes",INDEX(List!$F$2:$CB$208,MATCH('Selection Pane Data'!$C203,List!$F$2:$F$208,0),MATCH('Selection Pane Data'!AG$3,List!$F$2:$CB$2,0)),""),"")</f>
        <v/>
      </c>
      <c r="AH203" s="13" t="str">
        <f>IFERROR(IF(AH$4="Yes",INDEX(List!$F$2:$CB$208,MATCH('Selection Pane Data'!$C203,List!$F$2:$F$208,0),MATCH('Selection Pane Data'!AH$3,List!$F$2:$CB$2,0)),""),"")</f>
        <v/>
      </c>
      <c r="AI203" s="13" t="str">
        <f>IFERROR(IF(AI$4="Yes",INDEX(List!$F$2:$CB$208,MATCH('Selection Pane Data'!$C203,List!$F$2:$F$208,0),MATCH('Selection Pane Data'!AI$3,List!$F$2:$CB$2,0)),""),"")</f>
        <v/>
      </c>
      <c r="AJ203" s="13" t="str">
        <f>IFERROR(IF(AJ$4="Yes",INDEX(List!$F$2:$CB$208,MATCH('Selection Pane Data'!$C203,List!$F$2:$F$208,0),MATCH('Selection Pane Data'!AJ$3,List!$F$2:$CB$2,0)),""),"")</f>
        <v/>
      </c>
      <c r="AK203" s="13" t="str">
        <f>IFERROR(IF(AK$4="Yes",INDEX(List!$F$2:$CB$208,MATCH('Selection Pane Data'!$C203,List!$F$2:$F$208,0),MATCH('Selection Pane Data'!AK$3,List!$F$2:$CB$2,0)),""),"")</f>
        <v/>
      </c>
      <c r="AL203" s="13" t="str">
        <f>IFERROR(IF(AL$4="Yes",INDEX(List!$F$2:$CB$208,MATCH('Selection Pane Data'!$C203,List!$F$2:$F$208,0),MATCH('Selection Pane Data'!AL$3,List!$F$2:$CB$2,0)),""),"")</f>
        <v/>
      </c>
      <c r="AM203" s="13" t="str">
        <f>IFERROR(IF(AM$4="Yes",INDEX(List!$F$2:$CB$208,MATCH('Selection Pane Data'!$C203,List!$F$2:$F$208,0),MATCH('Selection Pane Data'!AM$3,List!$F$2:$CB$2,0)),""),"")</f>
        <v/>
      </c>
      <c r="AN203" s="13" t="str">
        <f>IFERROR(IF(AN$4="Yes",INDEX(List!$F$2:$CB$208,MATCH('Selection Pane Data'!$C203,List!$F$2:$F$208,0),MATCH('Selection Pane Data'!AN$3,List!$F$2:$CB$2,0)),""),"")</f>
        <v/>
      </c>
      <c r="AO203" s="13" t="str">
        <f>IFERROR(IF(AO$4="Yes",INDEX(List!$F$2:$CB$208,MATCH('Selection Pane Data'!$C203,List!$F$2:$F$208,0),MATCH('Selection Pane Data'!AO$3,List!$F$2:$CB$2,0)),""),"")</f>
        <v/>
      </c>
      <c r="AP203" s="13" t="str">
        <f>IFERROR(IF(AP$4="Yes",INDEX(List!$F$2:$CB$208,MATCH('Selection Pane Data'!$C203,List!$F$2:$F$208,0),MATCH('Selection Pane Data'!AP$3,List!$F$2:$CB$2,0)),""),"")</f>
        <v/>
      </c>
      <c r="AQ203" s="13" t="str">
        <f>IFERROR(IF(AQ$4="Yes",INDEX(List!$F$2:$CB$208,MATCH('Selection Pane Data'!$C203,List!$F$2:$F$208,0),MATCH('Selection Pane Data'!AQ$3,List!$F$2:$CB$2,0)),""),"")</f>
        <v/>
      </c>
      <c r="AR203" s="13" t="str">
        <f>IFERROR(IF(AR$4="Yes",INDEX(List!$F$2:$CB$208,MATCH('Selection Pane Data'!$C203,List!$F$2:$F$208,0),MATCH('Selection Pane Data'!AR$3,List!$F$2:$CB$2,0)),""),"")</f>
        <v/>
      </c>
      <c r="AS203" s="13" t="str">
        <f>IFERROR(IF(AS$4="Yes",INDEX(List!$F$2:$CB$208,MATCH('Selection Pane Data'!$C203,List!$F$2:$F$208,0),MATCH('Selection Pane Data'!AS$3,List!$F$2:$CB$2,0)),""),"")</f>
        <v/>
      </c>
      <c r="AT203" s="13" t="str">
        <f>IFERROR(IF(AT$4="Yes",INDEX(List!$F$2:$CB$208,MATCH('Selection Pane Data'!$C203,List!$F$2:$F$208,0),MATCH('Selection Pane Data'!AT$3,List!$F$2:$CB$2,0)),""),"")</f>
        <v/>
      </c>
      <c r="AU203" s="13" t="str">
        <f>IFERROR(IF(AU$4="Yes",INDEX(List!$F$2:$CB$208,MATCH('Selection Pane Data'!$C203,List!$F$2:$F$208,0),MATCH('Selection Pane Data'!AU$3,List!$F$2:$CB$2,0)),""),"")</f>
        <v/>
      </c>
      <c r="AV203" s="13" t="str">
        <f>IFERROR(IF(AV$4="Yes",INDEX(List!$F$2:$CB$208,MATCH('Selection Pane Data'!$C203,List!$F$2:$F$208,0),MATCH('Selection Pane Data'!AV$3,List!$F$2:$CB$2,0)),""),"")</f>
        <v/>
      </c>
      <c r="AW203" s="13" t="str">
        <f>IFERROR(IF(AW$4="Yes",INDEX(List!$F$2:$CB$208,MATCH('Selection Pane Data'!$C203,List!$F$2:$F$208,0),MATCH('Selection Pane Data'!AW$3,List!$F$2:$CB$2,0)),""),"")</f>
        <v/>
      </c>
      <c r="AX203" s="13" t="str">
        <f>IFERROR(IF(AX$4="Yes",INDEX(List!$F$2:$CB$208,MATCH('Selection Pane Data'!$C203,List!$F$2:$F$208,0),MATCH('Selection Pane Data'!AX$3,List!$F$2:$CB$2,0)),""),"")</f>
        <v/>
      </c>
      <c r="AY203" s="13" t="str">
        <f>IFERROR(IF(AY$4="Yes",INDEX(List!$F$2:$CB$208,MATCH('Selection Pane Data'!$C203,List!$F$2:$F$208,0),MATCH('Selection Pane Data'!AY$3,List!$F$2:$CB$2,0)),""),"")</f>
        <v/>
      </c>
      <c r="AZ203" s="13" t="str">
        <f>IFERROR(IF(AZ$4="Yes",INDEX(List!$F$2:$CB$208,MATCH('Selection Pane Data'!$C203,List!$F$2:$F$208,0),MATCH('Selection Pane Data'!AZ$3,List!$F$2:$CB$2,0)),""),"")</f>
        <v/>
      </c>
      <c r="BA203" s="13" t="str">
        <f>IFERROR(IF(BA$4="Yes",INDEX(List!$F$2:$CB$208,MATCH('Selection Pane Data'!$C203,List!$F$2:$F$208,0),MATCH('Selection Pane Data'!BA$3,List!$F$2:$CB$2,0)),""),"")</f>
        <v/>
      </c>
      <c r="BB203" s="13" t="str">
        <f>IFERROR(IF(BB$4="Yes",INDEX(List!$F$2:$CB$208,MATCH('Selection Pane Data'!$C203,List!$F$2:$F$208,0),MATCH('Selection Pane Data'!BB$3,List!$F$2:$CB$2,0)),""),"")</f>
        <v/>
      </c>
      <c r="BC203" s="13" t="str">
        <f>IFERROR(IF(BC$4="Yes",INDEX(List!$F$2:$CB$208,MATCH('Selection Pane Data'!$C203,List!$F$2:$F$208,0),MATCH('Selection Pane Data'!BC$3,List!$F$2:$CB$2,0)),""),"")</f>
        <v/>
      </c>
      <c r="BD203" s="13" t="str">
        <f>IFERROR(IF(BD$4="Yes",INDEX(List!$F$2:$CB$208,MATCH('Selection Pane Data'!$C203,List!$F$2:$F$208,0),MATCH('Selection Pane Data'!BD$3,List!$F$2:$CB$2,0)),""),"")</f>
        <v/>
      </c>
      <c r="BE203" s="13" t="str">
        <f>IFERROR(IF(BE$4="Yes",INDEX(List!$F$2:$CB$208,MATCH('Selection Pane Data'!$C203,List!$F$2:$F$208,0),MATCH('Selection Pane Data'!BE$3,List!$F$2:$CB$2,0)),""),"")</f>
        <v/>
      </c>
      <c r="BF203" s="13" t="str">
        <f>IFERROR(IF(BF$4="Yes",INDEX(List!$F$2:$CB$208,MATCH('Selection Pane Data'!$C203,List!$F$2:$F$208,0),MATCH('Selection Pane Data'!BF$3,List!$F$2:$CB$2,0)),""),"")</f>
        <v/>
      </c>
      <c r="BG203" s="13" t="str">
        <f>IFERROR(IF(BG$4="Yes",INDEX(List!$F$2:$CB$208,MATCH('Selection Pane Data'!$C203,List!$F$2:$F$208,0),MATCH('Selection Pane Data'!BG$3,List!$F$2:$CB$2,0)),""),"")</f>
        <v/>
      </c>
      <c r="BH203" s="13" t="str">
        <f>IFERROR(IF(BH$4="Yes",INDEX(List!$F$2:$CB$208,MATCH('Selection Pane Data'!$C203,List!$F$2:$F$208,0),MATCH('Selection Pane Data'!BH$3,List!$F$2:$CB$2,0)),""),"")</f>
        <v/>
      </c>
      <c r="BI203" s="13" t="str">
        <f>IFERROR(IF(BI$4="Yes",INDEX(List!$F$2:$CB$208,MATCH('Selection Pane Data'!$C203,List!$F$2:$F$208,0),MATCH('Selection Pane Data'!BI$3,List!$F$2:$CB$2,0)),""),"")</f>
        <v/>
      </c>
      <c r="BJ203" s="13" t="str">
        <f>IFERROR(IF(BJ$4="Yes",INDEX(List!$F$2:$CB$208,MATCH('Selection Pane Data'!$C203,List!$F$2:$F$208,0),MATCH('Selection Pane Data'!BJ$3,List!$F$2:$CB$2,0)),""),"")</f>
        <v/>
      </c>
      <c r="BK203" s="13" t="str">
        <f>IFERROR(IF(BK$4="Yes",INDEX(List!$F$2:$CB$208,MATCH('Selection Pane Data'!$C203,List!$F$2:$F$208,0),MATCH('Selection Pane Data'!BK$3,List!$F$2:$CB$2,0)),""),"")</f>
        <v/>
      </c>
      <c r="BL203" s="13" t="str">
        <f>IFERROR(IF(BL$4="Yes",INDEX(List!$F$2:$CB$208,MATCH('Selection Pane Data'!$C203,List!$F$2:$F$208,0),MATCH('Selection Pane Data'!BL$3,List!$F$2:$CB$2,0)),""),"")</f>
        <v/>
      </c>
      <c r="BM203" s="13" t="str">
        <f>IFERROR(IF(BM$4="Yes",INDEX(List!$F$2:$CB$208,MATCH('Selection Pane Data'!$C203,List!$F$2:$F$208,0),MATCH('Selection Pane Data'!BM$3,List!$F$2:$CB$2,0)),""),"")</f>
        <v/>
      </c>
      <c r="BN203" s="13" t="str">
        <f>IFERROR(IF(BN$4="Yes",INDEX(List!$F$2:$CB$208,MATCH('Selection Pane Data'!$C203,List!$F$2:$F$208,0),MATCH('Selection Pane Data'!BN$3,List!$F$2:$CB$2,0)),""),"")</f>
        <v/>
      </c>
      <c r="BO203" s="13" t="str">
        <f>IFERROR(IF(BO$4="Yes",INDEX(List!$F$2:$CB$208,MATCH('Selection Pane Data'!$C203,List!$F$2:$F$208,0),MATCH('Selection Pane Data'!BO$3,List!$F$2:$CB$2,0)),""),"")</f>
        <v/>
      </c>
      <c r="BP203" s="13" t="str">
        <f>IFERROR(IF(BP$4="Yes",INDEX(List!$F$2:$CB$208,MATCH('Selection Pane Data'!$C203,List!$F$2:$F$208,0),MATCH('Selection Pane Data'!BP$3,List!$F$2:$CB$2,0)),""),"")</f>
        <v/>
      </c>
      <c r="BQ203" s="13" t="str">
        <f>IFERROR(IF(BQ$4="Yes",INDEX(List!$F$2:$CB$208,MATCH('Selection Pane Data'!$C203,List!$F$2:$F$208,0),MATCH('Selection Pane Data'!BQ$3,List!$F$2:$CB$2,0)),""),"")</f>
        <v/>
      </c>
      <c r="BR203" s="13" t="str">
        <f>IFERROR(IF(BR$4="Yes",INDEX(List!$F$2:$CB$208,MATCH('Selection Pane Data'!$C203,List!$F$2:$F$208,0),MATCH('Selection Pane Data'!BR$3,List!$F$2:$CB$2,0)),""),"")</f>
        <v/>
      </c>
      <c r="BS203" s="13" t="str">
        <f>IFERROR(IF(BS$4="Yes",INDEX(List!$F$2:$CB$208,MATCH('Selection Pane Data'!$C203,List!$F$2:$F$208,0),MATCH('Selection Pane Data'!BS$3,List!$F$2:$CB$2,0)),""),"")</f>
        <v/>
      </c>
      <c r="BT203" s="13" t="str">
        <f>IFERROR(IF(BT$4="Yes",INDEX(List!$F$2:$CB$208,MATCH('Selection Pane Data'!$C203,List!$F$2:$F$208,0),MATCH('Selection Pane Data'!BT$3,List!$F$2:$CB$2,0)),""),"")</f>
        <v/>
      </c>
      <c r="BU203" s="13" t="str">
        <f>IFERROR(IF(BU$4="Yes",INDEX(List!$F$2:$CB$208,MATCH('Selection Pane Data'!$C203,List!$F$2:$F$208,0),MATCH('Selection Pane Data'!BU$3,List!$F$2:$CB$2,0)),""),"")</f>
        <v/>
      </c>
      <c r="BV203" s="13" t="str">
        <f>IFERROR(IF(BV$4="Yes",INDEX(List!$F$2:$CB$208,MATCH('Selection Pane Data'!$C203,List!$F$2:$F$208,0),MATCH('Selection Pane Data'!BV$3,List!$F$2:$CB$2,0)),""),"")</f>
        <v/>
      </c>
      <c r="BW203" s="13" t="str">
        <f>IFERROR(IF(BW$4="Yes",INDEX(List!$F$2:$CB$208,MATCH('Selection Pane Data'!$C203,List!$F$2:$F$208,0),MATCH('Selection Pane Data'!BW$3,List!$F$2:$CB$2,0)),""),"")</f>
        <v/>
      </c>
      <c r="BX203" s="13" t="str">
        <f>IFERROR(IF(BX$4="Yes",INDEX(List!$F$2:$CB$208,MATCH('Selection Pane Data'!$C203,List!$F$2:$F$208,0),MATCH('Selection Pane Data'!BX$3,List!$F$2:$CB$2,0)),""),"")</f>
        <v/>
      </c>
      <c r="BY203" s="13" t="str">
        <f>IFERROR(IF(BY$4="Yes",INDEX(List!$F$2:$CB$208,MATCH('Selection Pane Data'!$C203,List!$F$2:$F$208,0),MATCH('Selection Pane Data'!BY$3,List!$F$2:$CB$2,0)),""),"")</f>
        <v/>
      </c>
      <c r="BZ203" s="13" t="str">
        <f>IFERROR(IF(BZ$4="Yes",INDEX(List!$F$2:$CB$208,MATCH('Selection Pane Data'!$C203,List!$F$2:$F$208,0),MATCH('Selection Pane Data'!BZ$3,List!$F$2:$CB$2,0)),""),"")</f>
        <v/>
      </c>
      <c r="CA203" s="13" t="str">
        <f>IFERROR(IF(CA$4="Yes",INDEX(List!$F$2:$CB$208,MATCH('Selection Pane Data'!$C203,List!$F$2:$F$208,0),MATCH('Selection Pane Data'!CA$3,List!$F$2:$CB$2,0)),""),"")</f>
        <v/>
      </c>
      <c r="CC203" s="29">
        <f t="shared" si="12"/>
        <v>0</v>
      </c>
      <c r="CD203" s="29">
        <f t="shared" si="13"/>
        <v>0</v>
      </c>
      <c r="CE203" s="29"/>
      <c r="CF203" s="29">
        <f>COUNTIF(List!I201:CB201,'Selection Pane Data'!CF$3)</f>
        <v>0</v>
      </c>
      <c r="CG203" s="29">
        <f>COUNTIF(List!J201:CC201,'Selection Pane Data'!CG$3)</f>
        <v>0</v>
      </c>
      <c r="CH203" s="29"/>
      <c r="CI203" s="29" t="str">
        <f t="shared" si="14"/>
        <v>Good</v>
      </c>
      <c r="CJ203" s="29" t="str">
        <f t="shared" si="15"/>
        <v>Good</v>
      </c>
    </row>
    <row r="204" spans="2:88" ht="14.65" thickBot="1" x14ac:dyDescent="0.5">
      <c r="C204" t="s">
        <v>151</v>
      </c>
      <c r="D204" s="32">
        <f>List!G202</f>
        <v>0</v>
      </c>
      <c r="E204" s="31">
        <f>List!H202</f>
        <v>0</v>
      </c>
      <c r="F204" t="str">
        <f>INDEX('CMMC Levels'!$A$1:$F$188,MATCH('Selection Pane Data'!$C204,'CMMC Levels'!$A$1:$A$188,0),MATCH(Placemat!$F$4,'CMMC Levels'!$A$1:$F$1,0))</f>
        <v>N/A</v>
      </c>
      <c r="G204" s="75" t="str">
        <f>IF(F204="X",IF(COUNTIF(List!I202:CB202,"P")+COUNTIF(List!I202:CB202,"S")=0,"U",IF(COUNTIF('Selection Pane Data'!H204:CA204,"P")&gt;0,"P",IF(COUNTIF('Selection Pane Data'!H204:CA204,"S")&gt;0,"S","N"))),"NA")</f>
        <v>NA</v>
      </c>
      <c r="H204" s="13" t="str">
        <f>IFERROR(IF(H$4="Yes",INDEX(List!$F$2:$CB$208,MATCH('Selection Pane Data'!$C204,List!$F$2:$F$208,0),MATCH('Selection Pane Data'!H$3,List!$F$2:$CB$2,0)),""),"")</f>
        <v/>
      </c>
      <c r="I204" s="13" t="str">
        <f>IFERROR(IF(I$4="Yes",INDEX(List!$F$2:$CB$208,MATCH('Selection Pane Data'!$C204,List!$F$2:$F$208,0),MATCH('Selection Pane Data'!I$3,List!$F$2:$CB$2,0)),""),"")</f>
        <v/>
      </c>
      <c r="J204" s="13" t="str">
        <f>IFERROR(IF(J$4="Yes",INDEX(List!$F$2:$CB$208,MATCH('Selection Pane Data'!$C204,List!$F$2:$F$208,0),MATCH('Selection Pane Data'!J$3,List!$F$2:$CB$2,0)),""),"")</f>
        <v/>
      </c>
      <c r="K204" s="13" t="str">
        <f>IFERROR(IF(K$4="Yes",INDEX(List!$F$2:$CB$208,MATCH('Selection Pane Data'!$C204,List!$F$2:$F$208,0),MATCH('Selection Pane Data'!K$3,List!$F$2:$CB$2,0)),""),"")</f>
        <v/>
      </c>
      <c r="L204" s="13" t="str">
        <f>IFERROR(IF(L$4="Yes",INDEX(List!$F$2:$CB$208,MATCH('Selection Pane Data'!$C204,List!$F$2:$F$208,0),MATCH('Selection Pane Data'!L$3,List!$F$2:$CB$2,0)),""),"")</f>
        <v/>
      </c>
      <c r="M204" s="13" t="str">
        <f>IFERROR(IF(M$4="Yes",INDEX(List!$F$2:$CB$208,MATCH('Selection Pane Data'!$C204,List!$F$2:$F$208,0),MATCH('Selection Pane Data'!M$3,List!$F$2:$CB$2,0)),""),"")</f>
        <v/>
      </c>
      <c r="N204" s="13" t="str">
        <f>IFERROR(IF(N$4="Yes",INDEX(List!$F$2:$CB$208,MATCH('Selection Pane Data'!$C204,List!$F$2:$F$208,0),MATCH('Selection Pane Data'!N$3,List!$F$2:$CB$2,0)),""),"")</f>
        <v/>
      </c>
      <c r="O204" s="13" t="str">
        <f>IFERROR(IF(O$4="Yes",INDEX(List!$F$2:$CB$208,MATCH('Selection Pane Data'!$C204,List!$F$2:$F$208,0),MATCH('Selection Pane Data'!O$3,List!$F$2:$CB$2,0)),""),"")</f>
        <v/>
      </c>
      <c r="P204" s="13" t="str">
        <f>IFERROR(IF(P$4="Yes",INDEX(List!$F$2:$CB$208,MATCH('Selection Pane Data'!$C204,List!$F$2:$F$208,0),MATCH('Selection Pane Data'!P$3,List!$F$2:$CB$2,0)),""),"")</f>
        <v/>
      </c>
      <c r="Q204" s="13" t="str">
        <f>IFERROR(IF(Q$4="Yes",INDEX(List!$F$2:$CB$208,MATCH('Selection Pane Data'!$C204,List!$F$2:$F$208,0),MATCH('Selection Pane Data'!Q$3,List!$F$2:$CB$2,0)),""),"")</f>
        <v/>
      </c>
      <c r="R204" s="13" t="str">
        <f>IFERROR(IF(R$4="Yes",INDEX(List!$F$2:$CB$208,MATCH('Selection Pane Data'!$C204,List!$F$2:$F$208,0),MATCH('Selection Pane Data'!R$3,List!$F$2:$CB$2,0)),""),"")</f>
        <v/>
      </c>
      <c r="S204" s="13" t="str">
        <f>IFERROR(IF(S$4="Yes",INDEX(List!$F$2:$CB$208,MATCH('Selection Pane Data'!$C204,List!$F$2:$F$208,0),MATCH('Selection Pane Data'!S$3,List!$F$2:$CB$2,0)),""),"")</f>
        <v/>
      </c>
      <c r="T204" s="13" t="str">
        <f>IFERROR(IF(T$4="Yes",INDEX(List!$F$2:$CB$208,MATCH('Selection Pane Data'!$C204,List!$F$2:$F$208,0),MATCH('Selection Pane Data'!T$3,List!$F$2:$CB$2,0)),""),"")</f>
        <v/>
      </c>
      <c r="U204" s="13" t="str">
        <f>IFERROR(IF(U$4="Yes",INDEX(List!$F$2:$CB$208,MATCH('Selection Pane Data'!$C204,List!$F$2:$F$208,0),MATCH('Selection Pane Data'!U$3,List!$F$2:$CB$2,0)),""),"")</f>
        <v/>
      </c>
      <c r="V204" s="13" t="str">
        <f>IFERROR(IF(V$4="Yes",INDEX(List!$F$2:$CB$208,MATCH('Selection Pane Data'!$C204,List!$F$2:$F$208,0),MATCH('Selection Pane Data'!V$3,List!$F$2:$CB$2,0)),""),"")</f>
        <v/>
      </c>
      <c r="W204" s="13" t="str">
        <f>IFERROR(IF(W$4="Yes",INDEX(List!$F$2:$CB$208,MATCH('Selection Pane Data'!$C204,List!$F$2:$F$208,0),MATCH('Selection Pane Data'!W$3,List!$F$2:$CB$2,0)),""),"")</f>
        <v/>
      </c>
      <c r="X204" s="13" t="str">
        <f>IFERROR(IF(X$4="Yes",INDEX(List!$F$2:$CB$208,MATCH('Selection Pane Data'!$C204,List!$F$2:$F$208,0),MATCH('Selection Pane Data'!X$3,List!$F$2:$CB$2,0)),""),"")</f>
        <v/>
      </c>
      <c r="Y204" s="13" t="str">
        <f>IFERROR(IF(Y$4="Yes",INDEX(List!$F$2:$CB$208,MATCH('Selection Pane Data'!$C204,List!$F$2:$F$208,0),MATCH('Selection Pane Data'!Y$3,List!$F$2:$CB$2,0)),""),"")</f>
        <v/>
      </c>
      <c r="Z204" s="13" t="str">
        <f>IFERROR(IF(Z$4="Yes",INDEX(List!$F$2:$CB$208,MATCH('Selection Pane Data'!$C204,List!$F$2:$F$208,0),MATCH('Selection Pane Data'!Z$3,List!$F$2:$CB$2,0)),""),"")</f>
        <v/>
      </c>
      <c r="AA204" s="13" t="str">
        <f>IFERROR(IF(AA$4="Yes",INDEX(List!$F$2:$CB$208,MATCH('Selection Pane Data'!$C204,List!$F$2:$F$208,0),MATCH('Selection Pane Data'!AA$3,List!$F$2:$CB$2,0)),""),"")</f>
        <v/>
      </c>
      <c r="AB204" s="13" t="str">
        <f>IFERROR(IF(AB$4="Yes",INDEX(List!$F$2:$CB$208,MATCH('Selection Pane Data'!$C204,List!$F$2:$F$208,0),MATCH('Selection Pane Data'!AB$3,List!$F$2:$CB$2,0)),""),"")</f>
        <v/>
      </c>
      <c r="AC204" s="13" t="str">
        <f>IFERROR(IF(AC$4="Yes",INDEX(List!$F$2:$CB$208,MATCH('Selection Pane Data'!$C204,List!$F$2:$F$208,0),MATCH('Selection Pane Data'!AC$3,List!$F$2:$CB$2,0)),""),"")</f>
        <v/>
      </c>
      <c r="AD204" s="13" t="str">
        <f>IFERROR(IF(AD$4="Yes",INDEX(List!$F$2:$CB$208,MATCH('Selection Pane Data'!$C204,List!$F$2:$F$208,0),MATCH('Selection Pane Data'!AD$3,List!$F$2:$CB$2,0)),""),"")</f>
        <v/>
      </c>
      <c r="AE204" s="13" t="str">
        <f>IFERROR(IF(AE$4="Yes",INDEX(List!$F$2:$CB$208,MATCH('Selection Pane Data'!$C204,List!$F$2:$F$208,0),MATCH('Selection Pane Data'!AE$3,List!$F$2:$CB$2,0)),""),"")</f>
        <v/>
      </c>
      <c r="AF204" s="13" t="str">
        <f>IFERROR(IF(AF$4="Yes",INDEX(List!$F$2:$CB$208,MATCH('Selection Pane Data'!$C204,List!$F$2:$F$208,0),MATCH('Selection Pane Data'!AF$3,List!$F$2:$CB$2,0)),""),"")</f>
        <v/>
      </c>
      <c r="AG204" s="13" t="str">
        <f>IFERROR(IF(AG$4="Yes",INDEX(List!$F$2:$CB$208,MATCH('Selection Pane Data'!$C204,List!$F$2:$F$208,0),MATCH('Selection Pane Data'!AG$3,List!$F$2:$CB$2,0)),""),"")</f>
        <v/>
      </c>
      <c r="AH204" s="13" t="str">
        <f>IFERROR(IF(AH$4="Yes",INDEX(List!$F$2:$CB$208,MATCH('Selection Pane Data'!$C204,List!$F$2:$F$208,0),MATCH('Selection Pane Data'!AH$3,List!$F$2:$CB$2,0)),""),"")</f>
        <v/>
      </c>
      <c r="AI204" s="13" t="str">
        <f>IFERROR(IF(AI$4="Yes",INDEX(List!$F$2:$CB$208,MATCH('Selection Pane Data'!$C204,List!$F$2:$F$208,0),MATCH('Selection Pane Data'!AI$3,List!$F$2:$CB$2,0)),""),"")</f>
        <v/>
      </c>
      <c r="AJ204" s="13" t="str">
        <f>IFERROR(IF(AJ$4="Yes",INDEX(List!$F$2:$CB$208,MATCH('Selection Pane Data'!$C204,List!$F$2:$F$208,0),MATCH('Selection Pane Data'!AJ$3,List!$F$2:$CB$2,0)),""),"")</f>
        <v/>
      </c>
      <c r="AK204" s="13" t="str">
        <f>IFERROR(IF(AK$4="Yes",INDEX(List!$F$2:$CB$208,MATCH('Selection Pane Data'!$C204,List!$F$2:$F$208,0),MATCH('Selection Pane Data'!AK$3,List!$F$2:$CB$2,0)),""),"")</f>
        <v/>
      </c>
      <c r="AL204" s="13" t="str">
        <f>IFERROR(IF(AL$4="Yes",INDEX(List!$F$2:$CB$208,MATCH('Selection Pane Data'!$C204,List!$F$2:$F$208,0),MATCH('Selection Pane Data'!AL$3,List!$F$2:$CB$2,0)),""),"")</f>
        <v/>
      </c>
      <c r="AM204" s="13" t="str">
        <f>IFERROR(IF(AM$4="Yes",INDEX(List!$F$2:$CB$208,MATCH('Selection Pane Data'!$C204,List!$F$2:$F$208,0),MATCH('Selection Pane Data'!AM$3,List!$F$2:$CB$2,0)),""),"")</f>
        <v/>
      </c>
      <c r="AN204" s="13" t="str">
        <f>IFERROR(IF(AN$4="Yes",INDEX(List!$F$2:$CB$208,MATCH('Selection Pane Data'!$C204,List!$F$2:$F$208,0),MATCH('Selection Pane Data'!AN$3,List!$F$2:$CB$2,0)),""),"")</f>
        <v/>
      </c>
      <c r="AO204" s="13" t="str">
        <f>IFERROR(IF(AO$4="Yes",INDEX(List!$F$2:$CB$208,MATCH('Selection Pane Data'!$C204,List!$F$2:$F$208,0),MATCH('Selection Pane Data'!AO$3,List!$F$2:$CB$2,0)),""),"")</f>
        <v/>
      </c>
      <c r="AP204" s="13" t="str">
        <f>IFERROR(IF(AP$4="Yes",INDEX(List!$F$2:$CB$208,MATCH('Selection Pane Data'!$C204,List!$F$2:$F$208,0),MATCH('Selection Pane Data'!AP$3,List!$F$2:$CB$2,0)),""),"")</f>
        <v/>
      </c>
      <c r="AQ204" s="13" t="str">
        <f>IFERROR(IF(AQ$4="Yes",INDEX(List!$F$2:$CB$208,MATCH('Selection Pane Data'!$C204,List!$F$2:$F$208,0),MATCH('Selection Pane Data'!AQ$3,List!$F$2:$CB$2,0)),""),"")</f>
        <v/>
      </c>
      <c r="AR204" s="13" t="str">
        <f>IFERROR(IF(AR$4="Yes",INDEX(List!$F$2:$CB$208,MATCH('Selection Pane Data'!$C204,List!$F$2:$F$208,0),MATCH('Selection Pane Data'!AR$3,List!$F$2:$CB$2,0)),""),"")</f>
        <v/>
      </c>
      <c r="AS204" s="13" t="str">
        <f>IFERROR(IF(AS$4="Yes",INDEX(List!$F$2:$CB$208,MATCH('Selection Pane Data'!$C204,List!$F$2:$F$208,0),MATCH('Selection Pane Data'!AS$3,List!$F$2:$CB$2,0)),""),"")</f>
        <v/>
      </c>
      <c r="AT204" s="13" t="str">
        <f>IFERROR(IF(AT$4="Yes",INDEX(List!$F$2:$CB$208,MATCH('Selection Pane Data'!$C204,List!$F$2:$F$208,0),MATCH('Selection Pane Data'!AT$3,List!$F$2:$CB$2,0)),""),"")</f>
        <v/>
      </c>
      <c r="AU204" s="13" t="str">
        <f>IFERROR(IF(AU$4="Yes",INDEX(List!$F$2:$CB$208,MATCH('Selection Pane Data'!$C204,List!$F$2:$F$208,0),MATCH('Selection Pane Data'!AU$3,List!$F$2:$CB$2,0)),""),"")</f>
        <v/>
      </c>
      <c r="AV204" s="13" t="str">
        <f>IFERROR(IF(AV$4="Yes",INDEX(List!$F$2:$CB$208,MATCH('Selection Pane Data'!$C204,List!$F$2:$F$208,0),MATCH('Selection Pane Data'!AV$3,List!$F$2:$CB$2,0)),""),"")</f>
        <v/>
      </c>
      <c r="AW204" s="13" t="str">
        <f>IFERROR(IF(AW$4="Yes",INDEX(List!$F$2:$CB$208,MATCH('Selection Pane Data'!$C204,List!$F$2:$F$208,0),MATCH('Selection Pane Data'!AW$3,List!$F$2:$CB$2,0)),""),"")</f>
        <v/>
      </c>
      <c r="AX204" s="13" t="str">
        <f>IFERROR(IF(AX$4="Yes",INDEX(List!$F$2:$CB$208,MATCH('Selection Pane Data'!$C204,List!$F$2:$F$208,0),MATCH('Selection Pane Data'!AX$3,List!$F$2:$CB$2,0)),""),"")</f>
        <v/>
      </c>
      <c r="AY204" s="13" t="str">
        <f>IFERROR(IF(AY$4="Yes",INDEX(List!$F$2:$CB$208,MATCH('Selection Pane Data'!$C204,List!$F$2:$F$208,0),MATCH('Selection Pane Data'!AY$3,List!$F$2:$CB$2,0)),""),"")</f>
        <v/>
      </c>
      <c r="AZ204" s="13" t="str">
        <f>IFERROR(IF(AZ$4="Yes",INDEX(List!$F$2:$CB$208,MATCH('Selection Pane Data'!$C204,List!$F$2:$F$208,0),MATCH('Selection Pane Data'!AZ$3,List!$F$2:$CB$2,0)),""),"")</f>
        <v/>
      </c>
      <c r="BA204" s="13" t="str">
        <f>IFERROR(IF(BA$4="Yes",INDEX(List!$F$2:$CB$208,MATCH('Selection Pane Data'!$C204,List!$F$2:$F$208,0),MATCH('Selection Pane Data'!BA$3,List!$F$2:$CB$2,0)),""),"")</f>
        <v/>
      </c>
      <c r="BB204" s="13" t="str">
        <f>IFERROR(IF(BB$4="Yes",INDEX(List!$F$2:$CB$208,MATCH('Selection Pane Data'!$C204,List!$F$2:$F$208,0),MATCH('Selection Pane Data'!BB$3,List!$F$2:$CB$2,0)),""),"")</f>
        <v/>
      </c>
      <c r="BC204" s="13" t="str">
        <f>IFERROR(IF(BC$4="Yes",INDEX(List!$F$2:$CB$208,MATCH('Selection Pane Data'!$C204,List!$F$2:$F$208,0),MATCH('Selection Pane Data'!BC$3,List!$F$2:$CB$2,0)),""),"")</f>
        <v/>
      </c>
      <c r="BD204" s="13" t="str">
        <f>IFERROR(IF(BD$4="Yes",INDEX(List!$F$2:$CB$208,MATCH('Selection Pane Data'!$C204,List!$F$2:$F$208,0),MATCH('Selection Pane Data'!BD$3,List!$F$2:$CB$2,0)),""),"")</f>
        <v/>
      </c>
      <c r="BE204" s="13" t="str">
        <f>IFERROR(IF(BE$4="Yes",INDEX(List!$F$2:$CB$208,MATCH('Selection Pane Data'!$C204,List!$F$2:$F$208,0),MATCH('Selection Pane Data'!BE$3,List!$F$2:$CB$2,0)),""),"")</f>
        <v/>
      </c>
      <c r="BF204" s="13" t="str">
        <f>IFERROR(IF(BF$4="Yes",INDEX(List!$F$2:$CB$208,MATCH('Selection Pane Data'!$C204,List!$F$2:$F$208,0),MATCH('Selection Pane Data'!BF$3,List!$F$2:$CB$2,0)),""),"")</f>
        <v/>
      </c>
      <c r="BG204" s="13" t="str">
        <f>IFERROR(IF(BG$4="Yes",INDEX(List!$F$2:$CB$208,MATCH('Selection Pane Data'!$C204,List!$F$2:$F$208,0),MATCH('Selection Pane Data'!BG$3,List!$F$2:$CB$2,0)),""),"")</f>
        <v/>
      </c>
      <c r="BH204" s="13" t="str">
        <f>IFERROR(IF(BH$4="Yes",INDEX(List!$F$2:$CB$208,MATCH('Selection Pane Data'!$C204,List!$F$2:$F$208,0),MATCH('Selection Pane Data'!BH$3,List!$F$2:$CB$2,0)),""),"")</f>
        <v/>
      </c>
      <c r="BI204" s="13" t="str">
        <f>IFERROR(IF(BI$4="Yes",INDEX(List!$F$2:$CB$208,MATCH('Selection Pane Data'!$C204,List!$F$2:$F$208,0),MATCH('Selection Pane Data'!BI$3,List!$F$2:$CB$2,0)),""),"")</f>
        <v/>
      </c>
      <c r="BJ204" s="13" t="str">
        <f>IFERROR(IF(BJ$4="Yes",INDEX(List!$F$2:$CB$208,MATCH('Selection Pane Data'!$C204,List!$F$2:$F$208,0),MATCH('Selection Pane Data'!BJ$3,List!$F$2:$CB$2,0)),""),"")</f>
        <v/>
      </c>
      <c r="BK204" s="13" t="str">
        <f>IFERROR(IF(BK$4="Yes",INDEX(List!$F$2:$CB$208,MATCH('Selection Pane Data'!$C204,List!$F$2:$F$208,0),MATCH('Selection Pane Data'!BK$3,List!$F$2:$CB$2,0)),""),"")</f>
        <v/>
      </c>
      <c r="BL204" s="13" t="str">
        <f>IFERROR(IF(BL$4="Yes",INDEX(List!$F$2:$CB$208,MATCH('Selection Pane Data'!$C204,List!$F$2:$F$208,0),MATCH('Selection Pane Data'!BL$3,List!$F$2:$CB$2,0)),""),"")</f>
        <v/>
      </c>
      <c r="BM204" s="13" t="str">
        <f>IFERROR(IF(BM$4="Yes",INDEX(List!$F$2:$CB$208,MATCH('Selection Pane Data'!$C204,List!$F$2:$F$208,0),MATCH('Selection Pane Data'!BM$3,List!$F$2:$CB$2,0)),""),"")</f>
        <v/>
      </c>
      <c r="BN204" s="13" t="str">
        <f>IFERROR(IF(BN$4="Yes",INDEX(List!$F$2:$CB$208,MATCH('Selection Pane Data'!$C204,List!$F$2:$F$208,0),MATCH('Selection Pane Data'!BN$3,List!$F$2:$CB$2,0)),""),"")</f>
        <v/>
      </c>
      <c r="BO204" s="13" t="str">
        <f>IFERROR(IF(BO$4="Yes",INDEX(List!$F$2:$CB$208,MATCH('Selection Pane Data'!$C204,List!$F$2:$F$208,0),MATCH('Selection Pane Data'!BO$3,List!$F$2:$CB$2,0)),""),"")</f>
        <v/>
      </c>
      <c r="BP204" s="13" t="str">
        <f>IFERROR(IF(BP$4="Yes",INDEX(List!$F$2:$CB$208,MATCH('Selection Pane Data'!$C204,List!$F$2:$F$208,0),MATCH('Selection Pane Data'!BP$3,List!$F$2:$CB$2,0)),""),"")</f>
        <v/>
      </c>
      <c r="BQ204" s="13" t="str">
        <f>IFERROR(IF(BQ$4="Yes",INDEX(List!$F$2:$CB$208,MATCH('Selection Pane Data'!$C204,List!$F$2:$F$208,0),MATCH('Selection Pane Data'!BQ$3,List!$F$2:$CB$2,0)),""),"")</f>
        <v/>
      </c>
      <c r="BR204" s="13" t="str">
        <f>IFERROR(IF(BR$4="Yes",INDEX(List!$F$2:$CB$208,MATCH('Selection Pane Data'!$C204,List!$F$2:$F$208,0),MATCH('Selection Pane Data'!BR$3,List!$F$2:$CB$2,0)),""),"")</f>
        <v/>
      </c>
      <c r="BS204" s="13" t="str">
        <f>IFERROR(IF(BS$4="Yes",INDEX(List!$F$2:$CB$208,MATCH('Selection Pane Data'!$C204,List!$F$2:$F$208,0),MATCH('Selection Pane Data'!BS$3,List!$F$2:$CB$2,0)),""),"")</f>
        <v/>
      </c>
      <c r="BT204" s="13" t="str">
        <f>IFERROR(IF(BT$4="Yes",INDEX(List!$F$2:$CB$208,MATCH('Selection Pane Data'!$C204,List!$F$2:$F$208,0),MATCH('Selection Pane Data'!BT$3,List!$F$2:$CB$2,0)),""),"")</f>
        <v/>
      </c>
      <c r="BU204" s="13" t="str">
        <f>IFERROR(IF(BU$4="Yes",INDEX(List!$F$2:$CB$208,MATCH('Selection Pane Data'!$C204,List!$F$2:$F$208,0),MATCH('Selection Pane Data'!BU$3,List!$F$2:$CB$2,0)),""),"")</f>
        <v/>
      </c>
      <c r="BV204" s="13" t="str">
        <f>IFERROR(IF(BV$4="Yes",INDEX(List!$F$2:$CB$208,MATCH('Selection Pane Data'!$C204,List!$F$2:$F$208,0),MATCH('Selection Pane Data'!BV$3,List!$F$2:$CB$2,0)),""),"")</f>
        <v/>
      </c>
      <c r="BW204" s="13" t="str">
        <f>IFERROR(IF(BW$4="Yes",INDEX(List!$F$2:$CB$208,MATCH('Selection Pane Data'!$C204,List!$F$2:$F$208,0),MATCH('Selection Pane Data'!BW$3,List!$F$2:$CB$2,0)),""),"")</f>
        <v/>
      </c>
      <c r="BX204" s="13" t="str">
        <f>IFERROR(IF(BX$4="Yes",INDEX(List!$F$2:$CB$208,MATCH('Selection Pane Data'!$C204,List!$F$2:$F$208,0),MATCH('Selection Pane Data'!BX$3,List!$F$2:$CB$2,0)),""),"")</f>
        <v/>
      </c>
      <c r="BY204" s="13" t="str">
        <f>IFERROR(IF(BY$4="Yes",INDEX(List!$F$2:$CB$208,MATCH('Selection Pane Data'!$C204,List!$F$2:$F$208,0),MATCH('Selection Pane Data'!BY$3,List!$F$2:$CB$2,0)),""),"")</f>
        <v/>
      </c>
      <c r="BZ204" s="13" t="str">
        <f>IFERROR(IF(BZ$4="Yes",INDEX(List!$F$2:$CB$208,MATCH('Selection Pane Data'!$C204,List!$F$2:$F$208,0),MATCH('Selection Pane Data'!BZ$3,List!$F$2:$CB$2,0)),""),"")</f>
        <v/>
      </c>
      <c r="CA204" s="13" t="str">
        <f>IFERROR(IF(CA$4="Yes",INDEX(List!$F$2:$CB$208,MATCH('Selection Pane Data'!$C204,List!$F$2:$F$208,0),MATCH('Selection Pane Data'!CA$3,List!$F$2:$CB$2,0)),""),"")</f>
        <v/>
      </c>
      <c r="CC204" s="29">
        <f t="shared" si="12"/>
        <v>0</v>
      </c>
      <c r="CD204" s="29">
        <f t="shared" si="13"/>
        <v>0</v>
      </c>
      <c r="CE204" s="29"/>
      <c r="CF204" s="29">
        <f>COUNTIF(List!I202:CB202,'Selection Pane Data'!CF$3)</f>
        <v>3</v>
      </c>
      <c r="CG204" s="29">
        <f>COUNTIF(List!J202:CC202,'Selection Pane Data'!CG$3)</f>
        <v>2</v>
      </c>
      <c r="CH204" s="29"/>
      <c r="CI204" s="29" t="str">
        <f t="shared" si="14"/>
        <v>Error</v>
      </c>
      <c r="CJ204" s="29" t="str">
        <f t="shared" si="15"/>
        <v>Error</v>
      </c>
    </row>
    <row r="205" spans="2:88" ht="14.65" thickBot="1" x14ac:dyDescent="0.5">
      <c r="C205" t="s">
        <v>160</v>
      </c>
      <c r="D205" s="32">
        <f>List!G203</f>
        <v>0</v>
      </c>
      <c r="E205" s="31">
        <f>List!H203</f>
        <v>0</v>
      </c>
      <c r="F205" t="str">
        <f>INDEX('CMMC Levels'!$A$1:$F$188,MATCH('Selection Pane Data'!$C205,'CMMC Levels'!$A$1:$A$188,0),MATCH(Placemat!$F$4,'CMMC Levels'!$A$1:$F$1,0))</f>
        <v>N/A</v>
      </c>
      <c r="G205" s="75" t="str">
        <f>IF(F205="X",IF(COUNTIF(List!I203:CB203,"P")+COUNTIF(List!I203:CB203,"S")=0,"U",IF(COUNTIF('Selection Pane Data'!H205:CA205,"P")&gt;0,"P",IF(COUNTIF('Selection Pane Data'!H205:CA205,"S")&gt;0,"S","N"))),"NA")</f>
        <v>NA</v>
      </c>
      <c r="H205" s="13" t="str">
        <f>IFERROR(IF(H$4="Yes",INDEX(List!$F$2:$CB$208,MATCH('Selection Pane Data'!$C205,List!$F$2:$F$208,0),MATCH('Selection Pane Data'!H$3,List!$F$2:$CB$2,0)),""),"")</f>
        <v/>
      </c>
      <c r="I205" s="13" t="str">
        <f>IFERROR(IF(I$4="Yes",INDEX(List!$F$2:$CB$208,MATCH('Selection Pane Data'!$C205,List!$F$2:$F$208,0),MATCH('Selection Pane Data'!I$3,List!$F$2:$CB$2,0)),""),"")</f>
        <v/>
      </c>
      <c r="J205" s="13" t="str">
        <f>IFERROR(IF(J$4="Yes",INDEX(List!$F$2:$CB$208,MATCH('Selection Pane Data'!$C205,List!$F$2:$F$208,0),MATCH('Selection Pane Data'!J$3,List!$F$2:$CB$2,0)),""),"")</f>
        <v/>
      </c>
      <c r="K205" s="13" t="str">
        <f>IFERROR(IF(K$4="Yes",INDEX(List!$F$2:$CB$208,MATCH('Selection Pane Data'!$C205,List!$F$2:$F$208,0),MATCH('Selection Pane Data'!K$3,List!$F$2:$CB$2,0)),""),"")</f>
        <v/>
      </c>
      <c r="L205" s="13" t="str">
        <f>IFERROR(IF(L$4="Yes",INDEX(List!$F$2:$CB$208,MATCH('Selection Pane Data'!$C205,List!$F$2:$F$208,0),MATCH('Selection Pane Data'!L$3,List!$F$2:$CB$2,0)),""),"")</f>
        <v/>
      </c>
      <c r="M205" s="13" t="str">
        <f>IFERROR(IF(M$4="Yes",INDEX(List!$F$2:$CB$208,MATCH('Selection Pane Data'!$C205,List!$F$2:$F$208,0),MATCH('Selection Pane Data'!M$3,List!$F$2:$CB$2,0)),""),"")</f>
        <v/>
      </c>
      <c r="N205" s="13" t="str">
        <f>IFERROR(IF(N$4="Yes",INDEX(List!$F$2:$CB$208,MATCH('Selection Pane Data'!$C205,List!$F$2:$F$208,0),MATCH('Selection Pane Data'!N$3,List!$F$2:$CB$2,0)),""),"")</f>
        <v/>
      </c>
      <c r="O205" s="13" t="str">
        <f>IFERROR(IF(O$4="Yes",INDEX(List!$F$2:$CB$208,MATCH('Selection Pane Data'!$C205,List!$F$2:$F$208,0),MATCH('Selection Pane Data'!O$3,List!$F$2:$CB$2,0)),""),"")</f>
        <v/>
      </c>
      <c r="P205" s="13" t="str">
        <f>IFERROR(IF(P$4="Yes",INDEX(List!$F$2:$CB$208,MATCH('Selection Pane Data'!$C205,List!$F$2:$F$208,0),MATCH('Selection Pane Data'!P$3,List!$F$2:$CB$2,0)),""),"")</f>
        <v/>
      </c>
      <c r="Q205" s="13" t="str">
        <f>IFERROR(IF(Q$4="Yes",INDEX(List!$F$2:$CB$208,MATCH('Selection Pane Data'!$C205,List!$F$2:$F$208,0),MATCH('Selection Pane Data'!Q$3,List!$F$2:$CB$2,0)),""),"")</f>
        <v/>
      </c>
      <c r="R205" s="13" t="str">
        <f>IFERROR(IF(R$4="Yes",INDEX(List!$F$2:$CB$208,MATCH('Selection Pane Data'!$C205,List!$F$2:$F$208,0),MATCH('Selection Pane Data'!R$3,List!$F$2:$CB$2,0)),""),"")</f>
        <v/>
      </c>
      <c r="S205" s="13" t="str">
        <f>IFERROR(IF(S$4="Yes",INDEX(List!$F$2:$CB$208,MATCH('Selection Pane Data'!$C205,List!$F$2:$F$208,0),MATCH('Selection Pane Data'!S$3,List!$F$2:$CB$2,0)),""),"")</f>
        <v/>
      </c>
      <c r="T205" s="13" t="str">
        <f>IFERROR(IF(T$4="Yes",INDEX(List!$F$2:$CB$208,MATCH('Selection Pane Data'!$C205,List!$F$2:$F$208,0),MATCH('Selection Pane Data'!T$3,List!$F$2:$CB$2,0)),""),"")</f>
        <v/>
      </c>
      <c r="U205" s="13" t="str">
        <f>IFERROR(IF(U$4="Yes",INDEX(List!$F$2:$CB$208,MATCH('Selection Pane Data'!$C205,List!$F$2:$F$208,0),MATCH('Selection Pane Data'!U$3,List!$F$2:$CB$2,0)),""),"")</f>
        <v/>
      </c>
      <c r="V205" s="13" t="str">
        <f>IFERROR(IF(V$4="Yes",INDEX(List!$F$2:$CB$208,MATCH('Selection Pane Data'!$C205,List!$F$2:$F$208,0),MATCH('Selection Pane Data'!V$3,List!$F$2:$CB$2,0)),""),"")</f>
        <v/>
      </c>
      <c r="W205" s="13" t="str">
        <f>IFERROR(IF(W$4="Yes",INDEX(List!$F$2:$CB$208,MATCH('Selection Pane Data'!$C205,List!$F$2:$F$208,0),MATCH('Selection Pane Data'!W$3,List!$F$2:$CB$2,0)),""),"")</f>
        <v/>
      </c>
      <c r="X205" s="13" t="str">
        <f>IFERROR(IF(X$4="Yes",INDEX(List!$F$2:$CB$208,MATCH('Selection Pane Data'!$C205,List!$F$2:$F$208,0),MATCH('Selection Pane Data'!X$3,List!$F$2:$CB$2,0)),""),"")</f>
        <v/>
      </c>
      <c r="Y205" s="13" t="str">
        <f>IFERROR(IF(Y$4="Yes",INDEX(List!$F$2:$CB$208,MATCH('Selection Pane Data'!$C205,List!$F$2:$F$208,0),MATCH('Selection Pane Data'!Y$3,List!$F$2:$CB$2,0)),""),"")</f>
        <v/>
      </c>
      <c r="Z205" s="13" t="str">
        <f>IFERROR(IF(Z$4="Yes",INDEX(List!$F$2:$CB$208,MATCH('Selection Pane Data'!$C205,List!$F$2:$F$208,0),MATCH('Selection Pane Data'!Z$3,List!$F$2:$CB$2,0)),""),"")</f>
        <v/>
      </c>
      <c r="AA205" s="13" t="str">
        <f>IFERROR(IF(AA$4="Yes",INDEX(List!$F$2:$CB$208,MATCH('Selection Pane Data'!$C205,List!$F$2:$F$208,0),MATCH('Selection Pane Data'!AA$3,List!$F$2:$CB$2,0)),""),"")</f>
        <v/>
      </c>
      <c r="AB205" s="13" t="str">
        <f>IFERROR(IF(AB$4="Yes",INDEX(List!$F$2:$CB$208,MATCH('Selection Pane Data'!$C205,List!$F$2:$F$208,0),MATCH('Selection Pane Data'!AB$3,List!$F$2:$CB$2,0)),""),"")</f>
        <v/>
      </c>
      <c r="AC205" s="13" t="str">
        <f>IFERROR(IF(AC$4="Yes",INDEX(List!$F$2:$CB$208,MATCH('Selection Pane Data'!$C205,List!$F$2:$F$208,0),MATCH('Selection Pane Data'!AC$3,List!$F$2:$CB$2,0)),""),"")</f>
        <v/>
      </c>
      <c r="AD205" s="13" t="str">
        <f>IFERROR(IF(AD$4="Yes",INDEX(List!$F$2:$CB$208,MATCH('Selection Pane Data'!$C205,List!$F$2:$F$208,0),MATCH('Selection Pane Data'!AD$3,List!$F$2:$CB$2,0)),""),"")</f>
        <v/>
      </c>
      <c r="AE205" s="13" t="str">
        <f>IFERROR(IF(AE$4="Yes",INDEX(List!$F$2:$CB$208,MATCH('Selection Pane Data'!$C205,List!$F$2:$F$208,0),MATCH('Selection Pane Data'!AE$3,List!$F$2:$CB$2,0)),""),"")</f>
        <v/>
      </c>
      <c r="AF205" s="13" t="str">
        <f>IFERROR(IF(AF$4="Yes",INDEX(List!$F$2:$CB$208,MATCH('Selection Pane Data'!$C205,List!$F$2:$F$208,0),MATCH('Selection Pane Data'!AF$3,List!$F$2:$CB$2,0)),""),"")</f>
        <v/>
      </c>
      <c r="AG205" s="13" t="str">
        <f>IFERROR(IF(AG$4="Yes",INDEX(List!$F$2:$CB$208,MATCH('Selection Pane Data'!$C205,List!$F$2:$F$208,0),MATCH('Selection Pane Data'!AG$3,List!$F$2:$CB$2,0)),""),"")</f>
        <v/>
      </c>
      <c r="AH205" s="13" t="str">
        <f>IFERROR(IF(AH$4="Yes",INDEX(List!$F$2:$CB$208,MATCH('Selection Pane Data'!$C205,List!$F$2:$F$208,0),MATCH('Selection Pane Data'!AH$3,List!$F$2:$CB$2,0)),""),"")</f>
        <v/>
      </c>
      <c r="AI205" s="13" t="str">
        <f>IFERROR(IF(AI$4="Yes",INDEX(List!$F$2:$CB$208,MATCH('Selection Pane Data'!$C205,List!$F$2:$F$208,0),MATCH('Selection Pane Data'!AI$3,List!$F$2:$CB$2,0)),""),"")</f>
        <v/>
      </c>
      <c r="AJ205" s="13" t="str">
        <f>IFERROR(IF(AJ$4="Yes",INDEX(List!$F$2:$CB$208,MATCH('Selection Pane Data'!$C205,List!$F$2:$F$208,0),MATCH('Selection Pane Data'!AJ$3,List!$F$2:$CB$2,0)),""),"")</f>
        <v/>
      </c>
      <c r="AK205" s="13" t="str">
        <f>IFERROR(IF(AK$4="Yes",INDEX(List!$F$2:$CB$208,MATCH('Selection Pane Data'!$C205,List!$F$2:$F$208,0),MATCH('Selection Pane Data'!AK$3,List!$F$2:$CB$2,0)),""),"")</f>
        <v/>
      </c>
      <c r="AL205" s="13" t="str">
        <f>IFERROR(IF(AL$4="Yes",INDEX(List!$F$2:$CB$208,MATCH('Selection Pane Data'!$C205,List!$F$2:$F$208,0),MATCH('Selection Pane Data'!AL$3,List!$F$2:$CB$2,0)),""),"")</f>
        <v/>
      </c>
      <c r="AM205" s="13" t="str">
        <f>IFERROR(IF(AM$4="Yes",INDEX(List!$F$2:$CB$208,MATCH('Selection Pane Data'!$C205,List!$F$2:$F$208,0),MATCH('Selection Pane Data'!AM$3,List!$F$2:$CB$2,0)),""),"")</f>
        <v/>
      </c>
      <c r="AN205" s="13" t="str">
        <f>IFERROR(IF(AN$4="Yes",INDEX(List!$F$2:$CB$208,MATCH('Selection Pane Data'!$C205,List!$F$2:$F$208,0),MATCH('Selection Pane Data'!AN$3,List!$F$2:$CB$2,0)),""),"")</f>
        <v/>
      </c>
      <c r="AO205" s="13" t="str">
        <f>IFERROR(IF(AO$4="Yes",INDEX(List!$F$2:$CB$208,MATCH('Selection Pane Data'!$C205,List!$F$2:$F$208,0),MATCH('Selection Pane Data'!AO$3,List!$F$2:$CB$2,0)),""),"")</f>
        <v/>
      </c>
      <c r="AP205" s="13" t="str">
        <f>IFERROR(IF(AP$4="Yes",INDEX(List!$F$2:$CB$208,MATCH('Selection Pane Data'!$C205,List!$F$2:$F$208,0),MATCH('Selection Pane Data'!AP$3,List!$F$2:$CB$2,0)),""),"")</f>
        <v/>
      </c>
      <c r="AQ205" s="13" t="str">
        <f>IFERROR(IF(AQ$4="Yes",INDEX(List!$F$2:$CB$208,MATCH('Selection Pane Data'!$C205,List!$F$2:$F$208,0),MATCH('Selection Pane Data'!AQ$3,List!$F$2:$CB$2,0)),""),"")</f>
        <v/>
      </c>
      <c r="AR205" s="13" t="str">
        <f>IFERROR(IF(AR$4="Yes",INDEX(List!$F$2:$CB$208,MATCH('Selection Pane Data'!$C205,List!$F$2:$F$208,0),MATCH('Selection Pane Data'!AR$3,List!$F$2:$CB$2,0)),""),"")</f>
        <v/>
      </c>
      <c r="AS205" s="13" t="str">
        <f>IFERROR(IF(AS$4="Yes",INDEX(List!$F$2:$CB$208,MATCH('Selection Pane Data'!$C205,List!$F$2:$F$208,0),MATCH('Selection Pane Data'!AS$3,List!$F$2:$CB$2,0)),""),"")</f>
        <v/>
      </c>
      <c r="AT205" s="13" t="str">
        <f>IFERROR(IF(AT$4="Yes",INDEX(List!$F$2:$CB$208,MATCH('Selection Pane Data'!$C205,List!$F$2:$F$208,0),MATCH('Selection Pane Data'!AT$3,List!$F$2:$CB$2,0)),""),"")</f>
        <v/>
      </c>
      <c r="AU205" s="13" t="str">
        <f>IFERROR(IF(AU$4="Yes",INDEX(List!$F$2:$CB$208,MATCH('Selection Pane Data'!$C205,List!$F$2:$F$208,0),MATCH('Selection Pane Data'!AU$3,List!$F$2:$CB$2,0)),""),"")</f>
        <v/>
      </c>
      <c r="AV205" s="13" t="str">
        <f>IFERROR(IF(AV$4="Yes",INDEX(List!$F$2:$CB$208,MATCH('Selection Pane Data'!$C205,List!$F$2:$F$208,0),MATCH('Selection Pane Data'!AV$3,List!$F$2:$CB$2,0)),""),"")</f>
        <v/>
      </c>
      <c r="AW205" s="13" t="str">
        <f>IFERROR(IF(AW$4="Yes",INDEX(List!$F$2:$CB$208,MATCH('Selection Pane Data'!$C205,List!$F$2:$F$208,0),MATCH('Selection Pane Data'!AW$3,List!$F$2:$CB$2,0)),""),"")</f>
        <v/>
      </c>
      <c r="AX205" s="13" t="str">
        <f>IFERROR(IF(AX$4="Yes",INDEX(List!$F$2:$CB$208,MATCH('Selection Pane Data'!$C205,List!$F$2:$F$208,0),MATCH('Selection Pane Data'!AX$3,List!$F$2:$CB$2,0)),""),"")</f>
        <v/>
      </c>
      <c r="AY205" s="13" t="str">
        <f>IFERROR(IF(AY$4="Yes",INDEX(List!$F$2:$CB$208,MATCH('Selection Pane Data'!$C205,List!$F$2:$F$208,0),MATCH('Selection Pane Data'!AY$3,List!$F$2:$CB$2,0)),""),"")</f>
        <v/>
      </c>
      <c r="AZ205" s="13" t="str">
        <f>IFERROR(IF(AZ$4="Yes",INDEX(List!$F$2:$CB$208,MATCH('Selection Pane Data'!$C205,List!$F$2:$F$208,0),MATCH('Selection Pane Data'!AZ$3,List!$F$2:$CB$2,0)),""),"")</f>
        <v/>
      </c>
      <c r="BA205" s="13" t="str">
        <f>IFERROR(IF(BA$4="Yes",INDEX(List!$F$2:$CB$208,MATCH('Selection Pane Data'!$C205,List!$F$2:$F$208,0),MATCH('Selection Pane Data'!BA$3,List!$F$2:$CB$2,0)),""),"")</f>
        <v/>
      </c>
      <c r="BB205" s="13" t="str">
        <f>IFERROR(IF(BB$4="Yes",INDEX(List!$F$2:$CB$208,MATCH('Selection Pane Data'!$C205,List!$F$2:$F$208,0),MATCH('Selection Pane Data'!BB$3,List!$F$2:$CB$2,0)),""),"")</f>
        <v/>
      </c>
      <c r="BC205" s="13" t="str">
        <f>IFERROR(IF(BC$4="Yes",INDEX(List!$F$2:$CB$208,MATCH('Selection Pane Data'!$C205,List!$F$2:$F$208,0),MATCH('Selection Pane Data'!BC$3,List!$F$2:$CB$2,0)),""),"")</f>
        <v/>
      </c>
      <c r="BD205" s="13" t="str">
        <f>IFERROR(IF(BD$4="Yes",INDEX(List!$F$2:$CB$208,MATCH('Selection Pane Data'!$C205,List!$F$2:$F$208,0),MATCH('Selection Pane Data'!BD$3,List!$F$2:$CB$2,0)),""),"")</f>
        <v/>
      </c>
      <c r="BE205" s="13" t="str">
        <f>IFERROR(IF(BE$4="Yes",INDEX(List!$F$2:$CB$208,MATCH('Selection Pane Data'!$C205,List!$F$2:$F$208,0),MATCH('Selection Pane Data'!BE$3,List!$F$2:$CB$2,0)),""),"")</f>
        <v/>
      </c>
      <c r="BF205" s="13" t="str">
        <f>IFERROR(IF(BF$4="Yes",INDEX(List!$F$2:$CB$208,MATCH('Selection Pane Data'!$C205,List!$F$2:$F$208,0),MATCH('Selection Pane Data'!BF$3,List!$F$2:$CB$2,0)),""),"")</f>
        <v/>
      </c>
      <c r="BG205" s="13" t="str">
        <f>IFERROR(IF(BG$4="Yes",INDEX(List!$F$2:$CB$208,MATCH('Selection Pane Data'!$C205,List!$F$2:$F$208,0),MATCH('Selection Pane Data'!BG$3,List!$F$2:$CB$2,0)),""),"")</f>
        <v/>
      </c>
      <c r="BH205" s="13" t="str">
        <f>IFERROR(IF(BH$4="Yes",INDEX(List!$F$2:$CB$208,MATCH('Selection Pane Data'!$C205,List!$F$2:$F$208,0),MATCH('Selection Pane Data'!BH$3,List!$F$2:$CB$2,0)),""),"")</f>
        <v/>
      </c>
      <c r="BI205" s="13" t="str">
        <f>IFERROR(IF(BI$4="Yes",INDEX(List!$F$2:$CB$208,MATCH('Selection Pane Data'!$C205,List!$F$2:$F$208,0),MATCH('Selection Pane Data'!BI$3,List!$F$2:$CB$2,0)),""),"")</f>
        <v/>
      </c>
      <c r="BJ205" s="13" t="str">
        <f>IFERROR(IF(BJ$4="Yes",INDEX(List!$F$2:$CB$208,MATCH('Selection Pane Data'!$C205,List!$F$2:$F$208,0),MATCH('Selection Pane Data'!BJ$3,List!$F$2:$CB$2,0)),""),"")</f>
        <v/>
      </c>
      <c r="BK205" s="13" t="str">
        <f>IFERROR(IF(BK$4="Yes",INDEX(List!$F$2:$CB$208,MATCH('Selection Pane Data'!$C205,List!$F$2:$F$208,0),MATCH('Selection Pane Data'!BK$3,List!$F$2:$CB$2,0)),""),"")</f>
        <v/>
      </c>
      <c r="BL205" s="13" t="str">
        <f>IFERROR(IF(BL$4="Yes",INDEX(List!$F$2:$CB$208,MATCH('Selection Pane Data'!$C205,List!$F$2:$F$208,0),MATCH('Selection Pane Data'!BL$3,List!$F$2:$CB$2,0)),""),"")</f>
        <v/>
      </c>
      <c r="BM205" s="13" t="str">
        <f>IFERROR(IF(BM$4="Yes",INDEX(List!$F$2:$CB$208,MATCH('Selection Pane Data'!$C205,List!$F$2:$F$208,0),MATCH('Selection Pane Data'!BM$3,List!$F$2:$CB$2,0)),""),"")</f>
        <v/>
      </c>
      <c r="BN205" s="13" t="str">
        <f>IFERROR(IF(BN$4="Yes",INDEX(List!$F$2:$CB$208,MATCH('Selection Pane Data'!$C205,List!$F$2:$F$208,0),MATCH('Selection Pane Data'!BN$3,List!$F$2:$CB$2,0)),""),"")</f>
        <v/>
      </c>
      <c r="BO205" s="13" t="str">
        <f>IFERROR(IF(BO$4="Yes",INDEX(List!$F$2:$CB$208,MATCH('Selection Pane Data'!$C205,List!$F$2:$F$208,0),MATCH('Selection Pane Data'!BO$3,List!$F$2:$CB$2,0)),""),"")</f>
        <v/>
      </c>
      <c r="BP205" s="13" t="str">
        <f>IFERROR(IF(BP$4="Yes",INDEX(List!$F$2:$CB$208,MATCH('Selection Pane Data'!$C205,List!$F$2:$F$208,0),MATCH('Selection Pane Data'!BP$3,List!$F$2:$CB$2,0)),""),"")</f>
        <v/>
      </c>
      <c r="BQ205" s="13" t="str">
        <f>IFERROR(IF(BQ$4="Yes",INDEX(List!$F$2:$CB$208,MATCH('Selection Pane Data'!$C205,List!$F$2:$F$208,0),MATCH('Selection Pane Data'!BQ$3,List!$F$2:$CB$2,0)),""),"")</f>
        <v/>
      </c>
      <c r="BR205" s="13" t="str">
        <f>IFERROR(IF(BR$4="Yes",INDEX(List!$F$2:$CB$208,MATCH('Selection Pane Data'!$C205,List!$F$2:$F$208,0),MATCH('Selection Pane Data'!BR$3,List!$F$2:$CB$2,0)),""),"")</f>
        <v/>
      </c>
      <c r="BS205" s="13" t="str">
        <f>IFERROR(IF(BS$4="Yes",INDEX(List!$F$2:$CB$208,MATCH('Selection Pane Data'!$C205,List!$F$2:$F$208,0),MATCH('Selection Pane Data'!BS$3,List!$F$2:$CB$2,0)),""),"")</f>
        <v/>
      </c>
      <c r="BT205" s="13" t="str">
        <f>IFERROR(IF(BT$4="Yes",INDEX(List!$F$2:$CB$208,MATCH('Selection Pane Data'!$C205,List!$F$2:$F$208,0),MATCH('Selection Pane Data'!BT$3,List!$F$2:$CB$2,0)),""),"")</f>
        <v/>
      </c>
      <c r="BU205" s="13" t="str">
        <f>IFERROR(IF(BU$4="Yes",INDEX(List!$F$2:$CB$208,MATCH('Selection Pane Data'!$C205,List!$F$2:$F$208,0),MATCH('Selection Pane Data'!BU$3,List!$F$2:$CB$2,0)),""),"")</f>
        <v/>
      </c>
      <c r="BV205" s="13" t="str">
        <f>IFERROR(IF(BV$4="Yes",INDEX(List!$F$2:$CB$208,MATCH('Selection Pane Data'!$C205,List!$F$2:$F$208,0),MATCH('Selection Pane Data'!BV$3,List!$F$2:$CB$2,0)),""),"")</f>
        <v/>
      </c>
      <c r="BW205" s="13" t="str">
        <f>IFERROR(IF(BW$4="Yes",INDEX(List!$F$2:$CB$208,MATCH('Selection Pane Data'!$C205,List!$F$2:$F$208,0),MATCH('Selection Pane Data'!BW$3,List!$F$2:$CB$2,0)),""),"")</f>
        <v/>
      </c>
      <c r="BX205" s="13" t="str">
        <f>IFERROR(IF(BX$4="Yes",INDEX(List!$F$2:$CB$208,MATCH('Selection Pane Data'!$C205,List!$F$2:$F$208,0),MATCH('Selection Pane Data'!BX$3,List!$F$2:$CB$2,0)),""),"")</f>
        <v/>
      </c>
      <c r="BY205" s="13" t="str">
        <f>IFERROR(IF(BY$4="Yes",INDEX(List!$F$2:$CB$208,MATCH('Selection Pane Data'!$C205,List!$F$2:$F$208,0),MATCH('Selection Pane Data'!BY$3,List!$F$2:$CB$2,0)),""),"")</f>
        <v/>
      </c>
      <c r="BZ205" s="13" t="str">
        <f>IFERROR(IF(BZ$4="Yes",INDEX(List!$F$2:$CB$208,MATCH('Selection Pane Data'!$C205,List!$F$2:$F$208,0),MATCH('Selection Pane Data'!BZ$3,List!$F$2:$CB$2,0)),""),"")</f>
        <v/>
      </c>
      <c r="CA205" s="13" t="str">
        <f>IFERROR(IF(CA$4="Yes",INDEX(List!$F$2:$CB$208,MATCH('Selection Pane Data'!$C205,List!$F$2:$F$208,0),MATCH('Selection Pane Data'!CA$3,List!$F$2:$CB$2,0)),""),"")</f>
        <v/>
      </c>
      <c r="CC205" s="29">
        <f t="shared" si="12"/>
        <v>0</v>
      </c>
      <c r="CD205" s="29">
        <f t="shared" si="13"/>
        <v>0</v>
      </c>
      <c r="CE205" s="29"/>
      <c r="CF205" s="29">
        <f>COUNTIF(List!I203:CB203,'Selection Pane Data'!CF$3)</f>
        <v>1</v>
      </c>
      <c r="CG205" s="29">
        <f>COUNTIF(List!J203:CC203,'Selection Pane Data'!CG$3)</f>
        <v>7</v>
      </c>
      <c r="CH205" s="29"/>
      <c r="CI205" s="29" t="str">
        <f t="shared" si="14"/>
        <v>Error</v>
      </c>
      <c r="CJ205" s="29" t="str">
        <f t="shared" si="15"/>
        <v>Error</v>
      </c>
    </row>
    <row r="206" spans="2:88" ht="14.65" thickBot="1" x14ac:dyDescent="0.5">
      <c r="C206" t="s">
        <v>167</v>
      </c>
      <c r="D206" s="32">
        <f>List!G204</f>
        <v>0</v>
      </c>
      <c r="E206" s="31">
        <f>List!H204</f>
        <v>0</v>
      </c>
      <c r="F206" t="str">
        <f>INDEX('CMMC Levels'!$A$1:$F$188,MATCH('Selection Pane Data'!$C206,'CMMC Levels'!$A$1:$A$188,0),MATCH(Placemat!$F$4,'CMMC Levels'!$A$1:$F$1,0))</f>
        <v>N/A</v>
      </c>
      <c r="G206" s="75" t="str">
        <f>IF(F206="X",IF(COUNTIF(List!I204:CB204,"P")+COUNTIF(List!I204:CB204,"S")=0,"U",IF(COUNTIF('Selection Pane Data'!H206:CA206,"P")&gt;0,"P",IF(COUNTIF('Selection Pane Data'!H206:CA206,"S")&gt;0,"S","N"))),"NA")</f>
        <v>NA</v>
      </c>
      <c r="H206" s="13" t="str">
        <f>IFERROR(IF(H$4="Yes",INDEX(List!$F$2:$CB$208,MATCH('Selection Pane Data'!$C206,List!$F$2:$F$208,0),MATCH('Selection Pane Data'!H$3,List!$F$2:$CB$2,0)),""),"")</f>
        <v/>
      </c>
      <c r="I206" s="13" t="str">
        <f>IFERROR(IF(I$4="Yes",INDEX(List!$F$2:$CB$208,MATCH('Selection Pane Data'!$C206,List!$F$2:$F$208,0),MATCH('Selection Pane Data'!I$3,List!$F$2:$CB$2,0)),""),"")</f>
        <v/>
      </c>
      <c r="J206" s="13" t="str">
        <f>IFERROR(IF(J$4="Yes",INDEX(List!$F$2:$CB$208,MATCH('Selection Pane Data'!$C206,List!$F$2:$F$208,0),MATCH('Selection Pane Data'!J$3,List!$F$2:$CB$2,0)),""),"")</f>
        <v/>
      </c>
      <c r="K206" s="13" t="str">
        <f>IFERROR(IF(K$4="Yes",INDEX(List!$F$2:$CB$208,MATCH('Selection Pane Data'!$C206,List!$F$2:$F$208,0),MATCH('Selection Pane Data'!K$3,List!$F$2:$CB$2,0)),""),"")</f>
        <v/>
      </c>
      <c r="L206" s="13" t="str">
        <f>IFERROR(IF(L$4="Yes",INDEX(List!$F$2:$CB$208,MATCH('Selection Pane Data'!$C206,List!$F$2:$F$208,0),MATCH('Selection Pane Data'!L$3,List!$F$2:$CB$2,0)),""),"")</f>
        <v/>
      </c>
      <c r="M206" s="13" t="str">
        <f>IFERROR(IF(M$4="Yes",INDEX(List!$F$2:$CB$208,MATCH('Selection Pane Data'!$C206,List!$F$2:$F$208,0),MATCH('Selection Pane Data'!M$3,List!$F$2:$CB$2,0)),""),"")</f>
        <v/>
      </c>
      <c r="N206" s="13" t="str">
        <f>IFERROR(IF(N$4="Yes",INDEX(List!$F$2:$CB$208,MATCH('Selection Pane Data'!$C206,List!$F$2:$F$208,0),MATCH('Selection Pane Data'!N$3,List!$F$2:$CB$2,0)),""),"")</f>
        <v/>
      </c>
      <c r="O206" s="13" t="str">
        <f>IFERROR(IF(O$4="Yes",INDEX(List!$F$2:$CB$208,MATCH('Selection Pane Data'!$C206,List!$F$2:$F$208,0),MATCH('Selection Pane Data'!O$3,List!$F$2:$CB$2,0)),""),"")</f>
        <v/>
      </c>
      <c r="P206" s="13" t="str">
        <f>IFERROR(IF(P$4="Yes",INDEX(List!$F$2:$CB$208,MATCH('Selection Pane Data'!$C206,List!$F$2:$F$208,0),MATCH('Selection Pane Data'!P$3,List!$F$2:$CB$2,0)),""),"")</f>
        <v/>
      </c>
      <c r="Q206" s="13" t="str">
        <f>IFERROR(IF(Q$4="Yes",INDEX(List!$F$2:$CB$208,MATCH('Selection Pane Data'!$C206,List!$F$2:$F$208,0),MATCH('Selection Pane Data'!Q$3,List!$F$2:$CB$2,0)),""),"")</f>
        <v/>
      </c>
      <c r="R206" s="13" t="str">
        <f>IFERROR(IF(R$4="Yes",INDEX(List!$F$2:$CB$208,MATCH('Selection Pane Data'!$C206,List!$F$2:$F$208,0),MATCH('Selection Pane Data'!R$3,List!$F$2:$CB$2,0)),""),"")</f>
        <v/>
      </c>
      <c r="S206" s="13" t="str">
        <f>IFERROR(IF(S$4="Yes",INDEX(List!$F$2:$CB$208,MATCH('Selection Pane Data'!$C206,List!$F$2:$F$208,0),MATCH('Selection Pane Data'!S$3,List!$F$2:$CB$2,0)),""),"")</f>
        <v/>
      </c>
      <c r="T206" s="13" t="str">
        <f>IFERROR(IF(T$4="Yes",INDEX(List!$F$2:$CB$208,MATCH('Selection Pane Data'!$C206,List!$F$2:$F$208,0),MATCH('Selection Pane Data'!T$3,List!$F$2:$CB$2,0)),""),"")</f>
        <v/>
      </c>
      <c r="U206" s="13" t="str">
        <f>IFERROR(IF(U$4="Yes",INDEX(List!$F$2:$CB$208,MATCH('Selection Pane Data'!$C206,List!$F$2:$F$208,0),MATCH('Selection Pane Data'!U$3,List!$F$2:$CB$2,0)),""),"")</f>
        <v/>
      </c>
      <c r="V206" s="13" t="str">
        <f>IFERROR(IF(V$4="Yes",INDEX(List!$F$2:$CB$208,MATCH('Selection Pane Data'!$C206,List!$F$2:$F$208,0),MATCH('Selection Pane Data'!V$3,List!$F$2:$CB$2,0)),""),"")</f>
        <v/>
      </c>
      <c r="W206" s="13" t="str">
        <f>IFERROR(IF(W$4="Yes",INDEX(List!$F$2:$CB$208,MATCH('Selection Pane Data'!$C206,List!$F$2:$F$208,0),MATCH('Selection Pane Data'!W$3,List!$F$2:$CB$2,0)),""),"")</f>
        <v/>
      </c>
      <c r="X206" s="13" t="str">
        <f>IFERROR(IF(X$4="Yes",INDEX(List!$F$2:$CB$208,MATCH('Selection Pane Data'!$C206,List!$F$2:$F$208,0),MATCH('Selection Pane Data'!X$3,List!$F$2:$CB$2,0)),""),"")</f>
        <v/>
      </c>
      <c r="Y206" s="13" t="str">
        <f>IFERROR(IF(Y$4="Yes",INDEX(List!$F$2:$CB$208,MATCH('Selection Pane Data'!$C206,List!$F$2:$F$208,0),MATCH('Selection Pane Data'!Y$3,List!$F$2:$CB$2,0)),""),"")</f>
        <v/>
      </c>
      <c r="Z206" s="13" t="str">
        <f>IFERROR(IF(Z$4="Yes",INDEX(List!$F$2:$CB$208,MATCH('Selection Pane Data'!$C206,List!$F$2:$F$208,0),MATCH('Selection Pane Data'!Z$3,List!$F$2:$CB$2,0)),""),"")</f>
        <v/>
      </c>
      <c r="AA206" s="13" t="str">
        <f>IFERROR(IF(AA$4="Yes",INDEX(List!$F$2:$CB$208,MATCH('Selection Pane Data'!$C206,List!$F$2:$F$208,0),MATCH('Selection Pane Data'!AA$3,List!$F$2:$CB$2,0)),""),"")</f>
        <v/>
      </c>
      <c r="AB206" s="13" t="str">
        <f>IFERROR(IF(AB$4="Yes",INDEX(List!$F$2:$CB$208,MATCH('Selection Pane Data'!$C206,List!$F$2:$F$208,0),MATCH('Selection Pane Data'!AB$3,List!$F$2:$CB$2,0)),""),"")</f>
        <v/>
      </c>
      <c r="AC206" s="13" t="str">
        <f>IFERROR(IF(AC$4="Yes",INDEX(List!$F$2:$CB$208,MATCH('Selection Pane Data'!$C206,List!$F$2:$F$208,0),MATCH('Selection Pane Data'!AC$3,List!$F$2:$CB$2,0)),""),"")</f>
        <v/>
      </c>
      <c r="AD206" s="13" t="str">
        <f>IFERROR(IF(AD$4="Yes",INDEX(List!$F$2:$CB$208,MATCH('Selection Pane Data'!$C206,List!$F$2:$F$208,0),MATCH('Selection Pane Data'!AD$3,List!$F$2:$CB$2,0)),""),"")</f>
        <v/>
      </c>
      <c r="AE206" s="13" t="str">
        <f>IFERROR(IF(AE$4="Yes",INDEX(List!$F$2:$CB$208,MATCH('Selection Pane Data'!$C206,List!$F$2:$F$208,0),MATCH('Selection Pane Data'!AE$3,List!$F$2:$CB$2,0)),""),"")</f>
        <v/>
      </c>
      <c r="AF206" s="13" t="str">
        <f>IFERROR(IF(AF$4="Yes",INDEX(List!$F$2:$CB$208,MATCH('Selection Pane Data'!$C206,List!$F$2:$F$208,0),MATCH('Selection Pane Data'!AF$3,List!$F$2:$CB$2,0)),""),"")</f>
        <v/>
      </c>
      <c r="AG206" s="13" t="str">
        <f>IFERROR(IF(AG$4="Yes",INDEX(List!$F$2:$CB$208,MATCH('Selection Pane Data'!$C206,List!$F$2:$F$208,0),MATCH('Selection Pane Data'!AG$3,List!$F$2:$CB$2,0)),""),"")</f>
        <v/>
      </c>
      <c r="AH206" s="13" t="str">
        <f>IFERROR(IF(AH$4="Yes",INDEX(List!$F$2:$CB$208,MATCH('Selection Pane Data'!$C206,List!$F$2:$F$208,0),MATCH('Selection Pane Data'!AH$3,List!$F$2:$CB$2,0)),""),"")</f>
        <v/>
      </c>
      <c r="AI206" s="13" t="str">
        <f>IFERROR(IF(AI$4="Yes",INDEX(List!$F$2:$CB$208,MATCH('Selection Pane Data'!$C206,List!$F$2:$F$208,0),MATCH('Selection Pane Data'!AI$3,List!$F$2:$CB$2,0)),""),"")</f>
        <v/>
      </c>
      <c r="AJ206" s="13" t="str">
        <f>IFERROR(IF(AJ$4="Yes",INDEX(List!$F$2:$CB$208,MATCH('Selection Pane Data'!$C206,List!$F$2:$F$208,0),MATCH('Selection Pane Data'!AJ$3,List!$F$2:$CB$2,0)),""),"")</f>
        <v/>
      </c>
      <c r="AK206" s="13" t="str">
        <f>IFERROR(IF(AK$4="Yes",INDEX(List!$F$2:$CB$208,MATCH('Selection Pane Data'!$C206,List!$F$2:$F$208,0),MATCH('Selection Pane Data'!AK$3,List!$F$2:$CB$2,0)),""),"")</f>
        <v/>
      </c>
      <c r="AL206" s="13" t="str">
        <f>IFERROR(IF(AL$4="Yes",INDEX(List!$F$2:$CB$208,MATCH('Selection Pane Data'!$C206,List!$F$2:$F$208,0),MATCH('Selection Pane Data'!AL$3,List!$F$2:$CB$2,0)),""),"")</f>
        <v/>
      </c>
      <c r="AM206" s="13" t="str">
        <f>IFERROR(IF(AM$4="Yes",INDEX(List!$F$2:$CB$208,MATCH('Selection Pane Data'!$C206,List!$F$2:$F$208,0),MATCH('Selection Pane Data'!AM$3,List!$F$2:$CB$2,0)),""),"")</f>
        <v/>
      </c>
      <c r="AN206" s="13" t="str">
        <f>IFERROR(IF(AN$4="Yes",INDEX(List!$F$2:$CB$208,MATCH('Selection Pane Data'!$C206,List!$F$2:$F$208,0),MATCH('Selection Pane Data'!AN$3,List!$F$2:$CB$2,0)),""),"")</f>
        <v/>
      </c>
      <c r="AO206" s="13" t="str">
        <f>IFERROR(IF(AO$4="Yes",INDEX(List!$F$2:$CB$208,MATCH('Selection Pane Data'!$C206,List!$F$2:$F$208,0),MATCH('Selection Pane Data'!AO$3,List!$F$2:$CB$2,0)),""),"")</f>
        <v/>
      </c>
      <c r="AP206" s="13" t="str">
        <f>IFERROR(IF(AP$4="Yes",INDEX(List!$F$2:$CB$208,MATCH('Selection Pane Data'!$C206,List!$F$2:$F$208,0),MATCH('Selection Pane Data'!AP$3,List!$F$2:$CB$2,0)),""),"")</f>
        <v/>
      </c>
      <c r="AQ206" s="13" t="str">
        <f>IFERROR(IF(AQ$4="Yes",INDEX(List!$F$2:$CB$208,MATCH('Selection Pane Data'!$C206,List!$F$2:$F$208,0),MATCH('Selection Pane Data'!AQ$3,List!$F$2:$CB$2,0)),""),"")</f>
        <v/>
      </c>
      <c r="AR206" s="13" t="str">
        <f>IFERROR(IF(AR$4="Yes",INDEX(List!$F$2:$CB$208,MATCH('Selection Pane Data'!$C206,List!$F$2:$F$208,0),MATCH('Selection Pane Data'!AR$3,List!$F$2:$CB$2,0)),""),"")</f>
        <v/>
      </c>
      <c r="AS206" s="13" t="str">
        <f>IFERROR(IF(AS$4="Yes",INDEX(List!$F$2:$CB$208,MATCH('Selection Pane Data'!$C206,List!$F$2:$F$208,0),MATCH('Selection Pane Data'!AS$3,List!$F$2:$CB$2,0)),""),"")</f>
        <v/>
      </c>
      <c r="AT206" s="13" t="str">
        <f>IFERROR(IF(AT$4="Yes",INDEX(List!$F$2:$CB$208,MATCH('Selection Pane Data'!$C206,List!$F$2:$F$208,0),MATCH('Selection Pane Data'!AT$3,List!$F$2:$CB$2,0)),""),"")</f>
        <v/>
      </c>
      <c r="AU206" s="13" t="str">
        <f>IFERROR(IF(AU$4="Yes",INDEX(List!$F$2:$CB$208,MATCH('Selection Pane Data'!$C206,List!$F$2:$F$208,0),MATCH('Selection Pane Data'!AU$3,List!$F$2:$CB$2,0)),""),"")</f>
        <v/>
      </c>
      <c r="AV206" s="13" t="str">
        <f>IFERROR(IF(AV$4="Yes",INDEX(List!$F$2:$CB$208,MATCH('Selection Pane Data'!$C206,List!$F$2:$F$208,0),MATCH('Selection Pane Data'!AV$3,List!$F$2:$CB$2,0)),""),"")</f>
        <v/>
      </c>
      <c r="AW206" s="13" t="str">
        <f>IFERROR(IF(AW$4="Yes",INDEX(List!$F$2:$CB$208,MATCH('Selection Pane Data'!$C206,List!$F$2:$F$208,0),MATCH('Selection Pane Data'!AW$3,List!$F$2:$CB$2,0)),""),"")</f>
        <v/>
      </c>
      <c r="AX206" s="13" t="str">
        <f>IFERROR(IF(AX$4="Yes",INDEX(List!$F$2:$CB$208,MATCH('Selection Pane Data'!$C206,List!$F$2:$F$208,0),MATCH('Selection Pane Data'!AX$3,List!$F$2:$CB$2,0)),""),"")</f>
        <v/>
      </c>
      <c r="AY206" s="13" t="str">
        <f>IFERROR(IF(AY$4="Yes",INDEX(List!$F$2:$CB$208,MATCH('Selection Pane Data'!$C206,List!$F$2:$F$208,0),MATCH('Selection Pane Data'!AY$3,List!$F$2:$CB$2,0)),""),"")</f>
        <v/>
      </c>
      <c r="AZ206" s="13" t="str">
        <f>IFERROR(IF(AZ$4="Yes",INDEX(List!$F$2:$CB$208,MATCH('Selection Pane Data'!$C206,List!$F$2:$F$208,0),MATCH('Selection Pane Data'!AZ$3,List!$F$2:$CB$2,0)),""),"")</f>
        <v/>
      </c>
      <c r="BA206" s="13" t="str">
        <f>IFERROR(IF(BA$4="Yes",INDEX(List!$F$2:$CB$208,MATCH('Selection Pane Data'!$C206,List!$F$2:$F$208,0),MATCH('Selection Pane Data'!BA$3,List!$F$2:$CB$2,0)),""),"")</f>
        <v/>
      </c>
      <c r="BB206" s="13" t="str">
        <f>IFERROR(IF(BB$4="Yes",INDEX(List!$F$2:$CB$208,MATCH('Selection Pane Data'!$C206,List!$F$2:$F$208,0),MATCH('Selection Pane Data'!BB$3,List!$F$2:$CB$2,0)),""),"")</f>
        <v/>
      </c>
      <c r="BC206" s="13" t="str">
        <f>IFERROR(IF(BC$4="Yes",INDEX(List!$F$2:$CB$208,MATCH('Selection Pane Data'!$C206,List!$F$2:$F$208,0),MATCH('Selection Pane Data'!BC$3,List!$F$2:$CB$2,0)),""),"")</f>
        <v/>
      </c>
      <c r="BD206" s="13" t="str">
        <f>IFERROR(IF(BD$4="Yes",INDEX(List!$F$2:$CB$208,MATCH('Selection Pane Data'!$C206,List!$F$2:$F$208,0),MATCH('Selection Pane Data'!BD$3,List!$F$2:$CB$2,0)),""),"")</f>
        <v/>
      </c>
      <c r="BE206" s="13" t="str">
        <f>IFERROR(IF(BE$4="Yes",INDEX(List!$F$2:$CB$208,MATCH('Selection Pane Data'!$C206,List!$F$2:$F$208,0),MATCH('Selection Pane Data'!BE$3,List!$F$2:$CB$2,0)),""),"")</f>
        <v/>
      </c>
      <c r="BF206" s="13" t="str">
        <f>IFERROR(IF(BF$4="Yes",INDEX(List!$F$2:$CB$208,MATCH('Selection Pane Data'!$C206,List!$F$2:$F$208,0),MATCH('Selection Pane Data'!BF$3,List!$F$2:$CB$2,0)),""),"")</f>
        <v/>
      </c>
      <c r="BG206" s="13" t="str">
        <f>IFERROR(IF(BG$4="Yes",INDEX(List!$F$2:$CB$208,MATCH('Selection Pane Data'!$C206,List!$F$2:$F$208,0),MATCH('Selection Pane Data'!BG$3,List!$F$2:$CB$2,0)),""),"")</f>
        <v/>
      </c>
      <c r="BH206" s="13" t="str">
        <f>IFERROR(IF(BH$4="Yes",INDEX(List!$F$2:$CB$208,MATCH('Selection Pane Data'!$C206,List!$F$2:$F$208,0),MATCH('Selection Pane Data'!BH$3,List!$F$2:$CB$2,0)),""),"")</f>
        <v/>
      </c>
      <c r="BI206" s="13" t="str">
        <f>IFERROR(IF(BI$4="Yes",INDEX(List!$F$2:$CB$208,MATCH('Selection Pane Data'!$C206,List!$F$2:$F$208,0),MATCH('Selection Pane Data'!BI$3,List!$F$2:$CB$2,0)),""),"")</f>
        <v/>
      </c>
      <c r="BJ206" s="13" t="str">
        <f>IFERROR(IF(BJ$4="Yes",INDEX(List!$F$2:$CB$208,MATCH('Selection Pane Data'!$C206,List!$F$2:$F$208,0),MATCH('Selection Pane Data'!BJ$3,List!$F$2:$CB$2,0)),""),"")</f>
        <v/>
      </c>
      <c r="BK206" s="13" t="str">
        <f>IFERROR(IF(BK$4="Yes",INDEX(List!$F$2:$CB$208,MATCH('Selection Pane Data'!$C206,List!$F$2:$F$208,0),MATCH('Selection Pane Data'!BK$3,List!$F$2:$CB$2,0)),""),"")</f>
        <v/>
      </c>
      <c r="BL206" s="13" t="str">
        <f>IFERROR(IF(BL$4="Yes",INDEX(List!$F$2:$CB$208,MATCH('Selection Pane Data'!$C206,List!$F$2:$F$208,0),MATCH('Selection Pane Data'!BL$3,List!$F$2:$CB$2,0)),""),"")</f>
        <v/>
      </c>
      <c r="BM206" s="13" t="str">
        <f>IFERROR(IF(BM$4="Yes",INDEX(List!$F$2:$CB$208,MATCH('Selection Pane Data'!$C206,List!$F$2:$F$208,0),MATCH('Selection Pane Data'!BM$3,List!$F$2:$CB$2,0)),""),"")</f>
        <v/>
      </c>
      <c r="BN206" s="13" t="str">
        <f>IFERROR(IF(BN$4="Yes",INDEX(List!$F$2:$CB$208,MATCH('Selection Pane Data'!$C206,List!$F$2:$F$208,0),MATCH('Selection Pane Data'!BN$3,List!$F$2:$CB$2,0)),""),"")</f>
        <v/>
      </c>
      <c r="BO206" s="13" t="str">
        <f>IFERROR(IF(BO$4="Yes",INDEX(List!$F$2:$CB$208,MATCH('Selection Pane Data'!$C206,List!$F$2:$F$208,0),MATCH('Selection Pane Data'!BO$3,List!$F$2:$CB$2,0)),""),"")</f>
        <v/>
      </c>
      <c r="BP206" s="13" t="str">
        <f>IFERROR(IF(BP$4="Yes",INDEX(List!$F$2:$CB$208,MATCH('Selection Pane Data'!$C206,List!$F$2:$F$208,0),MATCH('Selection Pane Data'!BP$3,List!$F$2:$CB$2,0)),""),"")</f>
        <v/>
      </c>
      <c r="BQ206" s="13" t="str">
        <f>IFERROR(IF(BQ$4="Yes",INDEX(List!$F$2:$CB$208,MATCH('Selection Pane Data'!$C206,List!$F$2:$F$208,0),MATCH('Selection Pane Data'!BQ$3,List!$F$2:$CB$2,0)),""),"")</f>
        <v/>
      </c>
      <c r="BR206" s="13" t="str">
        <f>IFERROR(IF(BR$4="Yes",INDEX(List!$F$2:$CB$208,MATCH('Selection Pane Data'!$C206,List!$F$2:$F$208,0),MATCH('Selection Pane Data'!BR$3,List!$F$2:$CB$2,0)),""),"")</f>
        <v/>
      </c>
      <c r="BS206" s="13" t="str">
        <f>IFERROR(IF(BS$4="Yes",INDEX(List!$F$2:$CB$208,MATCH('Selection Pane Data'!$C206,List!$F$2:$F$208,0),MATCH('Selection Pane Data'!BS$3,List!$F$2:$CB$2,0)),""),"")</f>
        <v/>
      </c>
      <c r="BT206" s="13" t="str">
        <f>IFERROR(IF(BT$4="Yes",INDEX(List!$F$2:$CB$208,MATCH('Selection Pane Data'!$C206,List!$F$2:$F$208,0),MATCH('Selection Pane Data'!BT$3,List!$F$2:$CB$2,0)),""),"")</f>
        <v/>
      </c>
      <c r="BU206" s="13" t="str">
        <f>IFERROR(IF(BU$4="Yes",INDEX(List!$F$2:$CB$208,MATCH('Selection Pane Data'!$C206,List!$F$2:$F$208,0),MATCH('Selection Pane Data'!BU$3,List!$F$2:$CB$2,0)),""),"")</f>
        <v/>
      </c>
      <c r="BV206" s="13" t="str">
        <f>IFERROR(IF(BV$4="Yes",INDEX(List!$F$2:$CB$208,MATCH('Selection Pane Data'!$C206,List!$F$2:$F$208,0),MATCH('Selection Pane Data'!BV$3,List!$F$2:$CB$2,0)),""),"")</f>
        <v/>
      </c>
      <c r="BW206" s="13" t="str">
        <f>IFERROR(IF(BW$4="Yes",INDEX(List!$F$2:$CB$208,MATCH('Selection Pane Data'!$C206,List!$F$2:$F$208,0),MATCH('Selection Pane Data'!BW$3,List!$F$2:$CB$2,0)),""),"")</f>
        <v/>
      </c>
      <c r="BX206" s="13" t="str">
        <f>IFERROR(IF(BX$4="Yes",INDEX(List!$F$2:$CB$208,MATCH('Selection Pane Data'!$C206,List!$F$2:$F$208,0),MATCH('Selection Pane Data'!BX$3,List!$F$2:$CB$2,0)),""),"")</f>
        <v/>
      </c>
      <c r="BY206" s="13" t="str">
        <f>IFERROR(IF(BY$4="Yes",INDEX(List!$F$2:$CB$208,MATCH('Selection Pane Data'!$C206,List!$F$2:$F$208,0),MATCH('Selection Pane Data'!BY$3,List!$F$2:$CB$2,0)),""),"")</f>
        <v/>
      </c>
      <c r="BZ206" s="13" t="str">
        <f>IFERROR(IF(BZ$4="Yes",INDEX(List!$F$2:$CB$208,MATCH('Selection Pane Data'!$C206,List!$F$2:$F$208,0),MATCH('Selection Pane Data'!BZ$3,List!$F$2:$CB$2,0)),""),"")</f>
        <v/>
      </c>
      <c r="CA206" s="13" t="str">
        <f>IFERROR(IF(CA$4="Yes",INDEX(List!$F$2:$CB$208,MATCH('Selection Pane Data'!$C206,List!$F$2:$F$208,0),MATCH('Selection Pane Data'!CA$3,List!$F$2:$CB$2,0)),""),"")</f>
        <v/>
      </c>
      <c r="CC206" s="29">
        <f t="shared" si="12"/>
        <v>0</v>
      </c>
      <c r="CD206" s="29">
        <f t="shared" si="13"/>
        <v>0</v>
      </c>
      <c r="CE206" s="29"/>
      <c r="CF206" s="29">
        <f>COUNTIF(List!I204:CB204,'Selection Pane Data'!CF$3)</f>
        <v>1</v>
      </c>
      <c r="CG206" s="29">
        <f>COUNTIF(List!J204:CC204,'Selection Pane Data'!CG$3)</f>
        <v>2</v>
      </c>
      <c r="CH206" s="29"/>
      <c r="CI206" s="29" t="str">
        <f t="shared" si="14"/>
        <v>Error</v>
      </c>
      <c r="CJ206" s="29" t="str">
        <f t="shared" si="15"/>
        <v>Error</v>
      </c>
    </row>
    <row r="207" spans="2:88" ht="14.65" thickBot="1" x14ac:dyDescent="0.5">
      <c r="C207" t="s">
        <v>173</v>
      </c>
      <c r="D207" s="32">
        <f>List!G205</f>
        <v>0</v>
      </c>
      <c r="E207" s="31">
        <f>List!H205</f>
        <v>0</v>
      </c>
      <c r="F207" t="str">
        <f>INDEX('CMMC Levels'!$A$1:$F$188,MATCH('Selection Pane Data'!$C207,'CMMC Levels'!$A$1:$A$188,0),MATCH(Placemat!$F$4,'CMMC Levels'!$A$1:$F$1,0))</f>
        <v>N/A</v>
      </c>
      <c r="G207" s="75" t="str">
        <f>IF(F207="X",IF(COUNTIF(List!I205:CB205,"P")+COUNTIF(List!I205:CB205,"S")=0,"U",IF(COUNTIF('Selection Pane Data'!H207:CA207,"P")&gt;0,"P",IF(COUNTIF('Selection Pane Data'!H207:CA207,"S")&gt;0,"S","N"))),"NA")</f>
        <v>NA</v>
      </c>
      <c r="H207" s="13" t="str">
        <f>IFERROR(IF(H$4="Yes",INDEX(List!$F$2:$CB$208,MATCH('Selection Pane Data'!$C207,List!$F$2:$F$208,0),MATCH('Selection Pane Data'!H$3,List!$F$2:$CB$2,0)),""),"")</f>
        <v/>
      </c>
      <c r="I207" s="13" t="str">
        <f>IFERROR(IF(I$4="Yes",INDEX(List!$F$2:$CB$208,MATCH('Selection Pane Data'!$C207,List!$F$2:$F$208,0),MATCH('Selection Pane Data'!I$3,List!$F$2:$CB$2,0)),""),"")</f>
        <v/>
      </c>
      <c r="J207" s="13" t="str">
        <f>IFERROR(IF(J$4="Yes",INDEX(List!$F$2:$CB$208,MATCH('Selection Pane Data'!$C207,List!$F$2:$F$208,0),MATCH('Selection Pane Data'!J$3,List!$F$2:$CB$2,0)),""),"")</f>
        <v/>
      </c>
      <c r="K207" s="13" t="str">
        <f>IFERROR(IF(K$4="Yes",INDEX(List!$F$2:$CB$208,MATCH('Selection Pane Data'!$C207,List!$F$2:$F$208,0),MATCH('Selection Pane Data'!K$3,List!$F$2:$CB$2,0)),""),"")</f>
        <v/>
      </c>
      <c r="L207" s="13" t="str">
        <f>IFERROR(IF(L$4="Yes",INDEX(List!$F$2:$CB$208,MATCH('Selection Pane Data'!$C207,List!$F$2:$F$208,0),MATCH('Selection Pane Data'!L$3,List!$F$2:$CB$2,0)),""),"")</f>
        <v/>
      </c>
      <c r="M207" s="13" t="str">
        <f>IFERROR(IF(M$4="Yes",INDEX(List!$F$2:$CB$208,MATCH('Selection Pane Data'!$C207,List!$F$2:$F$208,0),MATCH('Selection Pane Data'!M$3,List!$F$2:$CB$2,0)),""),"")</f>
        <v/>
      </c>
      <c r="N207" s="13" t="str">
        <f>IFERROR(IF(N$4="Yes",INDEX(List!$F$2:$CB$208,MATCH('Selection Pane Data'!$C207,List!$F$2:$F$208,0),MATCH('Selection Pane Data'!N$3,List!$F$2:$CB$2,0)),""),"")</f>
        <v/>
      </c>
      <c r="O207" s="13" t="str">
        <f>IFERROR(IF(O$4="Yes",INDEX(List!$F$2:$CB$208,MATCH('Selection Pane Data'!$C207,List!$F$2:$F$208,0),MATCH('Selection Pane Data'!O$3,List!$F$2:$CB$2,0)),""),"")</f>
        <v/>
      </c>
      <c r="P207" s="13" t="str">
        <f>IFERROR(IF(P$4="Yes",INDEX(List!$F$2:$CB$208,MATCH('Selection Pane Data'!$C207,List!$F$2:$F$208,0),MATCH('Selection Pane Data'!P$3,List!$F$2:$CB$2,0)),""),"")</f>
        <v/>
      </c>
      <c r="Q207" s="13" t="str">
        <f>IFERROR(IF(Q$4="Yes",INDEX(List!$F$2:$CB$208,MATCH('Selection Pane Data'!$C207,List!$F$2:$F$208,0),MATCH('Selection Pane Data'!Q$3,List!$F$2:$CB$2,0)),""),"")</f>
        <v/>
      </c>
      <c r="R207" s="13" t="str">
        <f>IFERROR(IF(R$4="Yes",INDEX(List!$F$2:$CB$208,MATCH('Selection Pane Data'!$C207,List!$F$2:$F$208,0),MATCH('Selection Pane Data'!R$3,List!$F$2:$CB$2,0)),""),"")</f>
        <v/>
      </c>
      <c r="S207" s="13" t="str">
        <f>IFERROR(IF(S$4="Yes",INDEX(List!$F$2:$CB$208,MATCH('Selection Pane Data'!$C207,List!$F$2:$F$208,0),MATCH('Selection Pane Data'!S$3,List!$F$2:$CB$2,0)),""),"")</f>
        <v/>
      </c>
      <c r="T207" s="13" t="str">
        <f>IFERROR(IF(T$4="Yes",INDEX(List!$F$2:$CB$208,MATCH('Selection Pane Data'!$C207,List!$F$2:$F$208,0),MATCH('Selection Pane Data'!T$3,List!$F$2:$CB$2,0)),""),"")</f>
        <v/>
      </c>
      <c r="U207" s="13" t="str">
        <f>IFERROR(IF(U$4="Yes",INDEX(List!$F$2:$CB$208,MATCH('Selection Pane Data'!$C207,List!$F$2:$F$208,0),MATCH('Selection Pane Data'!U$3,List!$F$2:$CB$2,0)),""),"")</f>
        <v/>
      </c>
      <c r="V207" s="13" t="str">
        <f>IFERROR(IF(V$4="Yes",INDEX(List!$F$2:$CB$208,MATCH('Selection Pane Data'!$C207,List!$F$2:$F$208,0),MATCH('Selection Pane Data'!V$3,List!$F$2:$CB$2,0)),""),"")</f>
        <v/>
      </c>
      <c r="W207" s="13" t="str">
        <f>IFERROR(IF(W$4="Yes",INDEX(List!$F$2:$CB$208,MATCH('Selection Pane Data'!$C207,List!$F$2:$F$208,0),MATCH('Selection Pane Data'!W$3,List!$F$2:$CB$2,0)),""),"")</f>
        <v/>
      </c>
      <c r="X207" s="13" t="str">
        <f>IFERROR(IF(X$4="Yes",INDEX(List!$F$2:$CB$208,MATCH('Selection Pane Data'!$C207,List!$F$2:$F$208,0),MATCH('Selection Pane Data'!X$3,List!$F$2:$CB$2,0)),""),"")</f>
        <v/>
      </c>
      <c r="Y207" s="13" t="str">
        <f>IFERROR(IF(Y$4="Yes",INDEX(List!$F$2:$CB$208,MATCH('Selection Pane Data'!$C207,List!$F$2:$F$208,0),MATCH('Selection Pane Data'!Y$3,List!$F$2:$CB$2,0)),""),"")</f>
        <v/>
      </c>
      <c r="Z207" s="13" t="str">
        <f>IFERROR(IF(Z$4="Yes",INDEX(List!$F$2:$CB$208,MATCH('Selection Pane Data'!$C207,List!$F$2:$F$208,0),MATCH('Selection Pane Data'!Z$3,List!$F$2:$CB$2,0)),""),"")</f>
        <v/>
      </c>
      <c r="AA207" s="13" t="str">
        <f>IFERROR(IF(AA$4="Yes",INDEX(List!$F$2:$CB$208,MATCH('Selection Pane Data'!$C207,List!$F$2:$F$208,0),MATCH('Selection Pane Data'!AA$3,List!$F$2:$CB$2,0)),""),"")</f>
        <v/>
      </c>
      <c r="AB207" s="13" t="str">
        <f>IFERROR(IF(AB$4="Yes",INDEX(List!$F$2:$CB$208,MATCH('Selection Pane Data'!$C207,List!$F$2:$F$208,0),MATCH('Selection Pane Data'!AB$3,List!$F$2:$CB$2,0)),""),"")</f>
        <v/>
      </c>
      <c r="AC207" s="13" t="str">
        <f>IFERROR(IF(AC$4="Yes",INDEX(List!$F$2:$CB$208,MATCH('Selection Pane Data'!$C207,List!$F$2:$F$208,0),MATCH('Selection Pane Data'!AC$3,List!$F$2:$CB$2,0)),""),"")</f>
        <v/>
      </c>
      <c r="AD207" s="13" t="str">
        <f>IFERROR(IF(AD$4="Yes",INDEX(List!$F$2:$CB$208,MATCH('Selection Pane Data'!$C207,List!$F$2:$F$208,0),MATCH('Selection Pane Data'!AD$3,List!$F$2:$CB$2,0)),""),"")</f>
        <v/>
      </c>
      <c r="AE207" s="13" t="str">
        <f>IFERROR(IF(AE$4="Yes",INDEX(List!$F$2:$CB$208,MATCH('Selection Pane Data'!$C207,List!$F$2:$F$208,0),MATCH('Selection Pane Data'!AE$3,List!$F$2:$CB$2,0)),""),"")</f>
        <v/>
      </c>
      <c r="AF207" s="13" t="str">
        <f>IFERROR(IF(AF$4="Yes",INDEX(List!$F$2:$CB$208,MATCH('Selection Pane Data'!$C207,List!$F$2:$F$208,0),MATCH('Selection Pane Data'!AF$3,List!$F$2:$CB$2,0)),""),"")</f>
        <v/>
      </c>
      <c r="AG207" s="13" t="str">
        <f>IFERROR(IF(AG$4="Yes",INDEX(List!$F$2:$CB$208,MATCH('Selection Pane Data'!$C207,List!$F$2:$F$208,0),MATCH('Selection Pane Data'!AG$3,List!$F$2:$CB$2,0)),""),"")</f>
        <v/>
      </c>
      <c r="AH207" s="13" t="str">
        <f>IFERROR(IF(AH$4="Yes",INDEX(List!$F$2:$CB$208,MATCH('Selection Pane Data'!$C207,List!$F$2:$F$208,0),MATCH('Selection Pane Data'!AH$3,List!$F$2:$CB$2,0)),""),"")</f>
        <v/>
      </c>
      <c r="AI207" s="13" t="str">
        <f>IFERROR(IF(AI$4="Yes",INDEX(List!$F$2:$CB$208,MATCH('Selection Pane Data'!$C207,List!$F$2:$F$208,0),MATCH('Selection Pane Data'!AI$3,List!$F$2:$CB$2,0)),""),"")</f>
        <v/>
      </c>
      <c r="AJ207" s="13" t="str">
        <f>IFERROR(IF(AJ$4="Yes",INDEX(List!$F$2:$CB$208,MATCH('Selection Pane Data'!$C207,List!$F$2:$F$208,0),MATCH('Selection Pane Data'!AJ$3,List!$F$2:$CB$2,0)),""),"")</f>
        <v/>
      </c>
      <c r="AK207" s="13" t="str">
        <f>IFERROR(IF(AK$4="Yes",INDEX(List!$F$2:$CB$208,MATCH('Selection Pane Data'!$C207,List!$F$2:$F$208,0),MATCH('Selection Pane Data'!AK$3,List!$F$2:$CB$2,0)),""),"")</f>
        <v/>
      </c>
      <c r="AL207" s="13" t="str">
        <f>IFERROR(IF(AL$4="Yes",INDEX(List!$F$2:$CB$208,MATCH('Selection Pane Data'!$C207,List!$F$2:$F$208,0),MATCH('Selection Pane Data'!AL$3,List!$F$2:$CB$2,0)),""),"")</f>
        <v/>
      </c>
      <c r="AM207" s="13" t="str">
        <f>IFERROR(IF(AM$4="Yes",INDEX(List!$F$2:$CB$208,MATCH('Selection Pane Data'!$C207,List!$F$2:$F$208,0),MATCH('Selection Pane Data'!AM$3,List!$F$2:$CB$2,0)),""),"")</f>
        <v/>
      </c>
      <c r="AN207" s="13" t="str">
        <f>IFERROR(IF(AN$4="Yes",INDEX(List!$F$2:$CB$208,MATCH('Selection Pane Data'!$C207,List!$F$2:$F$208,0),MATCH('Selection Pane Data'!AN$3,List!$F$2:$CB$2,0)),""),"")</f>
        <v/>
      </c>
      <c r="AO207" s="13" t="str">
        <f>IFERROR(IF(AO$4="Yes",INDEX(List!$F$2:$CB$208,MATCH('Selection Pane Data'!$C207,List!$F$2:$F$208,0),MATCH('Selection Pane Data'!AO$3,List!$F$2:$CB$2,0)),""),"")</f>
        <v/>
      </c>
      <c r="AP207" s="13" t="str">
        <f>IFERROR(IF(AP$4="Yes",INDEX(List!$F$2:$CB$208,MATCH('Selection Pane Data'!$C207,List!$F$2:$F$208,0),MATCH('Selection Pane Data'!AP$3,List!$F$2:$CB$2,0)),""),"")</f>
        <v/>
      </c>
      <c r="AQ207" s="13" t="str">
        <f>IFERROR(IF(AQ$4="Yes",INDEX(List!$F$2:$CB$208,MATCH('Selection Pane Data'!$C207,List!$F$2:$F$208,0),MATCH('Selection Pane Data'!AQ$3,List!$F$2:$CB$2,0)),""),"")</f>
        <v/>
      </c>
      <c r="AR207" s="13" t="str">
        <f>IFERROR(IF(AR$4="Yes",INDEX(List!$F$2:$CB$208,MATCH('Selection Pane Data'!$C207,List!$F$2:$F$208,0),MATCH('Selection Pane Data'!AR$3,List!$F$2:$CB$2,0)),""),"")</f>
        <v/>
      </c>
      <c r="AS207" s="13" t="str">
        <f>IFERROR(IF(AS$4="Yes",INDEX(List!$F$2:$CB$208,MATCH('Selection Pane Data'!$C207,List!$F$2:$F$208,0),MATCH('Selection Pane Data'!AS$3,List!$F$2:$CB$2,0)),""),"")</f>
        <v/>
      </c>
      <c r="AT207" s="13" t="str">
        <f>IFERROR(IF(AT$4="Yes",INDEX(List!$F$2:$CB$208,MATCH('Selection Pane Data'!$C207,List!$F$2:$F$208,0),MATCH('Selection Pane Data'!AT$3,List!$F$2:$CB$2,0)),""),"")</f>
        <v/>
      </c>
      <c r="AU207" s="13" t="str">
        <f>IFERROR(IF(AU$4="Yes",INDEX(List!$F$2:$CB$208,MATCH('Selection Pane Data'!$C207,List!$F$2:$F$208,0),MATCH('Selection Pane Data'!AU$3,List!$F$2:$CB$2,0)),""),"")</f>
        <v/>
      </c>
      <c r="AV207" s="13" t="str">
        <f>IFERROR(IF(AV$4="Yes",INDEX(List!$F$2:$CB$208,MATCH('Selection Pane Data'!$C207,List!$F$2:$F$208,0),MATCH('Selection Pane Data'!AV$3,List!$F$2:$CB$2,0)),""),"")</f>
        <v/>
      </c>
      <c r="AW207" s="13" t="str">
        <f>IFERROR(IF(AW$4="Yes",INDEX(List!$F$2:$CB$208,MATCH('Selection Pane Data'!$C207,List!$F$2:$F$208,0),MATCH('Selection Pane Data'!AW$3,List!$F$2:$CB$2,0)),""),"")</f>
        <v/>
      </c>
      <c r="AX207" s="13" t="str">
        <f>IFERROR(IF(AX$4="Yes",INDEX(List!$F$2:$CB$208,MATCH('Selection Pane Data'!$C207,List!$F$2:$F$208,0),MATCH('Selection Pane Data'!AX$3,List!$F$2:$CB$2,0)),""),"")</f>
        <v/>
      </c>
      <c r="AY207" s="13" t="str">
        <f>IFERROR(IF(AY$4="Yes",INDEX(List!$F$2:$CB$208,MATCH('Selection Pane Data'!$C207,List!$F$2:$F$208,0),MATCH('Selection Pane Data'!AY$3,List!$F$2:$CB$2,0)),""),"")</f>
        <v/>
      </c>
      <c r="AZ207" s="13" t="str">
        <f>IFERROR(IF(AZ$4="Yes",INDEX(List!$F$2:$CB$208,MATCH('Selection Pane Data'!$C207,List!$F$2:$F$208,0),MATCH('Selection Pane Data'!AZ$3,List!$F$2:$CB$2,0)),""),"")</f>
        <v/>
      </c>
      <c r="BA207" s="13" t="str">
        <f>IFERROR(IF(BA$4="Yes",INDEX(List!$F$2:$CB$208,MATCH('Selection Pane Data'!$C207,List!$F$2:$F$208,0),MATCH('Selection Pane Data'!BA$3,List!$F$2:$CB$2,0)),""),"")</f>
        <v/>
      </c>
      <c r="BB207" s="13" t="str">
        <f>IFERROR(IF(BB$4="Yes",INDEX(List!$F$2:$CB$208,MATCH('Selection Pane Data'!$C207,List!$F$2:$F$208,0),MATCH('Selection Pane Data'!BB$3,List!$F$2:$CB$2,0)),""),"")</f>
        <v/>
      </c>
      <c r="BC207" s="13" t="str">
        <f>IFERROR(IF(BC$4="Yes",INDEX(List!$F$2:$CB$208,MATCH('Selection Pane Data'!$C207,List!$F$2:$F$208,0),MATCH('Selection Pane Data'!BC$3,List!$F$2:$CB$2,0)),""),"")</f>
        <v/>
      </c>
      <c r="BD207" s="13" t="str">
        <f>IFERROR(IF(BD$4="Yes",INDEX(List!$F$2:$CB$208,MATCH('Selection Pane Data'!$C207,List!$F$2:$F$208,0),MATCH('Selection Pane Data'!BD$3,List!$F$2:$CB$2,0)),""),"")</f>
        <v/>
      </c>
      <c r="BE207" s="13" t="str">
        <f>IFERROR(IF(BE$4="Yes",INDEX(List!$F$2:$CB$208,MATCH('Selection Pane Data'!$C207,List!$F$2:$F$208,0),MATCH('Selection Pane Data'!BE$3,List!$F$2:$CB$2,0)),""),"")</f>
        <v/>
      </c>
      <c r="BF207" s="13" t="str">
        <f>IFERROR(IF(BF$4="Yes",INDEX(List!$F$2:$CB$208,MATCH('Selection Pane Data'!$C207,List!$F$2:$F$208,0),MATCH('Selection Pane Data'!BF$3,List!$F$2:$CB$2,0)),""),"")</f>
        <v/>
      </c>
      <c r="BG207" s="13" t="str">
        <f>IFERROR(IF(BG$4="Yes",INDEX(List!$F$2:$CB$208,MATCH('Selection Pane Data'!$C207,List!$F$2:$F$208,0),MATCH('Selection Pane Data'!BG$3,List!$F$2:$CB$2,0)),""),"")</f>
        <v/>
      </c>
      <c r="BH207" s="13" t="str">
        <f>IFERROR(IF(BH$4="Yes",INDEX(List!$F$2:$CB$208,MATCH('Selection Pane Data'!$C207,List!$F$2:$F$208,0),MATCH('Selection Pane Data'!BH$3,List!$F$2:$CB$2,0)),""),"")</f>
        <v/>
      </c>
      <c r="BI207" s="13" t="str">
        <f>IFERROR(IF(BI$4="Yes",INDEX(List!$F$2:$CB$208,MATCH('Selection Pane Data'!$C207,List!$F$2:$F$208,0),MATCH('Selection Pane Data'!BI$3,List!$F$2:$CB$2,0)),""),"")</f>
        <v/>
      </c>
      <c r="BJ207" s="13" t="str">
        <f>IFERROR(IF(BJ$4="Yes",INDEX(List!$F$2:$CB$208,MATCH('Selection Pane Data'!$C207,List!$F$2:$F$208,0),MATCH('Selection Pane Data'!BJ$3,List!$F$2:$CB$2,0)),""),"")</f>
        <v/>
      </c>
      <c r="BK207" s="13" t="str">
        <f>IFERROR(IF(BK$4="Yes",INDEX(List!$F$2:$CB$208,MATCH('Selection Pane Data'!$C207,List!$F$2:$F$208,0),MATCH('Selection Pane Data'!BK$3,List!$F$2:$CB$2,0)),""),"")</f>
        <v/>
      </c>
      <c r="BL207" s="13" t="str">
        <f>IFERROR(IF(BL$4="Yes",INDEX(List!$F$2:$CB$208,MATCH('Selection Pane Data'!$C207,List!$F$2:$F$208,0),MATCH('Selection Pane Data'!BL$3,List!$F$2:$CB$2,0)),""),"")</f>
        <v/>
      </c>
      <c r="BM207" s="13" t="str">
        <f>IFERROR(IF(BM$4="Yes",INDEX(List!$F$2:$CB$208,MATCH('Selection Pane Data'!$C207,List!$F$2:$F$208,0),MATCH('Selection Pane Data'!BM$3,List!$F$2:$CB$2,0)),""),"")</f>
        <v/>
      </c>
      <c r="BN207" s="13" t="str">
        <f>IFERROR(IF(BN$4="Yes",INDEX(List!$F$2:$CB$208,MATCH('Selection Pane Data'!$C207,List!$F$2:$F$208,0),MATCH('Selection Pane Data'!BN$3,List!$F$2:$CB$2,0)),""),"")</f>
        <v/>
      </c>
      <c r="BO207" s="13" t="str">
        <f>IFERROR(IF(BO$4="Yes",INDEX(List!$F$2:$CB$208,MATCH('Selection Pane Data'!$C207,List!$F$2:$F$208,0),MATCH('Selection Pane Data'!BO$3,List!$F$2:$CB$2,0)),""),"")</f>
        <v/>
      </c>
      <c r="BP207" s="13" t="str">
        <f>IFERROR(IF(BP$4="Yes",INDEX(List!$F$2:$CB$208,MATCH('Selection Pane Data'!$C207,List!$F$2:$F$208,0),MATCH('Selection Pane Data'!BP$3,List!$F$2:$CB$2,0)),""),"")</f>
        <v/>
      </c>
      <c r="BQ207" s="13" t="str">
        <f>IFERROR(IF(BQ$4="Yes",INDEX(List!$F$2:$CB$208,MATCH('Selection Pane Data'!$C207,List!$F$2:$F$208,0),MATCH('Selection Pane Data'!BQ$3,List!$F$2:$CB$2,0)),""),"")</f>
        <v/>
      </c>
      <c r="BR207" s="13" t="str">
        <f>IFERROR(IF(BR$4="Yes",INDEX(List!$F$2:$CB$208,MATCH('Selection Pane Data'!$C207,List!$F$2:$F$208,0),MATCH('Selection Pane Data'!BR$3,List!$F$2:$CB$2,0)),""),"")</f>
        <v/>
      </c>
      <c r="BS207" s="13" t="str">
        <f>IFERROR(IF(BS$4="Yes",INDEX(List!$F$2:$CB$208,MATCH('Selection Pane Data'!$C207,List!$F$2:$F$208,0),MATCH('Selection Pane Data'!BS$3,List!$F$2:$CB$2,0)),""),"")</f>
        <v/>
      </c>
      <c r="BT207" s="13" t="str">
        <f>IFERROR(IF(BT$4="Yes",INDEX(List!$F$2:$CB$208,MATCH('Selection Pane Data'!$C207,List!$F$2:$F$208,0),MATCH('Selection Pane Data'!BT$3,List!$F$2:$CB$2,0)),""),"")</f>
        <v/>
      </c>
      <c r="BU207" s="13" t="str">
        <f>IFERROR(IF(BU$4="Yes",INDEX(List!$F$2:$CB$208,MATCH('Selection Pane Data'!$C207,List!$F$2:$F$208,0),MATCH('Selection Pane Data'!BU$3,List!$F$2:$CB$2,0)),""),"")</f>
        <v/>
      </c>
      <c r="BV207" s="13" t="str">
        <f>IFERROR(IF(BV$4="Yes",INDEX(List!$F$2:$CB$208,MATCH('Selection Pane Data'!$C207,List!$F$2:$F$208,0),MATCH('Selection Pane Data'!BV$3,List!$F$2:$CB$2,0)),""),"")</f>
        <v/>
      </c>
      <c r="BW207" s="13" t="str">
        <f>IFERROR(IF(BW$4="Yes",INDEX(List!$F$2:$CB$208,MATCH('Selection Pane Data'!$C207,List!$F$2:$F$208,0),MATCH('Selection Pane Data'!BW$3,List!$F$2:$CB$2,0)),""),"")</f>
        <v/>
      </c>
      <c r="BX207" s="13" t="str">
        <f>IFERROR(IF(BX$4="Yes",INDEX(List!$F$2:$CB$208,MATCH('Selection Pane Data'!$C207,List!$F$2:$F$208,0),MATCH('Selection Pane Data'!BX$3,List!$F$2:$CB$2,0)),""),"")</f>
        <v/>
      </c>
      <c r="BY207" s="13" t="str">
        <f>IFERROR(IF(BY$4="Yes",INDEX(List!$F$2:$CB$208,MATCH('Selection Pane Data'!$C207,List!$F$2:$F$208,0),MATCH('Selection Pane Data'!BY$3,List!$F$2:$CB$2,0)),""),"")</f>
        <v/>
      </c>
      <c r="BZ207" s="13" t="str">
        <f>IFERROR(IF(BZ$4="Yes",INDEX(List!$F$2:$CB$208,MATCH('Selection Pane Data'!$C207,List!$F$2:$F$208,0),MATCH('Selection Pane Data'!BZ$3,List!$F$2:$CB$2,0)),""),"")</f>
        <v/>
      </c>
      <c r="CA207" s="13" t="str">
        <f>IFERROR(IF(CA$4="Yes",INDEX(List!$F$2:$CB$208,MATCH('Selection Pane Data'!$C207,List!$F$2:$F$208,0),MATCH('Selection Pane Data'!CA$3,List!$F$2:$CB$2,0)),""),"")</f>
        <v/>
      </c>
      <c r="CC207" s="29">
        <f t="shared" si="12"/>
        <v>0</v>
      </c>
      <c r="CD207" s="29">
        <f t="shared" si="13"/>
        <v>0</v>
      </c>
      <c r="CE207" s="29"/>
      <c r="CF207" s="29">
        <f>COUNTIF(List!I205:CB205,'Selection Pane Data'!CF$3)</f>
        <v>1</v>
      </c>
      <c r="CG207" s="29">
        <f>COUNTIF(List!J205:CC205,'Selection Pane Data'!CG$3)</f>
        <v>0</v>
      </c>
      <c r="CH207" s="29"/>
      <c r="CI207" s="29" t="str">
        <f t="shared" si="14"/>
        <v>Error</v>
      </c>
      <c r="CJ207" s="29" t="str">
        <f t="shared" si="15"/>
        <v>Good</v>
      </c>
    </row>
    <row r="208" spans="2:88" ht="14.65" thickBot="1" x14ac:dyDescent="0.5">
      <c r="C208" t="s">
        <v>179</v>
      </c>
      <c r="D208" s="32">
        <f>List!G206</f>
        <v>0</v>
      </c>
      <c r="E208" s="31">
        <f>List!H206</f>
        <v>0</v>
      </c>
      <c r="F208" t="str">
        <f>INDEX('CMMC Levels'!$A$1:$F$188,MATCH('Selection Pane Data'!$C208,'CMMC Levels'!$A$1:$A$188,0),MATCH(Placemat!$F$4,'CMMC Levels'!$A$1:$F$1,0))</f>
        <v>N/A</v>
      </c>
      <c r="G208" s="75" t="str">
        <f>IF(F208="X",IF(COUNTIF(List!I206:CB206,"P")+COUNTIF(List!I206:CB206,"S")=0,"U",IF(COUNTIF('Selection Pane Data'!H208:CA208,"P")&gt;0,"P",IF(COUNTIF('Selection Pane Data'!H208:CA208,"S")&gt;0,"S","N"))),"NA")</f>
        <v>NA</v>
      </c>
      <c r="H208" s="13" t="str">
        <f>IFERROR(IF(H$4="Yes",INDEX(List!$F$2:$CB$208,MATCH('Selection Pane Data'!$C208,List!$F$2:$F$208,0),MATCH('Selection Pane Data'!H$3,List!$F$2:$CB$2,0)),""),"")</f>
        <v/>
      </c>
      <c r="I208" s="13" t="str">
        <f>IFERROR(IF(I$4="Yes",INDEX(List!$F$2:$CB$208,MATCH('Selection Pane Data'!$C208,List!$F$2:$F$208,0),MATCH('Selection Pane Data'!I$3,List!$F$2:$CB$2,0)),""),"")</f>
        <v/>
      </c>
      <c r="J208" s="13" t="str">
        <f>IFERROR(IF(J$4="Yes",INDEX(List!$F$2:$CB$208,MATCH('Selection Pane Data'!$C208,List!$F$2:$F$208,0),MATCH('Selection Pane Data'!J$3,List!$F$2:$CB$2,0)),""),"")</f>
        <v/>
      </c>
      <c r="K208" s="13" t="str">
        <f>IFERROR(IF(K$4="Yes",INDEX(List!$F$2:$CB$208,MATCH('Selection Pane Data'!$C208,List!$F$2:$F$208,0),MATCH('Selection Pane Data'!K$3,List!$F$2:$CB$2,0)),""),"")</f>
        <v/>
      </c>
      <c r="L208" s="13" t="str">
        <f>IFERROR(IF(L$4="Yes",INDEX(List!$F$2:$CB$208,MATCH('Selection Pane Data'!$C208,List!$F$2:$F$208,0),MATCH('Selection Pane Data'!L$3,List!$F$2:$CB$2,0)),""),"")</f>
        <v/>
      </c>
      <c r="M208" s="13" t="str">
        <f>IFERROR(IF(M$4="Yes",INDEX(List!$F$2:$CB$208,MATCH('Selection Pane Data'!$C208,List!$F$2:$F$208,0),MATCH('Selection Pane Data'!M$3,List!$F$2:$CB$2,0)),""),"")</f>
        <v/>
      </c>
      <c r="N208" s="13" t="str">
        <f>IFERROR(IF(N$4="Yes",INDEX(List!$F$2:$CB$208,MATCH('Selection Pane Data'!$C208,List!$F$2:$F$208,0),MATCH('Selection Pane Data'!N$3,List!$F$2:$CB$2,0)),""),"")</f>
        <v/>
      </c>
      <c r="O208" s="13" t="str">
        <f>IFERROR(IF(O$4="Yes",INDEX(List!$F$2:$CB$208,MATCH('Selection Pane Data'!$C208,List!$F$2:$F$208,0),MATCH('Selection Pane Data'!O$3,List!$F$2:$CB$2,0)),""),"")</f>
        <v/>
      </c>
      <c r="P208" s="13" t="str">
        <f>IFERROR(IF(P$4="Yes",INDEX(List!$F$2:$CB$208,MATCH('Selection Pane Data'!$C208,List!$F$2:$F$208,0),MATCH('Selection Pane Data'!P$3,List!$F$2:$CB$2,0)),""),"")</f>
        <v/>
      </c>
      <c r="Q208" s="13" t="str">
        <f>IFERROR(IF(Q$4="Yes",INDEX(List!$F$2:$CB$208,MATCH('Selection Pane Data'!$C208,List!$F$2:$F$208,0),MATCH('Selection Pane Data'!Q$3,List!$F$2:$CB$2,0)),""),"")</f>
        <v/>
      </c>
      <c r="R208" s="13" t="str">
        <f>IFERROR(IF(R$4="Yes",INDEX(List!$F$2:$CB$208,MATCH('Selection Pane Data'!$C208,List!$F$2:$F$208,0),MATCH('Selection Pane Data'!R$3,List!$F$2:$CB$2,0)),""),"")</f>
        <v/>
      </c>
      <c r="S208" s="13" t="str">
        <f>IFERROR(IF(S$4="Yes",INDEX(List!$F$2:$CB$208,MATCH('Selection Pane Data'!$C208,List!$F$2:$F$208,0),MATCH('Selection Pane Data'!S$3,List!$F$2:$CB$2,0)),""),"")</f>
        <v/>
      </c>
      <c r="T208" s="13" t="str">
        <f>IFERROR(IF(T$4="Yes",INDEX(List!$F$2:$CB$208,MATCH('Selection Pane Data'!$C208,List!$F$2:$F$208,0),MATCH('Selection Pane Data'!T$3,List!$F$2:$CB$2,0)),""),"")</f>
        <v/>
      </c>
      <c r="U208" s="13" t="str">
        <f>IFERROR(IF(U$4="Yes",INDEX(List!$F$2:$CB$208,MATCH('Selection Pane Data'!$C208,List!$F$2:$F$208,0),MATCH('Selection Pane Data'!U$3,List!$F$2:$CB$2,0)),""),"")</f>
        <v/>
      </c>
      <c r="V208" s="13" t="str">
        <f>IFERROR(IF(V$4="Yes",INDEX(List!$F$2:$CB$208,MATCH('Selection Pane Data'!$C208,List!$F$2:$F$208,0),MATCH('Selection Pane Data'!V$3,List!$F$2:$CB$2,0)),""),"")</f>
        <v/>
      </c>
      <c r="W208" s="13" t="str">
        <f>IFERROR(IF(W$4="Yes",INDEX(List!$F$2:$CB$208,MATCH('Selection Pane Data'!$C208,List!$F$2:$F$208,0),MATCH('Selection Pane Data'!W$3,List!$F$2:$CB$2,0)),""),"")</f>
        <v/>
      </c>
      <c r="X208" s="13" t="str">
        <f>IFERROR(IF(X$4="Yes",INDEX(List!$F$2:$CB$208,MATCH('Selection Pane Data'!$C208,List!$F$2:$F$208,0),MATCH('Selection Pane Data'!X$3,List!$F$2:$CB$2,0)),""),"")</f>
        <v/>
      </c>
      <c r="Y208" s="13" t="str">
        <f>IFERROR(IF(Y$4="Yes",INDEX(List!$F$2:$CB$208,MATCH('Selection Pane Data'!$C208,List!$F$2:$F$208,0),MATCH('Selection Pane Data'!Y$3,List!$F$2:$CB$2,0)),""),"")</f>
        <v/>
      </c>
      <c r="Z208" s="13" t="str">
        <f>IFERROR(IF(Z$4="Yes",INDEX(List!$F$2:$CB$208,MATCH('Selection Pane Data'!$C208,List!$F$2:$F$208,0),MATCH('Selection Pane Data'!Z$3,List!$F$2:$CB$2,0)),""),"")</f>
        <v/>
      </c>
      <c r="AA208" s="13" t="str">
        <f>IFERROR(IF(AA$4="Yes",INDEX(List!$F$2:$CB$208,MATCH('Selection Pane Data'!$C208,List!$F$2:$F$208,0),MATCH('Selection Pane Data'!AA$3,List!$F$2:$CB$2,0)),""),"")</f>
        <v/>
      </c>
      <c r="AB208" s="13" t="str">
        <f>IFERROR(IF(AB$4="Yes",INDEX(List!$F$2:$CB$208,MATCH('Selection Pane Data'!$C208,List!$F$2:$F$208,0),MATCH('Selection Pane Data'!AB$3,List!$F$2:$CB$2,0)),""),"")</f>
        <v/>
      </c>
      <c r="AC208" s="13" t="str">
        <f>IFERROR(IF(AC$4="Yes",INDEX(List!$F$2:$CB$208,MATCH('Selection Pane Data'!$C208,List!$F$2:$F$208,0),MATCH('Selection Pane Data'!AC$3,List!$F$2:$CB$2,0)),""),"")</f>
        <v/>
      </c>
      <c r="AD208" s="13" t="str">
        <f>IFERROR(IF(AD$4="Yes",INDEX(List!$F$2:$CB$208,MATCH('Selection Pane Data'!$C208,List!$F$2:$F$208,0),MATCH('Selection Pane Data'!AD$3,List!$F$2:$CB$2,0)),""),"")</f>
        <v/>
      </c>
      <c r="AE208" s="13" t="str">
        <f>IFERROR(IF(AE$4="Yes",INDEX(List!$F$2:$CB$208,MATCH('Selection Pane Data'!$C208,List!$F$2:$F$208,0),MATCH('Selection Pane Data'!AE$3,List!$F$2:$CB$2,0)),""),"")</f>
        <v/>
      </c>
      <c r="AF208" s="13" t="str">
        <f>IFERROR(IF(AF$4="Yes",INDEX(List!$F$2:$CB$208,MATCH('Selection Pane Data'!$C208,List!$F$2:$F$208,0),MATCH('Selection Pane Data'!AF$3,List!$F$2:$CB$2,0)),""),"")</f>
        <v/>
      </c>
      <c r="AG208" s="13" t="str">
        <f>IFERROR(IF(AG$4="Yes",INDEX(List!$F$2:$CB$208,MATCH('Selection Pane Data'!$C208,List!$F$2:$F$208,0),MATCH('Selection Pane Data'!AG$3,List!$F$2:$CB$2,0)),""),"")</f>
        <v/>
      </c>
      <c r="AH208" s="13" t="str">
        <f>IFERROR(IF(AH$4="Yes",INDEX(List!$F$2:$CB$208,MATCH('Selection Pane Data'!$C208,List!$F$2:$F$208,0),MATCH('Selection Pane Data'!AH$3,List!$F$2:$CB$2,0)),""),"")</f>
        <v/>
      </c>
      <c r="AI208" s="13" t="str">
        <f>IFERROR(IF(AI$4="Yes",INDEX(List!$F$2:$CB$208,MATCH('Selection Pane Data'!$C208,List!$F$2:$F$208,0),MATCH('Selection Pane Data'!AI$3,List!$F$2:$CB$2,0)),""),"")</f>
        <v/>
      </c>
      <c r="AJ208" s="13" t="str">
        <f>IFERROR(IF(AJ$4="Yes",INDEX(List!$F$2:$CB$208,MATCH('Selection Pane Data'!$C208,List!$F$2:$F$208,0),MATCH('Selection Pane Data'!AJ$3,List!$F$2:$CB$2,0)),""),"")</f>
        <v/>
      </c>
      <c r="AK208" s="13" t="str">
        <f>IFERROR(IF(AK$4="Yes",INDEX(List!$F$2:$CB$208,MATCH('Selection Pane Data'!$C208,List!$F$2:$F$208,0),MATCH('Selection Pane Data'!AK$3,List!$F$2:$CB$2,0)),""),"")</f>
        <v/>
      </c>
      <c r="AL208" s="13" t="str">
        <f>IFERROR(IF(AL$4="Yes",INDEX(List!$F$2:$CB$208,MATCH('Selection Pane Data'!$C208,List!$F$2:$F$208,0),MATCH('Selection Pane Data'!AL$3,List!$F$2:$CB$2,0)),""),"")</f>
        <v/>
      </c>
      <c r="AM208" s="13" t="str">
        <f>IFERROR(IF(AM$4="Yes",INDEX(List!$F$2:$CB$208,MATCH('Selection Pane Data'!$C208,List!$F$2:$F$208,0),MATCH('Selection Pane Data'!AM$3,List!$F$2:$CB$2,0)),""),"")</f>
        <v/>
      </c>
      <c r="AN208" s="13" t="str">
        <f>IFERROR(IF(AN$4="Yes",INDEX(List!$F$2:$CB$208,MATCH('Selection Pane Data'!$C208,List!$F$2:$F$208,0),MATCH('Selection Pane Data'!AN$3,List!$F$2:$CB$2,0)),""),"")</f>
        <v/>
      </c>
      <c r="AO208" s="13" t="str">
        <f>IFERROR(IF(AO$4="Yes",INDEX(List!$F$2:$CB$208,MATCH('Selection Pane Data'!$C208,List!$F$2:$F$208,0),MATCH('Selection Pane Data'!AO$3,List!$F$2:$CB$2,0)),""),"")</f>
        <v/>
      </c>
      <c r="AP208" s="13" t="str">
        <f>IFERROR(IF(AP$4="Yes",INDEX(List!$F$2:$CB$208,MATCH('Selection Pane Data'!$C208,List!$F$2:$F$208,0),MATCH('Selection Pane Data'!AP$3,List!$F$2:$CB$2,0)),""),"")</f>
        <v/>
      </c>
      <c r="AQ208" s="13" t="str">
        <f>IFERROR(IF(AQ$4="Yes",INDEX(List!$F$2:$CB$208,MATCH('Selection Pane Data'!$C208,List!$F$2:$F$208,0),MATCH('Selection Pane Data'!AQ$3,List!$F$2:$CB$2,0)),""),"")</f>
        <v/>
      </c>
      <c r="AR208" s="13" t="str">
        <f>IFERROR(IF(AR$4="Yes",INDEX(List!$F$2:$CB$208,MATCH('Selection Pane Data'!$C208,List!$F$2:$F$208,0),MATCH('Selection Pane Data'!AR$3,List!$F$2:$CB$2,0)),""),"")</f>
        <v/>
      </c>
      <c r="AS208" s="13" t="str">
        <f>IFERROR(IF(AS$4="Yes",INDEX(List!$F$2:$CB$208,MATCH('Selection Pane Data'!$C208,List!$F$2:$F$208,0),MATCH('Selection Pane Data'!AS$3,List!$F$2:$CB$2,0)),""),"")</f>
        <v/>
      </c>
      <c r="AT208" s="13" t="str">
        <f>IFERROR(IF(AT$4="Yes",INDEX(List!$F$2:$CB$208,MATCH('Selection Pane Data'!$C208,List!$F$2:$F$208,0),MATCH('Selection Pane Data'!AT$3,List!$F$2:$CB$2,0)),""),"")</f>
        <v/>
      </c>
      <c r="AU208" s="13" t="str">
        <f>IFERROR(IF(AU$4="Yes",INDEX(List!$F$2:$CB$208,MATCH('Selection Pane Data'!$C208,List!$F$2:$F$208,0),MATCH('Selection Pane Data'!AU$3,List!$F$2:$CB$2,0)),""),"")</f>
        <v/>
      </c>
      <c r="AV208" s="13" t="str">
        <f>IFERROR(IF(AV$4="Yes",INDEX(List!$F$2:$CB$208,MATCH('Selection Pane Data'!$C208,List!$F$2:$F$208,0),MATCH('Selection Pane Data'!AV$3,List!$F$2:$CB$2,0)),""),"")</f>
        <v/>
      </c>
      <c r="AW208" s="13" t="str">
        <f>IFERROR(IF(AW$4="Yes",INDEX(List!$F$2:$CB$208,MATCH('Selection Pane Data'!$C208,List!$F$2:$F$208,0),MATCH('Selection Pane Data'!AW$3,List!$F$2:$CB$2,0)),""),"")</f>
        <v/>
      </c>
      <c r="AX208" s="13" t="str">
        <f>IFERROR(IF(AX$4="Yes",INDEX(List!$F$2:$CB$208,MATCH('Selection Pane Data'!$C208,List!$F$2:$F$208,0),MATCH('Selection Pane Data'!AX$3,List!$F$2:$CB$2,0)),""),"")</f>
        <v/>
      </c>
      <c r="AY208" s="13" t="str">
        <f>IFERROR(IF(AY$4="Yes",INDEX(List!$F$2:$CB$208,MATCH('Selection Pane Data'!$C208,List!$F$2:$F$208,0),MATCH('Selection Pane Data'!AY$3,List!$F$2:$CB$2,0)),""),"")</f>
        <v/>
      </c>
      <c r="AZ208" s="13" t="str">
        <f>IFERROR(IF(AZ$4="Yes",INDEX(List!$F$2:$CB$208,MATCH('Selection Pane Data'!$C208,List!$F$2:$F$208,0),MATCH('Selection Pane Data'!AZ$3,List!$F$2:$CB$2,0)),""),"")</f>
        <v/>
      </c>
      <c r="BA208" s="13" t="str">
        <f>IFERROR(IF(BA$4="Yes",INDEX(List!$F$2:$CB$208,MATCH('Selection Pane Data'!$C208,List!$F$2:$F$208,0),MATCH('Selection Pane Data'!BA$3,List!$F$2:$CB$2,0)),""),"")</f>
        <v/>
      </c>
      <c r="BB208" s="13" t="str">
        <f>IFERROR(IF(BB$4="Yes",INDEX(List!$F$2:$CB$208,MATCH('Selection Pane Data'!$C208,List!$F$2:$F$208,0),MATCH('Selection Pane Data'!BB$3,List!$F$2:$CB$2,0)),""),"")</f>
        <v/>
      </c>
      <c r="BC208" s="13" t="str">
        <f>IFERROR(IF(BC$4="Yes",INDEX(List!$F$2:$CB$208,MATCH('Selection Pane Data'!$C208,List!$F$2:$F$208,0),MATCH('Selection Pane Data'!BC$3,List!$F$2:$CB$2,0)),""),"")</f>
        <v/>
      </c>
      <c r="BD208" s="13" t="str">
        <f>IFERROR(IF(BD$4="Yes",INDEX(List!$F$2:$CB$208,MATCH('Selection Pane Data'!$C208,List!$F$2:$F$208,0),MATCH('Selection Pane Data'!BD$3,List!$F$2:$CB$2,0)),""),"")</f>
        <v/>
      </c>
      <c r="BE208" s="13" t="str">
        <f>IFERROR(IF(BE$4="Yes",INDEX(List!$F$2:$CB$208,MATCH('Selection Pane Data'!$C208,List!$F$2:$F$208,0),MATCH('Selection Pane Data'!BE$3,List!$F$2:$CB$2,0)),""),"")</f>
        <v/>
      </c>
      <c r="BF208" s="13" t="str">
        <f>IFERROR(IF(BF$4="Yes",INDEX(List!$F$2:$CB$208,MATCH('Selection Pane Data'!$C208,List!$F$2:$F$208,0),MATCH('Selection Pane Data'!BF$3,List!$F$2:$CB$2,0)),""),"")</f>
        <v/>
      </c>
      <c r="BG208" s="13" t="str">
        <f>IFERROR(IF(BG$4="Yes",INDEX(List!$F$2:$CB$208,MATCH('Selection Pane Data'!$C208,List!$F$2:$F$208,0),MATCH('Selection Pane Data'!BG$3,List!$F$2:$CB$2,0)),""),"")</f>
        <v/>
      </c>
      <c r="BH208" s="13" t="str">
        <f>IFERROR(IF(BH$4="Yes",INDEX(List!$F$2:$CB$208,MATCH('Selection Pane Data'!$C208,List!$F$2:$F$208,0),MATCH('Selection Pane Data'!BH$3,List!$F$2:$CB$2,0)),""),"")</f>
        <v/>
      </c>
      <c r="BI208" s="13" t="str">
        <f>IFERROR(IF(BI$4="Yes",INDEX(List!$F$2:$CB$208,MATCH('Selection Pane Data'!$C208,List!$F$2:$F$208,0),MATCH('Selection Pane Data'!BI$3,List!$F$2:$CB$2,0)),""),"")</f>
        <v/>
      </c>
      <c r="BJ208" s="13" t="str">
        <f>IFERROR(IF(BJ$4="Yes",INDEX(List!$F$2:$CB$208,MATCH('Selection Pane Data'!$C208,List!$F$2:$F$208,0),MATCH('Selection Pane Data'!BJ$3,List!$F$2:$CB$2,0)),""),"")</f>
        <v/>
      </c>
      <c r="BK208" s="13" t="str">
        <f>IFERROR(IF(BK$4="Yes",INDEX(List!$F$2:$CB$208,MATCH('Selection Pane Data'!$C208,List!$F$2:$F$208,0),MATCH('Selection Pane Data'!BK$3,List!$F$2:$CB$2,0)),""),"")</f>
        <v/>
      </c>
      <c r="BL208" s="13" t="str">
        <f>IFERROR(IF(BL$4="Yes",INDEX(List!$F$2:$CB$208,MATCH('Selection Pane Data'!$C208,List!$F$2:$F$208,0),MATCH('Selection Pane Data'!BL$3,List!$F$2:$CB$2,0)),""),"")</f>
        <v/>
      </c>
      <c r="BM208" s="13" t="str">
        <f>IFERROR(IF(BM$4="Yes",INDEX(List!$F$2:$CB$208,MATCH('Selection Pane Data'!$C208,List!$F$2:$F$208,0),MATCH('Selection Pane Data'!BM$3,List!$F$2:$CB$2,0)),""),"")</f>
        <v/>
      </c>
      <c r="BN208" s="13" t="str">
        <f>IFERROR(IF(BN$4="Yes",INDEX(List!$F$2:$CB$208,MATCH('Selection Pane Data'!$C208,List!$F$2:$F$208,0),MATCH('Selection Pane Data'!BN$3,List!$F$2:$CB$2,0)),""),"")</f>
        <v/>
      </c>
      <c r="BO208" s="13" t="str">
        <f>IFERROR(IF(BO$4="Yes",INDEX(List!$F$2:$CB$208,MATCH('Selection Pane Data'!$C208,List!$F$2:$F$208,0),MATCH('Selection Pane Data'!BO$3,List!$F$2:$CB$2,0)),""),"")</f>
        <v/>
      </c>
      <c r="BP208" s="13" t="str">
        <f>IFERROR(IF(BP$4="Yes",INDEX(List!$F$2:$CB$208,MATCH('Selection Pane Data'!$C208,List!$F$2:$F$208,0),MATCH('Selection Pane Data'!BP$3,List!$F$2:$CB$2,0)),""),"")</f>
        <v/>
      </c>
      <c r="BQ208" s="13" t="str">
        <f>IFERROR(IF(BQ$4="Yes",INDEX(List!$F$2:$CB$208,MATCH('Selection Pane Data'!$C208,List!$F$2:$F$208,0),MATCH('Selection Pane Data'!BQ$3,List!$F$2:$CB$2,0)),""),"")</f>
        <v/>
      </c>
      <c r="BR208" s="13" t="str">
        <f>IFERROR(IF(BR$4="Yes",INDEX(List!$F$2:$CB$208,MATCH('Selection Pane Data'!$C208,List!$F$2:$F$208,0),MATCH('Selection Pane Data'!BR$3,List!$F$2:$CB$2,0)),""),"")</f>
        <v/>
      </c>
      <c r="BS208" s="13" t="str">
        <f>IFERROR(IF(BS$4="Yes",INDEX(List!$F$2:$CB$208,MATCH('Selection Pane Data'!$C208,List!$F$2:$F$208,0),MATCH('Selection Pane Data'!BS$3,List!$F$2:$CB$2,0)),""),"")</f>
        <v/>
      </c>
      <c r="BT208" s="13" t="str">
        <f>IFERROR(IF(BT$4="Yes",INDEX(List!$F$2:$CB$208,MATCH('Selection Pane Data'!$C208,List!$F$2:$F$208,0),MATCH('Selection Pane Data'!BT$3,List!$F$2:$CB$2,0)),""),"")</f>
        <v/>
      </c>
      <c r="BU208" s="13" t="str">
        <f>IFERROR(IF(BU$4="Yes",INDEX(List!$F$2:$CB$208,MATCH('Selection Pane Data'!$C208,List!$F$2:$F$208,0),MATCH('Selection Pane Data'!BU$3,List!$F$2:$CB$2,0)),""),"")</f>
        <v/>
      </c>
      <c r="BV208" s="13" t="str">
        <f>IFERROR(IF(BV$4="Yes",INDEX(List!$F$2:$CB$208,MATCH('Selection Pane Data'!$C208,List!$F$2:$F$208,0),MATCH('Selection Pane Data'!BV$3,List!$F$2:$CB$2,0)),""),"")</f>
        <v/>
      </c>
      <c r="BW208" s="13" t="str">
        <f>IFERROR(IF(BW$4="Yes",INDEX(List!$F$2:$CB$208,MATCH('Selection Pane Data'!$C208,List!$F$2:$F$208,0),MATCH('Selection Pane Data'!BW$3,List!$F$2:$CB$2,0)),""),"")</f>
        <v/>
      </c>
      <c r="BX208" s="13" t="str">
        <f>IFERROR(IF(BX$4="Yes",INDEX(List!$F$2:$CB$208,MATCH('Selection Pane Data'!$C208,List!$F$2:$F$208,0),MATCH('Selection Pane Data'!BX$3,List!$F$2:$CB$2,0)),""),"")</f>
        <v/>
      </c>
      <c r="BY208" s="13" t="str">
        <f>IFERROR(IF(BY$4="Yes",INDEX(List!$F$2:$CB$208,MATCH('Selection Pane Data'!$C208,List!$F$2:$F$208,0),MATCH('Selection Pane Data'!BY$3,List!$F$2:$CB$2,0)),""),"")</f>
        <v/>
      </c>
      <c r="BZ208" s="13" t="str">
        <f>IFERROR(IF(BZ$4="Yes",INDEX(List!$F$2:$CB$208,MATCH('Selection Pane Data'!$C208,List!$F$2:$F$208,0),MATCH('Selection Pane Data'!BZ$3,List!$F$2:$CB$2,0)),""),"")</f>
        <v/>
      </c>
      <c r="CA208" s="13" t="str">
        <f>IFERROR(IF(CA$4="Yes",INDEX(List!$F$2:$CB$208,MATCH('Selection Pane Data'!$C208,List!$F$2:$F$208,0),MATCH('Selection Pane Data'!CA$3,List!$F$2:$CB$2,0)),""),"")</f>
        <v/>
      </c>
      <c r="CC208" s="29">
        <f t="shared" si="12"/>
        <v>0</v>
      </c>
      <c r="CD208" s="29">
        <f t="shared" si="13"/>
        <v>0</v>
      </c>
      <c r="CE208" s="29"/>
      <c r="CF208" s="29">
        <f>COUNTIF(List!I206:CB206,'Selection Pane Data'!CF$3)</f>
        <v>1</v>
      </c>
      <c r="CG208" s="29">
        <f>COUNTIF(List!J206:CC206,'Selection Pane Data'!CG$3)</f>
        <v>1</v>
      </c>
      <c r="CH208" s="29"/>
      <c r="CI208" s="29" t="str">
        <f t="shared" si="14"/>
        <v>Error</v>
      </c>
      <c r="CJ208" s="29" t="str">
        <f t="shared" si="15"/>
        <v>Error</v>
      </c>
    </row>
    <row r="209" spans="2:88" ht="14.65" thickBot="1" x14ac:dyDescent="0.5">
      <c r="C209" t="s">
        <v>184</v>
      </c>
      <c r="D209" s="32">
        <f>List!G207</f>
        <v>0</v>
      </c>
      <c r="E209" s="31">
        <f>List!H207</f>
        <v>0</v>
      </c>
      <c r="F209" t="str">
        <f>INDEX('CMMC Levels'!$A$1:$F$188,MATCH('Selection Pane Data'!$C209,'CMMC Levels'!$A$1:$A$188,0),MATCH(Placemat!$F$4,'CMMC Levels'!$A$1:$F$1,0))</f>
        <v>N/A</v>
      </c>
      <c r="G209" s="75" t="str">
        <f>IF(F209="X",IF(COUNTIF(List!I207:CB207,"P")+COUNTIF(List!I207:CB207,"S")=0,"U",IF(COUNTIF('Selection Pane Data'!H209:CA209,"P")&gt;0,"P",IF(COUNTIF('Selection Pane Data'!H209:CA209,"S")&gt;0,"S","N"))),"NA")</f>
        <v>NA</v>
      </c>
      <c r="H209" s="13" t="str">
        <f>IFERROR(IF(H$4="Yes",INDEX(List!$F$2:$CB$208,MATCH('Selection Pane Data'!$C209,List!$F$2:$F$208,0),MATCH('Selection Pane Data'!H$3,List!$F$2:$CB$2,0)),""),"")</f>
        <v/>
      </c>
      <c r="I209" s="13" t="str">
        <f>IFERROR(IF(I$4="Yes",INDEX(List!$F$2:$CB$208,MATCH('Selection Pane Data'!$C209,List!$F$2:$F$208,0),MATCH('Selection Pane Data'!I$3,List!$F$2:$CB$2,0)),""),"")</f>
        <v/>
      </c>
      <c r="J209" s="13" t="str">
        <f>IFERROR(IF(J$4="Yes",INDEX(List!$F$2:$CB$208,MATCH('Selection Pane Data'!$C209,List!$F$2:$F$208,0),MATCH('Selection Pane Data'!J$3,List!$F$2:$CB$2,0)),""),"")</f>
        <v/>
      </c>
      <c r="K209" s="13" t="str">
        <f>IFERROR(IF(K$4="Yes",INDEX(List!$F$2:$CB$208,MATCH('Selection Pane Data'!$C209,List!$F$2:$F$208,0),MATCH('Selection Pane Data'!K$3,List!$F$2:$CB$2,0)),""),"")</f>
        <v/>
      </c>
      <c r="L209" s="13" t="str">
        <f>IFERROR(IF(L$4="Yes",INDEX(List!$F$2:$CB$208,MATCH('Selection Pane Data'!$C209,List!$F$2:$F$208,0),MATCH('Selection Pane Data'!L$3,List!$F$2:$CB$2,0)),""),"")</f>
        <v/>
      </c>
      <c r="M209" s="13" t="str">
        <f>IFERROR(IF(M$4="Yes",INDEX(List!$F$2:$CB$208,MATCH('Selection Pane Data'!$C209,List!$F$2:$F$208,0),MATCH('Selection Pane Data'!M$3,List!$F$2:$CB$2,0)),""),"")</f>
        <v/>
      </c>
      <c r="N209" s="13" t="str">
        <f>IFERROR(IF(N$4="Yes",INDEX(List!$F$2:$CB$208,MATCH('Selection Pane Data'!$C209,List!$F$2:$F$208,0),MATCH('Selection Pane Data'!N$3,List!$F$2:$CB$2,0)),""),"")</f>
        <v/>
      </c>
      <c r="O209" s="13" t="str">
        <f>IFERROR(IF(O$4="Yes",INDEX(List!$F$2:$CB$208,MATCH('Selection Pane Data'!$C209,List!$F$2:$F$208,0),MATCH('Selection Pane Data'!O$3,List!$F$2:$CB$2,0)),""),"")</f>
        <v/>
      </c>
      <c r="P209" s="13" t="str">
        <f>IFERROR(IF(P$4="Yes",INDEX(List!$F$2:$CB$208,MATCH('Selection Pane Data'!$C209,List!$F$2:$F$208,0),MATCH('Selection Pane Data'!P$3,List!$F$2:$CB$2,0)),""),"")</f>
        <v/>
      </c>
      <c r="Q209" s="13" t="str">
        <f>IFERROR(IF(Q$4="Yes",INDEX(List!$F$2:$CB$208,MATCH('Selection Pane Data'!$C209,List!$F$2:$F$208,0),MATCH('Selection Pane Data'!Q$3,List!$F$2:$CB$2,0)),""),"")</f>
        <v/>
      </c>
      <c r="R209" s="13" t="str">
        <f>IFERROR(IF(R$4="Yes",INDEX(List!$F$2:$CB$208,MATCH('Selection Pane Data'!$C209,List!$F$2:$F$208,0),MATCH('Selection Pane Data'!R$3,List!$F$2:$CB$2,0)),""),"")</f>
        <v/>
      </c>
      <c r="S209" s="13" t="str">
        <f>IFERROR(IF(S$4="Yes",INDEX(List!$F$2:$CB$208,MATCH('Selection Pane Data'!$C209,List!$F$2:$F$208,0),MATCH('Selection Pane Data'!S$3,List!$F$2:$CB$2,0)),""),"")</f>
        <v/>
      </c>
      <c r="T209" s="13" t="str">
        <f>IFERROR(IF(T$4="Yes",INDEX(List!$F$2:$CB$208,MATCH('Selection Pane Data'!$C209,List!$F$2:$F$208,0),MATCH('Selection Pane Data'!T$3,List!$F$2:$CB$2,0)),""),"")</f>
        <v/>
      </c>
      <c r="U209" s="13" t="str">
        <f>IFERROR(IF(U$4="Yes",INDEX(List!$F$2:$CB$208,MATCH('Selection Pane Data'!$C209,List!$F$2:$F$208,0),MATCH('Selection Pane Data'!U$3,List!$F$2:$CB$2,0)),""),"")</f>
        <v/>
      </c>
      <c r="V209" s="13" t="str">
        <f>IFERROR(IF(V$4="Yes",INDEX(List!$F$2:$CB$208,MATCH('Selection Pane Data'!$C209,List!$F$2:$F$208,0),MATCH('Selection Pane Data'!V$3,List!$F$2:$CB$2,0)),""),"")</f>
        <v/>
      </c>
      <c r="W209" s="13" t="str">
        <f>IFERROR(IF(W$4="Yes",INDEX(List!$F$2:$CB$208,MATCH('Selection Pane Data'!$C209,List!$F$2:$F$208,0),MATCH('Selection Pane Data'!W$3,List!$F$2:$CB$2,0)),""),"")</f>
        <v/>
      </c>
      <c r="X209" s="13" t="str">
        <f>IFERROR(IF(X$4="Yes",INDEX(List!$F$2:$CB$208,MATCH('Selection Pane Data'!$C209,List!$F$2:$F$208,0),MATCH('Selection Pane Data'!X$3,List!$F$2:$CB$2,0)),""),"")</f>
        <v/>
      </c>
      <c r="Y209" s="13" t="str">
        <f>IFERROR(IF(Y$4="Yes",INDEX(List!$F$2:$CB$208,MATCH('Selection Pane Data'!$C209,List!$F$2:$F$208,0),MATCH('Selection Pane Data'!Y$3,List!$F$2:$CB$2,0)),""),"")</f>
        <v/>
      </c>
      <c r="Z209" s="13" t="str">
        <f>IFERROR(IF(Z$4="Yes",INDEX(List!$F$2:$CB$208,MATCH('Selection Pane Data'!$C209,List!$F$2:$F$208,0),MATCH('Selection Pane Data'!Z$3,List!$F$2:$CB$2,0)),""),"")</f>
        <v/>
      </c>
      <c r="AA209" s="13" t="str">
        <f>IFERROR(IF(AA$4="Yes",INDEX(List!$F$2:$CB$208,MATCH('Selection Pane Data'!$C209,List!$F$2:$F$208,0),MATCH('Selection Pane Data'!AA$3,List!$F$2:$CB$2,0)),""),"")</f>
        <v/>
      </c>
      <c r="AB209" s="13" t="str">
        <f>IFERROR(IF(AB$4="Yes",INDEX(List!$F$2:$CB$208,MATCH('Selection Pane Data'!$C209,List!$F$2:$F$208,0),MATCH('Selection Pane Data'!AB$3,List!$F$2:$CB$2,0)),""),"")</f>
        <v/>
      </c>
      <c r="AC209" s="13" t="str">
        <f>IFERROR(IF(AC$4="Yes",INDEX(List!$F$2:$CB$208,MATCH('Selection Pane Data'!$C209,List!$F$2:$F$208,0),MATCH('Selection Pane Data'!AC$3,List!$F$2:$CB$2,0)),""),"")</f>
        <v/>
      </c>
      <c r="AD209" s="13" t="str">
        <f>IFERROR(IF(AD$4="Yes",INDEX(List!$F$2:$CB$208,MATCH('Selection Pane Data'!$C209,List!$F$2:$F$208,0),MATCH('Selection Pane Data'!AD$3,List!$F$2:$CB$2,0)),""),"")</f>
        <v/>
      </c>
      <c r="AE209" s="13" t="str">
        <f>IFERROR(IF(AE$4="Yes",INDEX(List!$F$2:$CB$208,MATCH('Selection Pane Data'!$C209,List!$F$2:$F$208,0),MATCH('Selection Pane Data'!AE$3,List!$F$2:$CB$2,0)),""),"")</f>
        <v/>
      </c>
      <c r="AF209" s="13" t="str">
        <f>IFERROR(IF(AF$4="Yes",INDEX(List!$F$2:$CB$208,MATCH('Selection Pane Data'!$C209,List!$F$2:$F$208,0),MATCH('Selection Pane Data'!AF$3,List!$F$2:$CB$2,0)),""),"")</f>
        <v/>
      </c>
      <c r="AG209" s="13" t="str">
        <f>IFERROR(IF(AG$4="Yes",INDEX(List!$F$2:$CB$208,MATCH('Selection Pane Data'!$C209,List!$F$2:$F$208,0),MATCH('Selection Pane Data'!AG$3,List!$F$2:$CB$2,0)),""),"")</f>
        <v/>
      </c>
      <c r="AH209" s="13" t="str">
        <f>IFERROR(IF(AH$4="Yes",INDEX(List!$F$2:$CB$208,MATCH('Selection Pane Data'!$C209,List!$F$2:$F$208,0),MATCH('Selection Pane Data'!AH$3,List!$F$2:$CB$2,0)),""),"")</f>
        <v/>
      </c>
      <c r="AI209" s="13" t="str">
        <f>IFERROR(IF(AI$4="Yes",INDEX(List!$F$2:$CB$208,MATCH('Selection Pane Data'!$C209,List!$F$2:$F$208,0),MATCH('Selection Pane Data'!AI$3,List!$F$2:$CB$2,0)),""),"")</f>
        <v/>
      </c>
      <c r="AJ209" s="13" t="str">
        <f>IFERROR(IF(AJ$4="Yes",INDEX(List!$F$2:$CB$208,MATCH('Selection Pane Data'!$C209,List!$F$2:$F$208,0),MATCH('Selection Pane Data'!AJ$3,List!$F$2:$CB$2,0)),""),"")</f>
        <v/>
      </c>
      <c r="AK209" s="13" t="str">
        <f>IFERROR(IF(AK$4="Yes",INDEX(List!$F$2:$CB$208,MATCH('Selection Pane Data'!$C209,List!$F$2:$F$208,0),MATCH('Selection Pane Data'!AK$3,List!$F$2:$CB$2,0)),""),"")</f>
        <v/>
      </c>
      <c r="AL209" s="13" t="str">
        <f>IFERROR(IF(AL$4="Yes",INDEX(List!$F$2:$CB$208,MATCH('Selection Pane Data'!$C209,List!$F$2:$F$208,0),MATCH('Selection Pane Data'!AL$3,List!$F$2:$CB$2,0)),""),"")</f>
        <v/>
      </c>
      <c r="AM209" s="13" t="str">
        <f>IFERROR(IF(AM$4="Yes",INDEX(List!$F$2:$CB$208,MATCH('Selection Pane Data'!$C209,List!$F$2:$F$208,0),MATCH('Selection Pane Data'!AM$3,List!$F$2:$CB$2,0)),""),"")</f>
        <v/>
      </c>
      <c r="AN209" s="13" t="str">
        <f>IFERROR(IF(AN$4="Yes",INDEX(List!$F$2:$CB$208,MATCH('Selection Pane Data'!$C209,List!$F$2:$F$208,0),MATCH('Selection Pane Data'!AN$3,List!$F$2:$CB$2,0)),""),"")</f>
        <v/>
      </c>
      <c r="AO209" s="13" t="str">
        <f>IFERROR(IF(AO$4="Yes",INDEX(List!$F$2:$CB$208,MATCH('Selection Pane Data'!$C209,List!$F$2:$F$208,0),MATCH('Selection Pane Data'!AO$3,List!$F$2:$CB$2,0)),""),"")</f>
        <v/>
      </c>
      <c r="AP209" s="13" t="str">
        <f>IFERROR(IF(AP$4="Yes",INDEX(List!$F$2:$CB$208,MATCH('Selection Pane Data'!$C209,List!$F$2:$F$208,0),MATCH('Selection Pane Data'!AP$3,List!$F$2:$CB$2,0)),""),"")</f>
        <v/>
      </c>
      <c r="AQ209" s="13" t="str">
        <f>IFERROR(IF(AQ$4="Yes",INDEX(List!$F$2:$CB$208,MATCH('Selection Pane Data'!$C209,List!$F$2:$F$208,0),MATCH('Selection Pane Data'!AQ$3,List!$F$2:$CB$2,0)),""),"")</f>
        <v/>
      </c>
      <c r="AR209" s="13" t="str">
        <f>IFERROR(IF(AR$4="Yes",INDEX(List!$F$2:$CB$208,MATCH('Selection Pane Data'!$C209,List!$F$2:$F$208,0),MATCH('Selection Pane Data'!AR$3,List!$F$2:$CB$2,0)),""),"")</f>
        <v/>
      </c>
      <c r="AS209" s="13" t="str">
        <f>IFERROR(IF(AS$4="Yes",INDEX(List!$F$2:$CB$208,MATCH('Selection Pane Data'!$C209,List!$F$2:$F$208,0),MATCH('Selection Pane Data'!AS$3,List!$F$2:$CB$2,0)),""),"")</f>
        <v/>
      </c>
      <c r="AT209" s="13" t="str">
        <f>IFERROR(IF(AT$4="Yes",INDEX(List!$F$2:$CB$208,MATCH('Selection Pane Data'!$C209,List!$F$2:$F$208,0),MATCH('Selection Pane Data'!AT$3,List!$F$2:$CB$2,0)),""),"")</f>
        <v/>
      </c>
      <c r="AU209" s="13" t="str">
        <f>IFERROR(IF(AU$4="Yes",INDEX(List!$F$2:$CB$208,MATCH('Selection Pane Data'!$C209,List!$F$2:$F$208,0),MATCH('Selection Pane Data'!AU$3,List!$F$2:$CB$2,0)),""),"")</f>
        <v/>
      </c>
      <c r="AV209" s="13" t="str">
        <f>IFERROR(IF(AV$4="Yes",INDEX(List!$F$2:$CB$208,MATCH('Selection Pane Data'!$C209,List!$F$2:$F$208,0),MATCH('Selection Pane Data'!AV$3,List!$F$2:$CB$2,0)),""),"")</f>
        <v/>
      </c>
      <c r="AW209" s="13" t="str">
        <f>IFERROR(IF(AW$4="Yes",INDEX(List!$F$2:$CB$208,MATCH('Selection Pane Data'!$C209,List!$F$2:$F$208,0),MATCH('Selection Pane Data'!AW$3,List!$F$2:$CB$2,0)),""),"")</f>
        <v/>
      </c>
      <c r="AX209" s="13" t="str">
        <f>IFERROR(IF(AX$4="Yes",INDEX(List!$F$2:$CB$208,MATCH('Selection Pane Data'!$C209,List!$F$2:$F$208,0),MATCH('Selection Pane Data'!AX$3,List!$F$2:$CB$2,0)),""),"")</f>
        <v/>
      </c>
      <c r="AY209" s="13" t="str">
        <f>IFERROR(IF(AY$4="Yes",INDEX(List!$F$2:$CB$208,MATCH('Selection Pane Data'!$C209,List!$F$2:$F$208,0),MATCH('Selection Pane Data'!AY$3,List!$F$2:$CB$2,0)),""),"")</f>
        <v/>
      </c>
      <c r="AZ209" s="13" t="str">
        <f>IFERROR(IF(AZ$4="Yes",INDEX(List!$F$2:$CB$208,MATCH('Selection Pane Data'!$C209,List!$F$2:$F$208,0),MATCH('Selection Pane Data'!AZ$3,List!$F$2:$CB$2,0)),""),"")</f>
        <v/>
      </c>
      <c r="BA209" s="13" t="str">
        <f>IFERROR(IF(BA$4="Yes",INDEX(List!$F$2:$CB$208,MATCH('Selection Pane Data'!$C209,List!$F$2:$F$208,0),MATCH('Selection Pane Data'!BA$3,List!$F$2:$CB$2,0)),""),"")</f>
        <v/>
      </c>
      <c r="BB209" s="13" t="str">
        <f>IFERROR(IF(BB$4="Yes",INDEX(List!$F$2:$CB$208,MATCH('Selection Pane Data'!$C209,List!$F$2:$F$208,0),MATCH('Selection Pane Data'!BB$3,List!$F$2:$CB$2,0)),""),"")</f>
        <v/>
      </c>
      <c r="BC209" s="13" t="str">
        <f>IFERROR(IF(BC$4="Yes",INDEX(List!$F$2:$CB$208,MATCH('Selection Pane Data'!$C209,List!$F$2:$F$208,0),MATCH('Selection Pane Data'!BC$3,List!$F$2:$CB$2,0)),""),"")</f>
        <v/>
      </c>
      <c r="BD209" s="13" t="str">
        <f>IFERROR(IF(BD$4="Yes",INDEX(List!$F$2:$CB$208,MATCH('Selection Pane Data'!$C209,List!$F$2:$F$208,0),MATCH('Selection Pane Data'!BD$3,List!$F$2:$CB$2,0)),""),"")</f>
        <v/>
      </c>
      <c r="BE209" s="13" t="str">
        <f>IFERROR(IF(BE$4="Yes",INDEX(List!$F$2:$CB$208,MATCH('Selection Pane Data'!$C209,List!$F$2:$F$208,0),MATCH('Selection Pane Data'!BE$3,List!$F$2:$CB$2,0)),""),"")</f>
        <v/>
      </c>
      <c r="BF209" s="13" t="str">
        <f>IFERROR(IF(BF$4="Yes",INDEX(List!$F$2:$CB$208,MATCH('Selection Pane Data'!$C209,List!$F$2:$F$208,0),MATCH('Selection Pane Data'!BF$3,List!$F$2:$CB$2,0)),""),"")</f>
        <v/>
      </c>
      <c r="BG209" s="13" t="str">
        <f>IFERROR(IF(BG$4="Yes",INDEX(List!$F$2:$CB$208,MATCH('Selection Pane Data'!$C209,List!$F$2:$F$208,0),MATCH('Selection Pane Data'!BG$3,List!$F$2:$CB$2,0)),""),"")</f>
        <v/>
      </c>
      <c r="BH209" s="13" t="str">
        <f>IFERROR(IF(BH$4="Yes",INDEX(List!$F$2:$CB$208,MATCH('Selection Pane Data'!$C209,List!$F$2:$F$208,0),MATCH('Selection Pane Data'!BH$3,List!$F$2:$CB$2,0)),""),"")</f>
        <v/>
      </c>
      <c r="BI209" s="13" t="str">
        <f>IFERROR(IF(BI$4="Yes",INDEX(List!$F$2:$CB$208,MATCH('Selection Pane Data'!$C209,List!$F$2:$F$208,0),MATCH('Selection Pane Data'!BI$3,List!$F$2:$CB$2,0)),""),"")</f>
        <v/>
      </c>
      <c r="BJ209" s="13" t="str">
        <f>IFERROR(IF(BJ$4="Yes",INDEX(List!$F$2:$CB$208,MATCH('Selection Pane Data'!$C209,List!$F$2:$F$208,0),MATCH('Selection Pane Data'!BJ$3,List!$F$2:$CB$2,0)),""),"")</f>
        <v/>
      </c>
      <c r="BK209" s="13" t="str">
        <f>IFERROR(IF(BK$4="Yes",INDEX(List!$F$2:$CB$208,MATCH('Selection Pane Data'!$C209,List!$F$2:$F$208,0),MATCH('Selection Pane Data'!BK$3,List!$F$2:$CB$2,0)),""),"")</f>
        <v/>
      </c>
      <c r="BL209" s="13" t="str">
        <f>IFERROR(IF(BL$4="Yes",INDEX(List!$F$2:$CB$208,MATCH('Selection Pane Data'!$C209,List!$F$2:$F$208,0),MATCH('Selection Pane Data'!BL$3,List!$F$2:$CB$2,0)),""),"")</f>
        <v/>
      </c>
      <c r="BM209" s="13" t="str">
        <f>IFERROR(IF(BM$4="Yes",INDEX(List!$F$2:$CB$208,MATCH('Selection Pane Data'!$C209,List!$F$2:$F$208,0),MATCH('Selection Pane Data'!BM$3,List!$F$2:$CB$2,0)),""),"")</f>
        <v/>
      </c>
      <c r="BN209" s="13" t="str">
        <f>IFERROR(IF(BN$4="Yes",INDEX(List!$F$2:$CB$208,MATCH('Selection Pane Data'!$C209,List!$F$2:$F$208,0),MATCH('Selection Pane Data'!BN$3,List!$F$2:$CB$2,0)),""),"")</f>
        <v/>
      </c>
      <c r="BO209" s="13" t="str">
        <f>IFERROR(IF(BO$4="Yes",INDEX(List!$F$2:$CB$208,MATCH('Selection Pane Data'!$C209,List!$F$2:$F$208,0),MATCH('Selection Pane Data'!BO$3,List!$F$2:$CB$2,0)),""),"")</f>
        <v/>
      </c>
      <c r="BP209" s="13" t="str">
        <f>IFERROR(IF(BP$4="Yes",INDEX(List!$F$2:$CB$208,MATCH('Selection Pane Data'!$C209,List!$F$2:$F$208,0),MATCH('Selection Pane Data'!BP$3,List!$F$2:$CB$2,0)),""),"")</f>
        <v/>
      </c>
      <c r="BQ209" s="13" t="str">
        <f>IFERROR(IF(BQ$4="Yes",INDEX(List!$F$2:$CB$208,MATCH('Selection Pane Data'!$C209,List!$F$2:$F$208,0),MATCH('Selection Pane Data'!BQ$3,List!$F$2:$CB$2,0)),""),"")</f>
        <v/>
      </c>
      <c r="BR209" s="13" t="str">
        <f>IFERROR(IF(BR$4="Yes",INDEX(List!$F$2:$CB$208,MATCH('Selection Pane Data'!$C209,List!$F$2:$F$208,0),MATCH('Selection Pane Data'!BR$3,List!$F$2:$CB$2,0)),""),"")</f>
        <v/>
      </c>
      <c r="BS209" s="13" t="str">
        <f>IFERROR(IF(BS$4="Yes",INDEX(List!$F$2:$CB$208,MATCH('Selection Pane Data'!$C209,List!$F$2:$F$208,0),MATCH('Selection Pane Data'!BS$3,List!$F$2:$CB$2,0)),""),"")</f>
        <v/>
      </c>
      <c r="BT209" s="13" t="str">
        <f>IFERROR(IF(BT$4="Yes",INDEX(List!$F$2:$CB$208,MATCH('Selection Pane Data'!$C209,List!$F$2:$F$208,0),MATCH('Selection Pane Data'!BT$3,List!$F$2:$CB$2,0)),""),"")</f>
        <v/>
      </c>
      <c r="BU209" s="13" t="str">
        <f>IFERROR(IF(BU$4="Yes",INDEX(List!$F$2:$CB$208,MATCH('Selection Pane Data'!$C209,List!$F$2:$F$208,0),MATCH('Selection Pane Data'!BU$3,List!$F$2:$CB$2,0)),""),"")</f>
        <v/>
      </c>
      <c r="BV209" s="13" t="str">
        <f>IFERROR(IF(BV$4="Yes",INDEX(List!$F$2:$CB$208,MATCH('Selection Pane Data'!$C209,List!$F$2:$F$208,0),MATCH('Selection Pane Data'!BV$3,List!$F$2:$CB$2,0)),""),"")</f>
        <v/>
      </c>
      <c r="BW209" s="13" t="str">
        <f>IFERROR(IF(BW$4="Yes",INDEX(List!$F$2:$CB$208,MATCH('Selection Pane Data'!$C209,List!$F$2:$F$208,0),MATCH('Selection Pane Data'!BW$3,List!$F$2:$CB$2,0)),""),"")</f>
        <v/>
      </c>
      <c r="BX209" s="13" t="str">
        <f>IFERROR(IF(BX$4="Yes",INDEX(List!$F$2:$CB$208,MATCH('Selection Pane Data'!$C209,List!$F$2:$F$208,0),MATCH('Selection Pane Data'!BX$3,List!$F$2:$CB$2,0)),""),"")</f>
        <v/>
      </c>
      <c r="BY209" s="13" t="str">
        <f>IFERROR(IF(BY$4="Yes",INDEX(List!$F$2:$CB$208,MATCH('Selection Pane Data'!$C209,List!$F$2:$F$208,0),MATCH('Selection Pane Data'!BY$3,List!$F$2:$CB$2,0)),""),"")</f>
        <v/>
      </c>
      <c r="BZ209" s="13" t="str">
        <f>IFERROR(IF(BZ$4="Yes",INDEX(List!$F$2:$CB$208,MATCH('Selection Pane Data'!$C209,List!$F$2:$F$208,0),MATCH('Selection Pane Data'!BZ$3,List!$F$2:$CB$2,0)),""),"")</f>
        <v/>
      </c>
      <c r="CA209" s="13" t="str">
        <f>IFERROR(IF(CA$4="Yes",INDEX(List!$F$2:$CB$208,MATCH('Selection Pane Data'!$C209,List!$F$2:$F$208,0),MATCH('Selection Pane Data'!CA$3,List!$F$2:$CB$2,0)),""),"")</f>
        <v/>
      </c>
      <c r="CC209" s="29">
        <f t="shared" si="12"/>
        <v>0</v>
      </c>
      <c r="CD209" s="29">
        <f t="shared" si="13"/>
        <v>0</v>
      </c>
      <c r="CE209" s="29"/>
      <c r="CF209" s="29">
        <f>COUNTIF(List!I207:CB207,'Selection Pane Data'!CF$3)</f>
        <v>1</v>
      </c>
      <c r="CG209" s="29">
        <f>COUNTIF(List!J207:CC207,'Selection Pane Data'!CG$3)</f>
        <v>2</v>
      </c>
      <c r="CH209" s="29"/>
      <c r="CI209" s="29" t="str">
        <f t="shared" si="14"/>
        <v>Error</v>
      </c>
      <c r="CJ209" s="29" t="str">
        <f t="shared" si="15"/>
        <v>Error</v>
      </c>
    </row>
    <row r="210" spans="2:88" ht="14.65" thickBot="1" x14ac:dyDescent="0.5">
      <c r="C210" t="s">
        <v>189</v>
      </c>
      <c r="D210" s="32">
        <f>List!G208</f>
        <v>0</v>
      </c>
      <c r="E210" s="31">
        <f>List!H208</f>
        <v>0</v>
      </c>
      <c r="F210" t="str">
        <f>INDEX('CMMC Levels'!$A$1:$F$188,MATCH('Selection Pane Data'!$C210,'CMMC Levels'!$A$1:$A$188,0),MATCH(Placemat!$F$4,'CMMC Levels'!$A$1:$F$1,0))</f>
        <v>N/A</v>
      </c>
      <c r="G210" s="75" t="str">
        <f>IF(F210="X",IF(COUNTIF(List!I208:CB208,"P")+COUNTIF(List!I208:CB208,"S")=0,"U",IF(COUNTIF('Selection Pane Data'!H210:CA210,"P")&gt;0,"P",IF(COUNTIF('Selection Pane Data'!H210:CA210,"S")&gt;0,"S","N"))),"NA")</f>
        <v>NA</v>
      </c>
      <c r="H210" s="13" t="str">
        <f>IFERROR(IF(H$4="Yes",INDEX(List!$F$2:$CB$208,MATCH('Selection Pane Data'!$C210,List!$F$2:$F$208,0),MATCH('Selection Pane Data'!H$3,List!$F$2:$CB$2,0)),""),"")</f>
        <v/>
      </c>
      <c r="I210" s="13" t="str">
        <f>IFERROR(IF(I$4="Yes",INDEX(List!$F$2:$CB$208,MATCH('Selection Pane Data'!$C210,List!$F$2:$F$208,0),MATCH('Selection Pane Data'!I$3,List!$F$2:$CB$2,0)),""),"")</f>
        <v/>
      </c>
      <c r="J210" s="13" t="str">
        <f>IFERROR(IF(J$4="Yes",INDEX(List!$F$2:$CB$208,MATCH('Selection Pane Data'!$C210,List!$F$2:$F$208,0),MATCH('Selection Pane Data'!J$3,List!$F$2:$CB$2,0)),""),"")</f>
        <v/>
      </c>
      <c r="K210" s="13" t="str">
        <f>IFERROR(IF(K$4="Yes",INDEX(List!$F$2:$CB$208,MATCH('Selection Pane Data'!$C210,List!$F$2:$F$208,0),MATCH('Selection Pane Data'!K$3,List!$F$2:$CB$2,0)),""),"")</f>
        <v/>
      </c>
      <c r="L210" s="13" t="str">
        <f>IFERROR(IF(L$4="Yes",INDEX(List!$F$2:$CB$208,MATCH('Selection Pane Data'!$C210,List!$F$2:$F$208,0),MATCH('Selection Pane Data'!L$3,List!$F$2:$CB$2,0)),""),"")</f>
        <v/>
      </c>
      <c r="M210" s="13" t="str">
        <f>IFERROR(IF(M$4="Yes",INDEX(List!$F$2:$CB$208,MATCH('Selection Pane Data'!$C210,List!$F$2:$F$208,0),MATCH('Selection Pane Data'!M$3,List!$F$2:$CB$2,0)),""),"")</f>
        <v/>
      </c>
      <c r="N210" s="13" t="str">
        <f>IFERROR(IF(N$4="Yes",INDEX(List!$F$2:$CB$208,MATCH('Selection Pane Data'!$C210,List!$F$2:$F$208,0),MATCH('Selection Pane Data'!N$3,List!$F$2:$CB$2,0)),""),"")</f>
        <v/>
      </c>
      <c r="O210" s="13" t="str">
        <f>IFERROR(IF(O$4="Yes",INDEX(List!$F$2:$CB$208,MATCH('Selection Pane Data'!$C210,List!$F$2:$F$208,0),MATCH('Selection Pane Data'!O$3,List!$F$2:$CB$2,0)),""),"")</f>
        <v/>
      </c>
      <c r="P210" s="13" t="str">
        <f>IFERROR(IF(P$4="Yes",INDEX(List!$F$2:$CB$208,MATCH('Selection Pane Data'!$C210,List!$F$2:$F$208,0),MATCH('Selection Pane Data'!P$3,List!$F$2:$CB$2,0)),""),"")</f>
        <v/>
      </c>
      <c r="Q210" s="13" t="str">
        <f>IFERROR(IF(Q$4="Yes",INDEX(List!$F$2:$CB$208,MATCH('Selection Pane Data'!$C210,List!$F$2:$F$208,0),MATCH('Selection Pane Data'!Q$3,List!$F$2:$CB$2,0)),""),"")</f>
        <v/>
      </c>
      <c r="R210" s="13" t="str">
        <f>IFERROR(IF(R$4="Yes",INDEX(List!$F$2:$CB$208,MATCH('Selection Pane Data'!$C210,List!$F$2:$F$208,0),MATCH('Selection Pane Data'!R$3,List!$F$2:$CB$2,0)),""),"")</f>
        <v/>
      </c>
      <c r="S210" s="13" t="str">
        <f>IFERROR(IF(S$4="Yes",INDEX(List!$F$2:$CB$208,MATCH('Selection Pane Data'!$C210,List!$F$2:$F$208,0),MATCH('Selection Pane Data'!S$3,List!$F$2:$CB$2,0)),""),"")</f>
        <v/>
      </c>
      <c r="T210" s="13" t="str">
        <f>IFERROR(IF(T$4="Yes",INDEX(List!$F$2:$CB$208,MATCH('Selection Pane Data'!$C210,List!$F$2:$F$208,0),MATCH('Selection Pane Data'!T$3,List!$F$2:$CB$2,0)),""),"")</f>
        <v/>
      </c>
      <c r="U210" s="13" t="str">
        <f>IFERROR(IF(U$4="Yes",INDEX(List!$F$2:$CB$208,MATCH('Selection Pane Data'!$C210,List!$F$2:$F$208,0),MATCH('Selection Pane Data'!U$3,List!$F$2:$CB$2,0)),""),"")</f>
        <v/>
      </c>
      <c r="V210" s="13" t="str">
        <f>IFERROR(IF(V$4="Yes",INDEX(List!$F$2:$CB$208,MATCH('Selection Pane Data'!$C210,List!$F$2:$F$208,0),MATCH('Selection Pane Data'!V$3,List!$F$2:$CB$2,0)),""),"")</f>
        <v/>
      </c>
      <c r="W210" s="13" t="str">
        <f>IFERROR(IF(W$4="Yes",INDEX(List!$F$2:$CB$208,MATCH('Selection Pane Data'!$C210,List!$F$2:$F$208,0),MATCH('Selection Pane Data'!W$3,List!$F$2:$CB$2,0)),""),"")</f>
        <v/>
      </c>
      <c r="X210" s="13" t="str">
        <f>IFERROR(IF(X$4="Yes",INDEX(List!$F$2:$CB$208,MATCH('Selection Pane Data'!$C210,List!$F$2:$F$208,0),MATCH('Selection Pane Data'!X$3,List!$F$2:$CB$2,0)),""),"")</f>
        <v/>
      </c>
      <c r="Y210" s="13" t="str">
        <f>IFERROR(IF(Y$4="Yes",INDEX(List!$F$2:$CB$208,MATCH('Selection Pane Data'!$C210,List!$F$2:$F$208,0),MATCH('Selection Pane Data'!Y$3,List!$F$2:$CB$2,0)),""),"")</f>
        <v/>
      </c>
      <c r="Z210" s="13" t="str">
        <f>IFERROR(IF(Z$4="Yes",INDEX(List!$F$2:$CB$208,MATCH('Selection Pane Data'!$C210,List!$F$2:$F$208,0),MATCH('Selection Pane Data'!Z$3,List!$F$2:$CB$2,0)),""),"")</f>
        <v/>
      </c>
      <c r="AA210" s="13" t="str">
        <f>IFERROR(IF(AA$4="Yes",INDEX(List!$F$2:$CB$208,MATCH('Selection Pane Data'!$C210,List!$F$2:$F$208,0),MATCH('Selection Pane Data'!AA$3,List!$F$2:$CB$2,0)),""),"")</f>
        <v/>
      </c>
      <c r="AB210" s="13" t="str">
        <f>IFERROR(IF(AB$4="Yes",INDEX(List!$F$2:$CB$208,MATCH('Selection Pane Data'!$C210,List!$F$2:$F$208,0),MATCH('Selection Pane Data'!AB$3,List!$F$2:$CB$2,0)),""),"")</f>
        <v/>
      </c>
      <c r="AC210" s="13" t="str">
        <f>IFERROR(IF(AC$4="Yes",INDEX(List!$F$2:$CB$208,MATCH('Selection Pane Data'!$C210,List!$F$2:$F$208,0),MATCH('Selection Pane Data'!AC$3,List!$F$2:$CB$2,0)),""),"")</f>
        <v/>
      </c>
      <c r="AD210" s="13" t="str">
        <f>IFERROR(IF(AD$4="Yes",INDEX(List!$F$2:$CB$208,MATCH('Selection Pane Data'!$C210,List!$F$2:$F$208,0),MATCH('Selection Pane Data'!AD$3,List!$F$2:$CB$2,0)),""),"")</f>
        <v/>
      </c>
      <c r="AE210" s="13" t="str">
        <f>IFERROR(IF(AE$4="Yes",INDEX(List!$F$2:$CB$208,MATCH('Selection Pane Data'!$C210,List!$F$2:$F$208,0),MATCH('Selection Pane Data'!AE$3,List!$F$2:$CB$2,0)),""),"")</f>
        <v/>
      </c>
      <c r="AF210" s="13" t="str">
        <f>IFERROR(IF(AF$4="Yes",INDEX(List!$F$2:$CB$208,MATCH('Selection Pane Data'!$C210,List!$F$2:$F$208,0),MATCH('Selection Pane Data'!AF$3,List!$F$2:$CB$2,0)),""),"")</f>
        <v/>
      </c>
      <c r="AG210" s="13" t="str">
        <f>IFERROR(IF(AG$4="Yes",INDEX(List!$F$2:$CB$208,MATCH('Selection Pane Data'!$C210,List!$F$2:$F$208,0),MATCH('Selection Pane Data'!AG$3,List!$F$2:$CB$2,0)),""),"")</f>
        <v/>
      </c>
      <c r="AH210" s="13" t="str">
        <f>IFERROR(IF(AH$4="Yes",INDEX(List!$F$2:$CB$208,MATCH('Selection Pane Data'!$C210,List!$F$2:$F$208,0),MATCH('Selection Pane Data'!AH$3,List!$F$2:$CB$2,0)),""),"")</f>
        <v/>
      </c>
      <c r="AI210" s="13" t="str">
        <f>IFERROR(IF(AI$4="Yes",INDEX(List!$F$2:$CB$208,MATCH('Selection Pane Data'!$C210,List!$F$2:$F$208,0),MATCH('Selection Pane Data'!AI$3,List!$F$2:$CB$2,0)),""),"")</f>
        <v/>
      </c>
      <c r="AJ210" s="13" t="str">
        <f>IFERROR(IF(AJ$4="Yes",INDEX(List!$F$2:$CB$208,MATCH('Selection Pane Data'!$C210,List!$F$2:$F$208,0),MATCH('Selection Pane Data'!AJ$3,List!$F$2:$CB$2,0)),""),"")</f>
        <v/>
      </c>
      <c r="AK210" s="13" t="str">
        <f>IFERROR(IF(AK$4="Yes",INDEX(List!$F$2:$CB$208,MATCH('Selection Pane Data'!$C210,List!$F$2:$F$208,0),MATCH('Selection Pane Data'!AK$3,List!$F$2:$CB$2,0)),""),"")</f>
        <v/>
      </c>
      <c r="AL210" s="13" t="str">
        <f>IFERROR(IF(AL$4="Yes",INDEX(List!$F$2:$CB$208,MATCH('Selection Pane Data'!$C210,List!$F$2:$F$208,0),MATCH('Selection Pane Data'!AL$3,List!$F$2:$CB$2,0)),""),"")</f>
        <v/>
      </c>
      <c r="AM210" s="13" t="str">
        <f>IFERROR(IF(AM$4="Yes",INDEX(List!$F$2:$CB$208,MATCH('Selection Pane Data'!$C210,List!$F$2:$F$208,0),MATCH('Selection Pane Data'!AM$3,List!$F$2:$CB$2,0)),""),"")</f>
        <v/>
      </c>
      <c r="AN210" s="13" t="str">
        <f>IFERROR(IF(AN$4="Yes",INDEX(List!$F$2:$CB$208,MATCH('Selection Pane Data'!$C210,List!$F$2:$F$208,0),MATCH('Selection Pane Data'!AN$3,List!$F$2:$CB$2,0)),""),"")</f>
        <v/>
      </c>
      <c r="AO210" s="13" t="str">
        <f>IFERROR(IF(AO$4="Yes",INDEX(List!$F$2:$CB$208,MATCH('Selection Pane Data'!$C210,List!$F$2:$F$208,0),MATCH('Selection Pane Data'!AO$3,List!$F$2:$CB$2,0)),""),"")</f>
        <v/>
      </c>
      <c r="AP210" s="13" t="str">
        <f>IFERROR(IF(AP$4="Yes",INDEX(List!$F$2:$CB$208,MATCH('Selection Pane Data'!$C210,List!$F$2:$F$208,0),MATCH('Selection Pane Data'!AP$3,List!$F$2:$CB$2,0)),""),"")</f>
        <v/>
      </c>
      <c r="AQ210" s="13" t="str">
        <f>IFERROR(IF(AQ$4="Yes",INDEX(List!$F$2:$CB$208,MATCH('Selection Pane Data'!$C210,List!$F$2:$F$208,0),MATCH('Selection Pane Data'!AQ$3,List!$F$2:$CB$2,0)),""),"")</f>
        <v/>
      </c>
      <c r="AR210" s="13" t="str">
        <f>IFERROR(IF(AR$4="Yes",INDEX(List!$F$2:$CB$208,MATCH('Selection Pane Data'!$C210,List!$F$2:$F$208,0),MATCH('Selection Pane Data'!AR$3,List!$F$2:$CB$2,0)),""),"")</f>
        <v/>
      </c>
      <c r="AS210" s="13" t="str">
        <f>IFERROR(IF(AS$4="Yes",INDEX(List!$F$2:$CB$208,MATCH('Selection Pane Data'!$C210,List!$F$2:$F$208,0),MATCH('Selection Pane Data'!AS$3,List!$F$2:$CB$2,0)),""),"")</f>
        <v/>
      </c>
      <c r="AT210" s="13" t="str">
        <f>IFERROR(IF(AT$4="Yes",INDEX(List!$F$2:$CB$208,MATCH('Selection Pane Data'!$C210,List!$F$2:$F$208,0),MATCH('Selection Pane Data'!AT$3,List!$F$2:$CB$2,0)),""),"")</f>
        <v/>
      </c>
      <c r="AU210" s="13" t="str">
        <f>IFERROR(IF(AU$4="Yes",INDEX(List!$F$2:$CB$208,MATCH('Selection Pane Data'!$C210,List!$F$2:$F$208,0),MATCH('Selection Pane Data'!AU$3,List!$F$2:$CB$2,0)),""),"")</f>
        <v/>
      </c>
      <c r="AV210" s="13" t="str">
        <f>IFERROR(IF(AV$4="Yes",INDEX(List!$F$2:$CB$208,MATCH('Selection Pane Data'!$C210,List!$F$2:$F$208,0),MATCH('Selection Pane Data'!AV$3,List!$F$2:$CB$2,0)),""),"")</f>
        <v/>
      </c>
      <c r="AW210" s="13" t="str">
        <f>IFERROR(IF(AW$4="Yes",INDEX(List!$F$2:$CB$208,MATCH('Selection Pane Data'!$C210,List!$F$2:$F$208,0),MATCH('Selection Pane Data'!AW$3,List!$F$2:$CB$2,0)),""),"")</f>
        <v/>
      </c>
      <c r="AX210" s="13" t="str">
        <f>IFERROR(IF(AX$4="Yes",INDEX(List!$F$2:$CB$208,MATCH('Selection Pane Data'!$C210,List!$F$2:$F$208,0),MATCH('Selection Pane Data'!AX$3,List!$F$2:$CB$2,0)),""),"")</f>
        <v/>
      </c>
      <c r="AY210" s="13" t="str">
        <f>IFERROR(IF(AY$4="Yes",INDEX(List!$F$2:$CB$208,MATCH('Selection Pane Data'!$C210,List!$F$2:$F$208,0),MATCH('Selection Pane Data'!AY$3,List!$F$2:$CB$2,0)),""),"")</f>
        <v/>
      </c>
      <c r="AZ210" s="13" t="str">
        <f>IFERROR(IF(AZ$4="Yes",INDEX(List!$F$2:$CB$208,MATCH('Selection Pane Data'!$C210,List!$F$2:$F$208,0),MATCH('Selection Pane Data'!AZ$3,List!$F$2:$CB$2,0)),""),"")</f>
        <v/>
      </c>
      <c r="BA210" s="13" t="str">
        <f>IFERROR(IF(BA$4="Yes",INDEX(List!$F$2:$CB$208,MATCH('Selection Pane Data'!$C210,List!$F$2:$F$208,0),MATCH('Selection Pane Data'!BA$3,List!$F$2:$CB$2,0)),""),"")</f>
        <v/>
      </c>
      <c r="BB210" s="13" t="str">
        <f>IFERROR(IF(BB$4="Yes",INDEX(List!$F$2:$CB$208,MATCH('Selection Pane Data'!$C210,List!$F$2:$F$208,0),MATCH('Selection Pane Data'!BB$3,List!$F$2:$CB$2,0)),""),"")</f>
        <v/>
      </c>
      <c r="BC210" s="13" t="str">
        <f>IFERROR(IF(BC$4="Yes",INDEX(List!$F$2:$CB$208,MATCH('Selection Pane Data'!$C210,List!$F$2:$F$208,0),MATCH('Selection Pane Data'!BC$3,List!$F$2:$CB$2,0)),""),"")</f>
        <v/>
      </c>
      <c r="BD210" s="13" t="str">
        <f>IFERROR(IF(BD$4="Yes",INDEX(List!$F$2:$CB$208,MATCH('Selection Pane Data'!$C210,List!$F$2:$F$208,0),MATCH('Selection Pane Data'!BD$3,List!$F$2:$CB$2,0)),""),"")</f>
        <v/>
      </c>
      <c r="BE210" s="13" t="str">
        <f>IFERROR(IF(BE$4="Yes",INDEX(List!$F$2:$CB$208,MATCH('Selection Pane Data'!$C210,List!$F$2:$F$208,0),MATCH('Selection Pane Data'!BE$3,List!$F$2:$CB$2,0)),""),"")</f>
        <v/>
      </c>
      <c r="BF210" s="13" t="str">
        <f>IFERROR(IF(BF$4="Yes",INDEX(List!$F$2:$CB$208,MATCH('Selection Pane Data'!$C210,List!$F$2:$F$208,0),MATCH('Selection Pane Data'!BF$3,List!$F$2:$CB$2,0)),""),"")</f>
        <v/>
      </c>
      <c r="BG210" s="13" t="str">
        <f>IFERROR(IF(BG$4="Yes",INDEX(List!$F$2:$CB$208,MATCH('Selection Pane Data'!$C210,List!$F$2:$F$208,0),MATCH('Selection Pane Data'!BG$3,List!$F$2:$CB$2,0)),""),"")</f>
        <v/>
      </c>
      <c r="BH210" s="13" t="str">
        <f>IFERROR(IF(BH$4="Yes",INDEX(List!$F$2:$CB$208,MATCH('Selection Pane Data'!$C210,List!$F$2:$F$208,0),MATCH('Selection Pane Data'!BH$3,List!$F$2:$CB$2,0)),""),"")</f>
        <v/>
      </c>
      <c r="BI210" s="13" t="str">
        <f>IFERROR(IF(BI$4="Yes",INDEX(List!$F$2:$CB$208,MATCH('Selection Pane Data'!$C210,List!$F$2:$F$208,0),MATCH('Selection Pane Data'!BI$3,List!$F$2:$CB$2,0)),""),"")</f>
        <v/>
      </c>
      <c r="BJ210" s="13" t="str">
        <f>IFERROR(IF(BJ$4="Yes",INDEX(List!$F$2:$CB$208,MATCH('Selection Pane Data'!$C210,List!$F$2:$F$208,0),MATCH('Selection Pane Data'!BJ$3,List!$F$2:$CB$2,0)),""),"")</f>
        <v/>
      </c>
      <c r="BK210" s="13" t="str">
        <f>IFERROR(IF(BK$4="Yes",INDEX(List!$F$2:$CB$208,MATCH('Selection Pane Data'!$C210,List!$F$2:$F$208,0),MATCH('Selection Pane Data'!BK$3,List!$F$2:$CB$2,0)),""),"")</f>
        <v/>
      </c>
      <c r="BL210" s="13" t="str">
        <f>IFERROR(IF(BL$4="Yes",INDEX(List!$F$2:$CB$208,MATCH('Selection Pane Data'!$C210,List!$F$2:$F$208,0),MATCH('Selection Pane Data'!BL$3,List!$F$2:$CB$2,0)),""),"")</f>
        <v/>
      </c>
      <c r="BM210" s="13" t="str">
        <f>IFERROR(IF(BM$4="Yes",INDEX(List!$F$2:$CB$208,MATCH('Selection Pane Data'!$C210,List!$F$2:$F$208,0),MATCH('Selection Pane Data'!BM$3,List!$F$2:$CB$2,0)),""),"")</f>
        <v/>
      </c>
      <c r="BN210" s="13" t="str">
        <f>IFERROR(IF(BN$4="Yes",INDEX(List!$F$2:$CB$208,MATCH('Selection Pane Data'!$C210,List!$F$2:$F$208,0),MATCH('Selection Pane Data'!BN$3,List!$F$2:$CB$2,0)),""),"")</f>
        <v/>
      </c>
      <c r="BO210" s="13" t="str">
        <f>IFERROR(IF(BO$4="Yes",INDEX(List!$F$2:$CB$208,MATCH('Selection Pane Data'!$C210,List!$F$2:$F$208,0),MATCH('Selection Pane Data'!BO$3,List!$F$2:$CB$2,0)),""),"")</f>
        <v/>
      </c>
      <c r="BP210" s="13" t="str">
        <f>IFERROR(IF(BP$4="Yes",INDEX(List!$F$2:$CB$208,MATCH('Selection Pane Data'!$C210,List!$F$2:$F$208,0),MATCH('Selection Pane Data'!BP$3,List!$F$2:$CB$2,0)),""),"")</f>
        <v/>
      </c>
      <c r="BQ210" s="13" t="str">
        <f>IFERROR(IF(BQ$4="Yes",INDEX(List!$F$2:$CB$208,MATCH('Selection Pane Data'!$C210,List!$F$2:$F$208,0),MATCH('Selection Pane Data'!BQ$3,List!$F$2:$CB$2,0)),""),"")</f>
        <v/>
      </c>
      <c r="BR210" s="13" t="str">
        <f>IFERROR(IF(BR$4="Yes",INDEX(List!$F$2:$CB$208,MATCH('Selection Pane Data'!$C210,List!$F$2:$F$208,0),MATCH('Selection Pane Data'!BR$3,List!$F$2:$CB$2,0)),""),"")</f>
        <v/>
      </c>
      <c r="BS210" s="13" t="str">
        <f>IFERROR(IF(BS$4="Yes",INDEX(List!$F$2:$CB$208,MATCH('Selection Pane Data'!$C210,List!$F$2:$F$208,0),MATCH('Selection Pane Data'!BS$3,List!$F$2:$CB$2,0)),""),"")</f>
        <v/>
      </c>
      <c r="BT210" s="13" t="str">
        <f>IFERROR(IF(BT$4="Yes",INDEX(List!$F$2:$CB$208,MATCH('Selection Pane Data'!$C210,List!$F$2:$F$208,0),MATCH('Selection Pane Data'!BT$3,List!$F$2:$CB$2,0)),""),"")</f>
        <v/>
      </c>
      <c r="BU210" s="13" t="str">
        <f>IFERROR(IF(BU$4="Yes",INDEX(List!$F$2:$CB$208,MATCH('Selection Pane Data'!$C210,List!$F$2:$F$208,0),MATCH('Selection Pane Data'!BU$3,List!$F$2:$CB$2,0)),""),"")</f>
        <v/>
      </c>
      <c r="BV210" s="13" t="str">
        <f>IFERROR(IF(BV$4="Yes",INDEX(List!$F$2:$CB$208,MATCH('Selection Pane Data'!$C210,List!$F$2:$F$208,0),MATCH('Selection Pane Data'!BV$3,List!$F$2:$CB$2,0)),""),"")</f>
        <v/>
      </c>
      <c r="BW210" s="13" t="str">
        <f>IFERROR(IF(BW$4="Yes",INDEX(List!$F$2:$CB$208,MATCH('Selection Pane Data'!$C210,List!$F$2:$F$208,0),MATCH('Selection Pane Data'!BW$3,List!$F$2:$CB$2,0)),""),"")</f>
        <v/>
      </c>
      <c r="BX210" s="13" t="str">
        <f>IFERROR(IF(BX$4="Yes",INDEX(List!$F$2:$CB$208,MATCH('Selection Pane Data'!$C210,List!$F$2:$F$208,0),MATCH('Selection Pane Data'!BX$3,List!$F$2:$CB$2,0)),""),"")</f>
        <v/>
      </c>
      <c r="BY210" s="13" t="str">
        <f>IFERROR(IF(BY$4="Yes",INDEX(List!$F$2:$CB$208,MATCH('Selection Pane Data'!$C210,List!$F$2:$F$208,0),MATCH('Selection Pane Data'!BY$3,List!$F$2:$CB$2,0)),""),"")</f>
        <v/>
      </c>
      <c r="BZ210" s="13" t="str">
        <f>IFERROR(IF(BZ$4="Yes",INDEX(List!$F$2:$CB$208,MATCH('Selection Pane Data'!$C210,List!$F$2:$F$208,0),MATCH('Selection Pane Data'!BZ$3,List!$F$2:$CB$2,0)),""),"")</f>
        <v/>
      </c>
      <c r="CA210" s="13" t="str">
        <f>IFERROR(IF(CA$4="Yes",INDEX(List!$F$2:$CB$208,MATCH('Selection Pane Data'!$C210,List!$F$2:$F$208,0),MATCH('Selection Pane Data'!CA$3,List!$F$2:$CB$2,0)),""),"")</f>
        <v/>
      </c>
      <c r="CC210" s="29">
        <f t="shared" si="12"/>
        <v>0</v>
      </c>
      <c r="CD210" s="29">
        <f t="shared" si="13"/>
        <v>0</v>
      </c>
      <c r="CE210" s="29"/>
      <c r="CF210" s="29">
        <f>COUNTIF(List!I208:CB208,'Selection Pane Data'!CF$3)</f>
        <v>0</v>
      </c>
      <c r="CG210" s="29">
        <f>COUNTIF(List!J208:CC208,'Selection Pane Data'!CG$3)</f>
        <v>5</v>
      </c>
      <c r="CH210" s="29"/>
      <c r="CI210" s="29" t="str">
        <f t="shared" si="14"/>
        <v>Good</v>
      </c>
      <c r="CJ210" s="29" t="str">
        <f t="shared" si="15"/>
        <v>Error</v>
      </c>
    </row>
    <row r="211" spans="2:88" x14ac:dyDescent="0.45">
      <c r="CC211" s="29"/>
      <c r="CD211" s="29"/>
      <c r="CE211" s="29"/>
      <c r="CF211" s="29"/>
      <c r="CG211" s="29"/>
      <c r="CH211" s="29"/>
      <c r="CI211" s="29"/>
      <c r="CJ211" s="29"/>
    </row>
    <row r="212" spans="2:88" x14ac:dyDescent="0.45">
      <c r="E212" t="str">
        <f>IF(COUNTIF(H$5:H$175,"P")&gt;0,"P",IF(COUNTIF(H$5:H$175,"S")&gt;0,"S",""))</f>
        <v/>
      </c>
      <c r="G212" s="137" t="s">
        <v>482</v>
      </c>
      <c r="H212" t="str">
        <f t="shared" ref="H212:AN212" si="16">IF(COUNTIF(H$5:H$175,"P")&gt;0,"P",IF(COUNTIF(H$5:H$175,"S")&gt;0,"S",""))</f>
        <v/>
      </c>
      <c r="I212" t="str">
        <f t="shared" si="16"/>
        <v/>
      </c>
      <c r="J212" t="str">
        <f t="shared" si="16"/>
        <v>P</v>
      </c>
      <c r="K212" t="str">
        <f t="shared" si="16"/>
        <v/>
      </c>
      <c r="L212" t="str">
        <f t="shared" si="16"/>
        <v/>
      </c>
      <c r="M212" t="str">
        <f t="shared" si="16"/>
        <v/>
      </c>
      <c r="N212" t="str">
        <f t="shared" si="16"/>
        <v/>
      </c>
      <c r="O212" t="str">
        <f t="shared" si="16"/>
        <v/>
      </c>
      <c r="P212" t="str">
        <f t="shared" si="16"/>
        <v/>
      </c>
      <c r="Q212" t="str">
        <f t="shared" si="16"/>
        <v/>
      </c>
      <c r="R212" t="str">
        <f t="shared" si="16"/>
        <v/>
      </c>
      <c r="S212" t="str">
        <f t="shared" si="16"/>
        <v/>
      </c>
      <c r="T212" t="str">
        <f t="shared" si="16"/>
        <v/>
      </c>
      <c r="U212" t="str">
        <f t="shared" si="16"/>
        <v/>
      </c>
      <c r="V212" t="str">
        <f t="shared" si="16"/>
        <v/>
      </c>
      <c r="W212" t="str">
        <f t="shared" si="16"/>
        <v/>
      </c>
      <c r="X212" t="str">
        <f t="shared" si="16"/>
        <v/>
      </c>
      <c r="Y212" t="str">
        <f t="shared" si="16"/>
        <v/>
      </c>
      <c r="Z212" t="str">
        <f t="shared" si="16"/>
        <v/>
      </c>
      <c r="AA212" t="str">
        <f t="shared" si="16"/>
        <v/>
      </c>
      <c r="AB212" t="str">
        <f t="shared" si="16"/>
        <v>P</v>
      </c>
      <c r="AC212" t="str">
        <f t="shared" si="16"/>
        <v/>
      </c>
      <c r="AD212" t="str">
        <f t="shared" si="16"/>
        <v/>
      </c>
      <c r="AE212" t="str">
        <f t="shared" si="16"/>
        <v/>
      </c>
      <c r="AF212" t="str">
        <f t="shared" si="16"/>
        <v/>
      </c>
      <c r="AG212" t="str">
        <f t="shared" si="16"/>
        <v/>
      </c>
      <c r="AH212" t="str">
        <f t="shared" si="16"/>
        <v/>
      </c>
      <c r="AI212" t="str">
        <f t="shared" si="16"/>
        <v/>
      </c>
      <c r="AJ212" t="str">
        <f t="shared" si="16"/>
        <v/>
      </c>
      <c r="AK212" t="str">
        <f t="shared" si="16"/>
        <v/>
      </c>
      <c r="AL212" t="str">
        <f t="shared" si="16"/>
        <v/>
      </c>
      <c r="AM212" t="str">
        <f t="shared" si="16"/>
        <v/>
      </c>
      <c r="AN212" t="str">
        <f t="shared" si="16"/>
        <v/>
      </c>
      <c r="AO212" t="str">
        <f t="shared" ref="AO212:BN212" si="17">IF(COUNTIF(AO$5:AO$175,"P")&gt;0,"P",IF(COUNTIF(AO$5:AO$175,"S")&gt;0,"S",""))</f>
        <v/>
      </c>
      <c r="AP212" t="str">
        <f t="shared" si="17"/>
        <v/>
      </c>
      <c r="AQ212" t="str">
        <f t="shared" si="17"/>
        <v/>
      </c>
      <c r="AR212" t="str">
        <f t="shared" si="17"/>
        <v/>
      </c>
      <c r="AS212" t="str">
        <f t="shared" si="17"/>
        <v/>
      </c>
      <c r="AT212" t="str">
        <f t="shared" si="17"/>
        <v/>
      </c>
      <c r="AU212" t="str">
        <f t="shared" si="17"/>
        <v/>
      </c>
      <c r="AV212" t="str">
        <f t="shared" si="17"/>
        <v/>
      </c>
      <c r="AW212" t="str">
        <f t="shared" si="17"/>
        <v/>
      </c>
      <c r="AX212" t="str">
        <f t="shared" si="17"/>
        <v/>
      </c>
      <c r="AY212" t="str">
        <f t="shared" si="17"/>
        <v/>
      </c>
      <c r="AZ212" t="str">
        <f t="shared" si="17"/>
        <v/>
      </c>
      <c r="BA212" t="str">
        <f t="shared" si="17"/>
        <v/>
      </c>
      <c r="BB212" t="str">
        <f t="shared" si="17"/>
        <v/>
      </c>
      <c r="BC212" t="str">
        <f t="shared" si="17"/>
        <v/>
      </c>
      <c r="BD212" t="str">
        <f t="shared" si="17"/>
        <v/>
      </c>
      <c r="BE212" t="str">
        <f t="shared" si="17"/>
        <v/>
      </c>
      <c r="BF212" t="str">
        <f t="shared" si="17"/>
        <v/>
      </c>
      <c r="BH212" t="str">
        <f t="shared" si="17"/>
        <v/>
      </c>
      <c r="BI212" t="str">
        <f t="shared" si="17"/>
        <v/>
      </c>
      <c r="BJ212" t="str">
        <f t="shared" si="17"/>
        <v/>
      </c>
      <c r="BK212" t="str">
        <f t="shared" si="17"/>
        <v/>
      </c>
      <c r="BL212" t="str">
        <f t="shared" si="17"/>
        <v/>
      </c>
      <c r="BM212" t="str">
        <f t="shared" si="17"/>
        <v/>
      </c>
      <c r="BN212" t="str">
        <f t="shared" si="17"/>
        <v/>
      </c>
      <c r="BO212" t="str">
        <f t="shared" ref="BO212:CA212" si="18">IF(COUNTIF(BO$5:BO$175,"P")&gt;0,"P",IF(COUNTIF(BO$5:BO$175,"S")&gt;0,"S",""))</f>
        <v/>
      </c>
      <c r="BP212" t="str">
        <f t="shared" si="18"/>
        <v/>
      </c>
      <c r="BQ212" t="str">
        <f t="shared" si="18"/>
        <v/>
      </c>
      <c r="BR212" t="str">
        <f t="shared" si="18"/>
        <v/>
      </c>
      <c r="BS212" t="str">
        <f t="shared" si="18"/>
        <v/>
      </c>
      <c r="BT212" t="str">
        <f t="shared" si="18"/>
        <v/>
      </c>
      <c r="BU212" t="str">
        <f t="shared" si="18"/>
        <v/>
      </c>
      <c r="BV212" t="str">
        <f t="shared" si="18"/>
        <v/>
      </c>
      <c r="BW212" t="str">
        <f t="shared" si="18"/>
        <v/>
      </c>
      <c r="BX212" t="str">
        <f t="shared" si="18"/>
        <v/>
      </c>
      <c r="BY212" t="str">
        <f t="shared" si="18"/>
        <v/>
      </c>
      <c r="BZ212" t="str">
        <f t="shared" si="18"/>
        <v/>
      </c>
      <c r="CA212" t="str">
        <f t="shared" si="18"/>
        <v/>
      </c>
      <c r="CC212" s="29"/>
      <c r="CD212" s="29"/>
      <c r="CE212" s="29"/>
      <c r="CF212" s="29"/>
      <c r="CG212" s="29"/>
      <c r="CH212" s="29" t="s">
        <v>1338</v>
      </c>
      <c r="CI212" s="29">
        <f>COUNTIF(CI$5:CI$210,$CH212)</f>
        <v>89</v>
      </c>
      <c r="CJ212" s="29">
        <f>COUNTIF(CJ$5:CJ$210,$CH212)</f>
        <v>74</v>
      </c>
    </row>
    <row r="213" spans="2:88" x14ac:dyDescent="0.45">
      <c r="CC213" s="29"/>
      <c r="CD213" s="29"/>
      <c r="CE213" s="29"/>
      <c r="CF213" s="29"/>
      <c r="CG213" s="29"/>
      <c r="CH213" s="29" t="s">
        <v>1339</v>
      </c>
      <c r="CI213" s="29">
        <f>COUNTIF(CI$5:CI$210,$CH213)</f>
        <v>117</v>
      </c>
      <c r="CJ213" s="29">
        <f>COUNTIF(CJ$5:CJ$210,$CH213)</f>
        <v>132</v>
      </c>
    </row>
    <row r="214" spans="2:88" x14ac:dyDescent="0.45">
      <c r="B214" s="14" t="s">
        <v>296</v>
      </c>
      <c r="C214" s="14">
        <f>COUNTIF($C$5:$C$175,B214)</f>
        <v>45</v>
      </c>
      <c r="G214" t="s">
        <v>1332</v>
      </c>
      <c r="H214" t="str">
        <f>IF(COUNTIF(Placemat!$C$7:$C$78,H$3)=1,"Keep","Delete")</f>
        <v>Keep</v>
      </c>
      <c r="I214" t="str">
        <f>IF(COUNTIF(Placemat!$C$7:$C$78,I$3)=1,"Keep","Delete")</f>
        <v>Keep</v>
      </c>
      <c r="J214" t="str">
        <f>IF(COUNTIF(Placemat!$C$7:$C$78,J$3)=1,"Keep","Delete")</f>
        <v>Keep</v>
      </c>
      <c r="K214" t="str">
        <f>IF(COUNTIF(Placemat!$C$7:$C$78,K$3)=1,"Keep","Delete")</f>
        <v>Keep</v>
      </c>
      <c r="L214" t="str">
        <f>IF(COUNTIF(Placemat!$C$7:$C$78,L$3)=1,"Keep","Delete")</f>
        <v>Keep</v>
      </c>
      <c r="M214" t="str">
        <f>IF(COUNTIF(Placemat!$C$7:$C$78,M$3)=1,"Keep","Delete")</f>
        <v>Keep</v>
      </c>
      <c r="N214" t="str">
        <f>IF(COUNTIF(Placemat!$C$7:$C$78,N$3)=1,"Keep","Delete")</f>
        <v>Keep</v>
      </c>
      <c r="O214" t="str">
        <f>IF(COUNTIF(Placemat!$C$7:$C$78,O$3)=1,"Keep","Delete")</f>
        <v>Keep</v>
      </c>
      <c r="P214" t="str">
        <f>IF(COUNTIF(Placemat!$C$7:$C$78,P$3)=1,"Keep","Delete")</f>
        <v>Keep</v>
      </c>
      <c r="Q214" t="str">
        <f>IF(COUNTIF(Placemat!$C$7:$C$78,Q$3)=1,"Keep","Delete")</f>
        <v>Keep</v>
      </c>
      <c r="R214" t="str">
        <f>IF(COUNTIF(Placemat!$C$7:$C$78,R$3)=1,"Keep","Delete")</f>
        <v>Keep</v>
      </c>
      <c r="S214" t="str">
        <f>IF(COUNTIF(Placemat!$C$7:$C$78,S$3)=1,"Keep","Delete")</f>
        <v>Keep</v>
      </c>
      <c r="T214" t="str">
        <f>IF(COUNTIF(Placemat!$C$7:$C$78,T$3)=1,"Keep","Delete")</f>
        <v>Keep</v>
      </c>
      <c r="U214" t="str">
        <f>IF(COUNTIF(Placemat!$C$7:$C$78,U$3)=1,"Keep","Delete")</f>
        <v>Keep</v>
      </c>
      <c r="V214" t="str">
        <f>IF(COUNTIF(Placemat!$C$7:$C$78,V$3)=1,"Keep","Delete")</f>
        <v>Keep</v>
      </c>
      <c r="W214" t="str">
        <f>IF(COUNTIF(Placemat!$C$7:$C$78,W$3)=1,"Keep","Delete")</f>
        <v>Keep</v>
      </c>
      <c r="X214" t="str">
        <f>IF(COUNTIF(Placemat!$C$7:$C$78,X$3)=1,"Keep","Delete")</f>
        <v>Keep</v>
      </c>
      <c r="Y214" t="str">
        <f>IF(COUNTIF(Placemat!$C$7:$C$78,Y$3)=1,"Keep","Delete")</f>
        <v>Keep</v>
      </c>
      <c r="Z214" t="str">
        <f>IF(COUNTIF(Placemat!$C$7:$C$78,Z$3)=1,"Keep","Delete")</f>
        <v>Keep</v>
      </c>
      <c r="AA214" t="str">
        <f>IF(COUNTIF(Placemat!$C$7:$C$78,AA$3)=1,"Keep","Delete")</f>
        <v>Keep</v>
      </c>
      <c r="AB214" t="str">
        <f>IF(COUNTIF(Placemat!$C$7:$C$78,AB$3)=1,"Keep","Delete")</f>
        <v>Keep</v>
      </c>
      <c r="AC214" t="str">
        <f>IF(COUNTIF(Placemat!$C$7:$C$78,AC$3)=1,"Keep","Delete")</f>
        <v>Keep</v>
      </c>
      <c r="AD214" t="str">
        <f>IF(COUNTIF(Placemat!$C$7:$C$78,AD$3)=1,"Keep","Delete")</f>
        <v>Keep</v>
      </c>
      <c r="AE214" t="str">
        <f>IF(COUNTIF(Placemat!$C$7:$C$78,AE$3)=1,"Keep","Delete")</f>
        <v>Keep</v>
      </c>
      <c r="AF214" t="str">
        <f>IF(COUNTIF(Placemat!$C$7:$C$78,AF$3)=1,"Keep","Delete")</f>
        <v>Keep</v>
      </c>
      <c r="AG214" t="str">
        <f>IF(COUNTIF(Placemat!$C$7:$C$78,AG$3)=1,"Keep","Delete")</f>
        <v>Keep</v>
      </c>
      <c r="AH214" t="str">
        <f>IF(COUNTIF(Placemat!$C$7:$C$78,AH$3)=1,"Keep","Delete")</f>
        <v>Keep</v>
      </c>
      <c r="AI214" t="str">
        <f>IF(COUNTIF(Placemat!$C$7:$C$78,AI$3)=1,"Keep","Delete")</f>
        <v>Keep</v>
      </c>
      <c r="AJ214" t="str">
        <f>IF(COUNTIF(Placemat!$C$7:$C$78,AJ$3)=1,"Keep","Delete")</f>
        <v>Keep</v>
      </c>
      <c r="AK214" t="str">
        <f>IF(COUNTIF(Placemat!$C$7:$C$78,AK$3)=1,"Keep","Delete")</f>
        <v>Keep</v>
      </c>
      <c r="AL214" t="str">
        <f>IF(COUNTIF(Placemat!$C$7:$C$78,AL$3)=1,"Keep","Delete")</f>
        <v>Keep</v>
      </c>
      <c r="AM214" t="str">
        <f>IF(COUNTIF(Placemat!$C$7:$C$78,AM$3)=1,"Keep","Delete")</f>
        <v>Keep</v>
      </c>
      <c r="AN214" t="str">
        <f>IF(COUNTIF(Placemat!$C$7:$C$78,AN$3)=1,"Keep","Delete")</f>
        <v>Keep</v>
      </c>
      <c r="AO214" t="str">
        <f>IF(COUNTIF(Placemat!$C$7:$C$78,AO$3)=1,"Keep","Delete")</f>
        <v>Keep</v>
      </c>
      <c r="AP214" t="str">
        <f>IF(COUNTIF(Placemat!$C$7:$C$78,AP$3)=1,"Keep","Delete")</f>
        <v>Keep</v>
      </c>
      <c r="AQ214" t="str">
        <f>IF(COUNTIF(Placemat!$C$7:$C$78,AQ$3)=1,"Keep","Delete")</f>
        <v>Keep</v>
      </c>
      <c r="AR214" t="str">
        <f>IF(COUNTIF(Placemat!$C$7:$C$78,AR$3)=1,"Keep","Delete")</f>
        <v>Keep</v>
      </c>
      <c r="AS214" t="str">
        <f>IF(COUNTIF(Placemat!$C$7:$C$78,AS$3)=1,"Keep","Delete")</f>
        <v>Keep</v>
      </c>
      <c r="AT214" t="str">
        <f>IF(COUNTIF(Placemat!$C$7:$C$78,AT$3)=1,"Keep","Delete")</f>
        <v>Keep</v>
      </c>
      <c r="AU214" t="str">
        <f>IF(COUNTIF(Placemat!$C$7:$C$78,AU$3)=1,"Keep","Delete")</f>
        <v>Keep</v>
      </c>
      <c r="AV214" t="str">
        <f>IF(COUNTIF(Placemat!$C$7:$C$78,AV$3)=1,"Keep","Delete")</f>
        <v>Keep</v>
      </c>
      <c r="AW214" t="str">
        <f>IF(COUNTIF(Placemat!$C$7:$C$78,AW$3)=1,"Keep","Delete")</f>
        <v>Keep</v>
      </c>
      <c r="AX214" t="str">
        <f>IF(COUNTIF(Placemat!$C$7:$C$78,AX$3)=1,"Keep","Delete")</f>
        <v>Keep</v>
      </c>
      <c r="AY214" t="str">
        <f>IF(COUNTIF(Placemat!$C$7:$C$78,AY$3)=1,"Keep","Delete")</f>
        <v>Keep</v>
      </c>
      <c r="AZ214" t="str">
        <f>IF(COUNTIF(Placemat!$C$7:$C$78,AZ$3)=1,"Keep","Delete")</f>
        <v>Keep</v>
      </c>
      <c r="BA214" t="str">
        <f>IF(COUNTIF(Placemat!$C$7:$C$78,BA$3)=1,"Keep","Delete")</f>
        <v>Keep</v>
      </c>
      <c r="BB214" t="str">
        <f>IF(COUNTIF(Placemat!$C$7:$C$78,BB$3)=1,"Keep","Delete")</f>
        <v>Keep</v>
      </c>
      <c r="BC214" t="str">
        <f>IF(COUNTIF(Placemat!$C$7:$C$78,BC$3)=1,"Keep","Delete")</f>
        <v>Keep</v>
      </c>
      <c r="BD214" t="str">
        <f>IF(COUNTIF(Placemat!$C$7:$C$78,BD$3)=1,"Keep","Delete")</f>
        <v>Keep</v>
      </c>
      <c r="BE214" t="str">
        <f>IF(COUNTIF(Placemat!$C$7:$C$78,BE$3)=1,"Keep","Delete")</f>
        <v>Keep</v>
      </c>
      <c r="BF214" t="str">
        <f>IF(COUNTIF(Placemat!$C$7:$C$78,BF$3)=1,"Keep","Delete")</f>
        <v>Keep</v>
      </c>
      <c r="BH214" t="str">
        <f>IF(COUNTIF(Placemat!$C$7:$C$78,BH$3)=1,"Keep","Delete")</f>
        <v>Keep</v>
      </c>
      <c r="BI214" t="str">
        <f>IF(COUNTIF(Placemat!$C$7:$C$78,BI$3)=1,"Keep","Delete")</f>
        <v>Keep</v>
      </c>
      <c r="BJ214" t="str">
        <f>IF(COUNTIF(Placemat!$C$7:$C$78,BJ$3)=1,"Keep","Delete")</f>
        <v>Keep</v>
      </c>
      <c r="BK214" t="str">
        <f>IF(COUNTIF(Placemat!$C$7:$C$78,BK$3)=1,"Keep","Delete")</f>
        <v>Keep</v>
      </c>
      <c r="BL214" t="str">
        <f>IF(COUNTIF(Placemat!$C$7:$C$78,BL$3)=1,"Keep","Delete")</f>
        <v>Keep</v>
      </c>
      <c r="BM214" t="str">
        <f>IF(COUNTIF(Placemat!$C$7:$C$78,BM$3)=1,"Keep","Delete")</f>
        <v>Keep</v>
      </c>
      <c r="BN214" t="str">
        <f>IF(COUNTIF(Placemat!$C$7:$C$78,BN$3)=1,"Keep","Delete")</f>
        <v>Keep</v>
      </c>
      <c r="BO214" t="str">
        <f>IF(COUNTIF(Placemat!$C$7:$C$78,BO$3)=1,"Keep","Delete")</f>
        <v>Keep</v>
      </c>
      <c r="BP214" t="str">
        <f>IF(COUNTIF(Placemat!$C$7:$C$78,BP$3)=1,"Keep","Delete")</f>
        <v>Keep</v>
      </c>
      <c r="BQ214" t="str">
        <f>IF(COUNTIF(Placemat!$C$7:$C$78,BQ$3)=1,"Keep","Delete")</f>
        <v>Keep</v>
      </c>
      <c r="BR214" t="str">
        <f>IF(COUNTIF(Placemat!$C$7:$C$78,BR$3)=1,"Keep","Delete")</f>
        <v>Keep</v>
      </c>
      <c r="BS214" t="str">
        <f>IF(COUNTIF(Placemat!$C$7:$C$78,BS$3)=1,"Keep","Delete")</f>
        <v>Keep</v>
      </c>
      <c r="BT214" t="str">
        <f>IF(COUNTIF(Placemat!$C$7:$C$78,BT$3)=1,"Keep","Delete")</f>
        <v>Keep</v>
      </c>
      <c r="BU214" t="str">
        <f>IF(COUNTIF(Placemat!$C$7:$C$78,BU$3)=1,"Keep","Delete")</f>
        <v>Keep</v>
      </c>
      <c r="BV214" t="str">
        <f>IF(COUNTIF(Placemat!$C$7:$C$78,BV$3)=1,"Keep","Delete")</f>
        <v>Keep</v>
      </c>
      <c r="BW214" t="str">
        <f>IF(COUNTIF(Placemat!$C$7:$C$78,BW$3)=1,"Keep","Delete")</f>
        <v>Keep</v>
      </c>
      <c r="BX214" t="str">
        <f>IF(COUNTIF(Placemat!$C$7:$C$78,BX$3)=1,"Keep","Delete")</f>
        <v>Keep</v>
      </c>
      <c r="BY214" t="str">
        <f>IF(COUNTIF(Placemat!$C$7:$C$78,BY$3)=1,"Keep","Delete")</f>
        <v>Keep</v>
      </c>
      <c r="BZ214" t="str">
        <f>IF(COUNTIF(Placemat!$C$7:$C$78,BZ$3)=1,"Keep","Delete")</f>
        <v>Keep</v>
      </c>
      <c r="CA214" t="str">
        <f>IF(COUNTIF(Placemat!$C$7:$C$78,CA$3)=1,"Keep","Delete")</f>
        <v>Keep</v>
      </c>
    </row>
    <row r="215" spans="2:88" ht="14.65" thickBot="1" x14ac:dyDescent="0.5">
      <c r="B215" s="14" t="s">
        <v>483</v>
      </c>
      <c r="C215" s="14">
        <f>COUNTA($C$5:$C$175)</f>
        <v>171</v>
      </c>
    </row>
    <row r="216" spans="2:88" ht="18.399999999999999" thickBot="1" x14ac:dyDescent="0.5">
      <c r="B216" s="51" t="s">
        <v>484</v>
      </c>
      <c r="C216" s="52"/>
      <c r="D216" s="52"/>
      <c r="E216" s="52"/>
      <c r="F216" s="53" t="s">
        <v>485</v>
      </c>
      <c r="G216" s="76"/>
      <c r="H216" s="49" t="s">
        <v>486</v>
      </c>
      <c r="J216" t="s">
        <v>487</v>
      </c>
      <c r="K216">
        <f>COUNTIFS($C$5:$C$175,"&lt;&gt;N/A",$C$5:$C$175,"*AC*")</f>
        <v>26</v>
      </c>
    </row>
    <row r="217" spans="2:88" ht="18.399999999999999" thickBot="1" x14ac:dyDescent="0.5">
      <c r="B217" s="295" t="s">
        <v>228</v>
      </c>
      <c r="C217" s="296"/>
      <c r="D217" s="297"/>
      <c r="E217" s="50" t="s">
        <v>229</v>
      </c>
      <c r="F217" s="5">
        <f>COUNTIF($G$5:$G$175,E217)</f>
        <v>9</v>
      </c>
      <c r="G217" s="49"/>
      <c r="J217" t="s">
        <v>488</v>
      </c>
      <c r="K217">
        <f>COUNTIFS($C$5:$C$175,"&lt;&gt;N/A",$C$5:$C$175,"*AU*")</f>
        <v>9</v>
      </c>
    </row>
    <row r="218" spans="2:88" ht="18.399999999999999" thickBot="1" x14ac:dyDescent="0.5">
      <c r="B218" s="292" t="s">
        <v>231</v>
      </c>
      <c r="C218" s="293"/>
      <c r="D218" s="294"/>
      <c r="E218" s="50" t="s">
        <v>232</v>
      </c>
      <c r="F218" s="5">
        <f>COUNTIF($G$5:$G$175,E218)</f>
        <v>9</v>
      </c>
      <c r="G218" s="49"/>
      <c r="J218" t="s">
        <v>489</v>
      </c>
      <c r="K218">
        <f>COUNTIFS($C$5:$C$175,"&lt;&gt;N/A",$C$5:$C$175,"*AT*")</f>
        <v>7</v>
      </c>
    </row>
    <row r="219" spans="2:88" ht="18.399999999999999" thickBot="1" x14ac:dyDescent="0.5">
      <c r="B219" s="292" t="s">
        <v>234</v>
      </c>
      <c r="C219" s="293"/>
      <c r="D219" s="294"/>
      <c r="E219" s="50" t="s">
        <v>239</v>
      </c>
      <c r="F219" s="5">
        <f>COUNTIF($G$5:$G$175,E219)</f>
        <v>71</v>
      </c>
      <c r="G219" s="49"/>
      <c r="J219" t="s">
        <v>490</v>
      </c>
      <c r="K219">
        <f>COUNTIFS($C$5:$C$175,"&lt;&gt;N/A",$C$5:$C$175,"*CA*")</f>
        <v>6</v>
      </c>
    </row>
    <row r="220" spans="2:88" ht="18.399999999999999" thickBot="1" x14ac:dyDescent="0.5">
      <c r="B220" s="292" t="s">
        <v>238</v>
      </c>
      <c r="C220" s="293"/>
      <c r="D220" s="294"/>
      <c r="E220" s="50" t="s">
        <v>235</v>
      </c>
      <c r="F220" s="5">
        <f>COUNTIF($G$5:$G$175,E220)</f>
        <v>2</v>
      </c>
      <c r="G220" s="49"/>
      <c r="J220" t="s">
        <v>491</v>
      </c>
      <c r="K220">
        <f>COUNTIFS($C$5:$C$175,"&lt;&gt;N/A",$C$5:$C$175,"*CM*")</f>
        <v>14</v>
      </c>
    </row>
    <row r="221" spans="2:88" ht="18.399999999999999" thickBot="1" x14ac:dyDescent="0.5">
      <c r="B221" s="289" t="s">
        <v>1337</v>
      </c>
      <c r="C221" s="290"/>
      <c r="D221" s="291"/>
      <c r="E221" s="50" t="s">
        <v>243</v>
      </c>
      <c r="F221" s="5">
        <f>COUNTIF($G$5:$G$175,E221)</f>
        <v>68</v>
      </c>
      <c r="G221" s="49"/>
      <c r="J221" t="s">
        <v>492</v>
      </c>
      <c r="K221">
        <f>COUNTIFS($C$5:$C$175,"&lt;&gt;N/A",$C$5:$C$175,"*IA*")</f>
        <v>14</v>
      </c>
    </row>
    <row r="222" spans="2:88" ht="18" x14ac:dyDescent="0.45">
      <c r="F222" s="54">
        <f>SUM(F217:F221)</f>
        <v>159</v>
      </c>
      <c r="G222" s="49"/>
      <c r="J222" t="s">
        <v>493</v>
      </c>
      <c r="K222">
        <f>COUNTIFS($C$5:$C$175,"&lt;&gt;N/A",$C$5:$C$175,"*IR*")</f>
        <v>8</v>
      </c>
    </row>
    <row r="223" spans="2:88" x14ac:dyDescent="0.45">
      <c r="J223" t="s">
        <v>494</v>
      </c>
      <c r="K223">
        <f>COUNTIFS($C$5:$C$175,"&lt;&gt;N/A",$C$5:$C$175,"*MA*")</f>
        <v>6</v>
      </c>
    </row>
    <row r="224" spans="2:88" x14ac:dyDescent="0.45">
      <c r="J224" t="s">
        <v>495</v>
      </c>
      <c r="K224">
        <f>COUNTIFS($C$5:$C$175,"&lt;&gt;N/A",$C$5:$C$175,"*MP*")</f>
        <v>9</v>
      </c>
    </row>
    <row r="225" spans="10:14" x14ac:dyDescent="0.45">
      <c r="J225" t="s">
        <v>496</v>
      </c>
      <c r="K225">
        <f>COUNTIFS($C$5:$C$175,"&lt;&gt;N/A",$C$5:$C$175,"*PE*")</f>
        <v>6</v>
      </c>
    </row>
    <row r="226" spans="10:14" x14ac:dyDescent="0.45">
      <c r="M226" t="s">
        <v>497</v>
      </c>
      <c r="N226">
        <f>COUNTIFS($C$5:$C$175,"&lt;&gt;N/A",$C$5:$C$175,"*PS*")</f>
        <v>4</v>
      </c>
    </row>
    <row r="227" spans="10:14" x14ac:dyDescent="0.45">
      <c r="M227" t="s">
        <v>498</v>
      </c>
      <c r="N227">
        <f>COUNTIFS($C$5:$C$175,"&lt;&gt;N/A",$C$5:$C$175,"*RA*")</f>
        <v>13</v>
      </c>
    </row>
    <row r="228" spans="10:14" x14ac:dyDescent="0.45">
      <c r="M228" t="s">
        <v>499</v>
      </c>
      <c r="N228">
        <f>COUNTIFS($C$5:$C$175,"&lt;&gt;N/A",$C$5:$C$175,"*SC*")</f>
        <v>4</v>
      </c>
    </row>
    <row r="229" spans="10:14" x14ac:dyDescent="0.45">
      <c r="M229" t="s">
        <v>500</v>
      </c>
      <c r="N229">
        <f>COUNTIFS($C$5:$C$175,"&lt;&gt;N/A",$C$5:$C$175,"*SI*")</f>
        <v>0</v>
      </c>
    </row>
    <row r="230" spans="10:14" x14ac:dyDescent="0.45">
      <c r="N230">
        <f>SUM(N216:N229)</f>
        <v>21</v>
      </c>
    </row>
    <row r="231" spans="10:14" x14ac:dyDescent="0.45">
      <c r="M231">
        <f>COUNTA(M216:M229)</f>
        <v>4</v>
      </c>
    </row>
  </sheetData>
  <mergeCells count="11">
    <mergeCell ref="BU2:BX2"/>
    <mergeCell ref="BH2:BQ2"/>
    <mergeCell ref="BR2:BT2"/>
    <mergeCell ref="H2:AE2"/>
    <mergeCell ref="AF2:BC2"/>
    <mergeCell ref="BD2:BF2"/>
    <mergeCell ref="B221:D221"/>
    <mergeCell ref="B220:D220"/>
    <mergeCell ref="B219:D219"/>
    <mergeCell ref="B218:D218"/>
    <mergeCell ref="B217:D217"/>
  </mergeCells>
  <conditionalFormatting sqref="H216">
    <cfRule type="expression" dxfId="25" priority="2">
      <formula>VLOOKUP(H216,$B$4:$G$175,2,FALSE)=$Q$25</formula>
    </cfRule>
    <cfRule type="expression" dxfId="24" priority="3">
      <formula>VLOOKUP(H216,$B$4:$G$175,2,FALSE)=$Q$24</formula>
    </cfRule>
    <cfRule type="expression" dxfId="23" priority="4">
      <formula>VLOOKUP(H216,$B$4:$G$175,2,FALSE)=$Q$23</formula>
    </cfRule>
    <cfRule type="expression" dxfId="22" priority="5">
      <formula>VLOOKUP(H216,$B$4:$G$175,2,FALSE)=$Q$22</formula>
    </cfRule>
  </conditionalFormatting>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expression" priority="308" id="{87F2392A-66C0-48E7-9406-A041E3A8E41D}">
            <xm:f>IF($K$3="Practices with NIST 800-171 Mappings", VLOOKUP(H216,'Control Information'!$B$2:$I$208,6,FALSE),"")="No Mapping"</xm:f>
            <x14:dxf>
              <font>
                <color theme="0"/>
              </font>
              <fill>
                <patternFill>
                  <bgColor theme="0"/>
                </patternFill>
              </fill>
            </x14:dxf>
          </x14:cfRule>
          <xm:sqref>H216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F1E3C2-71FB-40E6-8CF0-3308EE4ABEA9}">
  <sheetPr codeName="Sheet6"/>
  <dimension ref="A1:J226"/>
  <sheetViews>
    <sheetView zoomScaleNormal="100" workbookViewId="0">
      <selection activeCell="C56" sqref="C56"/>
    </sheetView>
  </sheetViews>
  <sheetFormatPr defaultColWidth="8.59765625" defaultRowHeight="14.25" x14ac:dyDescent="0.45"/>
  <cols>
    <col min="2" max="2" width="12.33203125" bestFit="1" customWidth="1"/>
    <col min="3" max="3" width="106.46484375" bestFit="1" customWidth="1"/>
    <col min="4" max="4" width="13.06640625" bestFit="1" customWidth="1"/>
  </cols>
  <sheetData>
    <row r="1" spans="1:4" x14ac:dyDescent="0.45">
      <c r="A1" s="33" t="s">
        <v>501</v>
      </c>
      <c r="B1" s="33" t="s">
        <v>502</v>
      </c>
      <c r="C1" s="33" t="s">
        <v>503</v>
      </c>
      <c r="D1" s="112" t="s">
        <v>504</v>
      </c>
    </row>
    <row r="2" spans="1:4" ht="228" x14ac:dyDescent="0.45">
      <c r="A2" s="34" t="s">
        <v>311</v>
      </c>
      <c r="B2" s="120" t="str">
        <f>VLOOKUP(Table1[[#This Row],[Control]],List!$E$3:$F$173,2,FALSE)</f>
        <v>AC.L1-3.1.1</v>
      </c>
      <c r="C2" s="35" t="s">
        <v>1265</v>
      </c>
      <c r="D2" s="34">
        <f>LEN(Table1[[#This Row],[Implementation Statement]])</f>
        <v>1390</v>
      </c>
    </row>
    <row r="3" spans="1:4" ht="85.5" x14ac:dyDescent="0.45">
      <c r="A3" s="34" t="s">
        <v>315</v>
      </c>
      <c r="B3" s="120" t="str">
        <f>VLOOKUP(Table1[[#This Row],[Control]],List!$E$3:$F$173,2,FALSE)</f>
        <v>AC.L2-3.1.9</v>
      </c>
      <c r="C3" s="35" t="s">
        <v>1269</v>
      </c>
      <c r="D3" s="34">
        <f>LEN(Table1[[#This Row],[Implementation Statement]])</f>
        <v>279</v>
      </c>
    </row>
    <row r="4" spans="1:4" ht="185.25" x14ac:dyDescent="0.45">
      <c r="A4" s="34" t="s">
        <v>316</v>
      </c>
      <c r="B4" s="120" t="str">
        <f>VLOOKUP(Table1[[#This Row],[Control]],List!$E$3:$F$173,2,FALSE)</f>
        <v>AC.L2-3.1.21</v>
      </c>
      <c r="C4" s="35" t="s">
        <v>1249</v>
      </c>
      <c r="D4" s="34">
        <f>LEN(Table1[[#This Row],[Implementation Statement]])</f>
        <v>1129</v>
      </c>
    </row>
    <row r="5" spans="1:4" ht="185.25" x14ac:dyDescent="0.45">
      <c r="A5" s="34" t="s">
        <v>312</v>
      </c>
      <c r="B5" s="120" t="str">
        <f>VLOOKUP(Table1[[#This Row],[Control]],List!$E$3:$F$173,2,FALSE)</f>
        <v>AC.L1-3.1.2</v>
      </c>
      <c r="C5" s="35" t="s">
        <v>1305</v>
      </c>
      <c r="D5" s="34">
        <f>LEN(Table1[[#This Row],[Implementation Statement]])</f>
        <v>1050</v>
      </c>
    </row>
    <row r="6" spans="1:4" ht="256.5" x14ac:dyDescent="0.45">
      <c r="A6" s="34" t="s">
        <v>317</v>
      </c>
      <c r="B6" s="120" t="str">
        <f>VLOOKUP(Table1[[#This Row],[Control]],List!$E$3:$F$173,2,FALSE)</f>
        <v>AC.L2-3.1.5</v>
      </c>
      <c r="C6" s="35" t="s">
        <v>1306</v>
      </c>
      <c r="D6" s="34">
        <f>LEN(Table1[[#This Row],[Implementation Statement]])</f>
        <v>1652</v>
      </c>
    </row>
    <row r="7" spans="1:4" ht="299.25" x14ac:dyDescent="0.45">
      <c r="A7" s="34" t="s">
        <v>318</v>
      </c>
      <c r="B7" s="120" t="str">
        <f>VLOOKUP(Table1[[#This Row],[Control]],List!$E$3:$F$173,2,FALSE)</f>
        <v>AC.L2-3.1.6</v>
      </c>
      <c r="C7" s="35" t="s">
        <v>1267</v>
      </c>
      <c r="D7" s="34">
        <f>LEN(Table1[[#This Row],[Implementation Statement]])</f>
        <v>1656</v>
      </c>
    </row>
    <row r="8" spans="1:4" ht="128.25" x14ac:dyDescent="0.45">
      <c r="A8" s="34" t="s">
        <v>319</v>
      </c>
      <c r="B8" s="120" t="str">
        <f>VLOOKUP(Table1[[#This Row],[Control]],List!$E$3:$F$173,2,FALSE)</f>
        <v>AC.L2-3.1.8</v>
      </c>
      <c r="C8" s="35" t="s">
        <v>505</v>
      </c>
      <c r="D8" s="34">
        <f>LEN(Table1[[#This Row],[Implementation Statement]])</f>
        <v>678</v>
      </c>
    </row>
    <row r="9" spans="1:4" ht="228" x14ac:dyDescent="0.45">
      <c r="A9" s="34" t="s">
        <v>320</v>
      </c>
      <c r="B9" s="120" t="str">
        <f>VLOOKUP(Table1[[#This Row],[Control]],List!$E$3:$F$173,2,FALSE)</f>
        <v>AC.L2-3.1.10</v>
      </c>
      <c r="C9" s="35" t="s">
        <v>1327</v>
      </c>
      <c r="D9" s="34">
        <f>LEN(Table1[[#This Row],[Implementation Statement]])</f>
        <v>1195</v>
      </c>
    </row>
    <row r="10" spans="1:4" ht="99.75" x14ac:dyDescent="0.45">
      <c r="A10" s="34" t="s">
        <v>321</v>
      </c>
      <c r="B10" s="120" t="str">
        <f>VLOOKUP(Table1[[#This Row],[Control]],List!$E$3:$F$173,2,FALSE)</f>
        <v>AC.L2-3.1.16</v>
      </c>
      <c r="C10" s="35" t="s">
        <v>1271</v>
      </c>
      <c r="D10" s="34">
        <f>LEN(Table1[[#This Row],[Implementation Statement]])</f>
        <v>627</v>
      </c>
    </row>
    <row r="11" spans="1:4" ht="185.25" x14ac:dyDescent="0.45">
      <c r="A11" s="34" t="s">
        <v>325</v>
      </c>
      <c r="B11" s="120" t="str">
        <f>VLOOKUP(Table1[[#This Row],[Control]],List!$E$3:$F$173,2,FALSE)</f>
        <v>AC.L2-3.1.17</v>
      </c>
      <c r="C11" s="35" t="s">
        <v>1272</v>
      </c>
      <c r="D11" s="34">
        <f>LEN(Table1[[#This Row],[Implementation Statement]])</f>
        <v>1026</v>
      </c>
    </row>
    <row r="12" spans="1:4" ht="142.5" x14ac:dyDescent="0.45">
      <c r="A12" s="34" t="s">
        <v>327</v>
      </c>
      <c r="B12" s="120" t="str">
        <f>VLOOKUP(Table1[[#This Row],[Control]],List!$E$3:$F$173,2,FALSE)</f>
        <v>AC.L2-3.1.4</v>
      </c>
      <c r="C12" s="35" t="s">
        <v>506</v>
      </c>
      <c r="D12" s="34">
        <f>LEN(Table1[[#This Row],[Implementation Statement]])</f>
        <v>799</v>
      </c>
    </row>
    <row r="13" spans="1:4" ht="270.75" x14ac:dyDescent="0.45">
      <c r="A13" s="34" t="s">
        <v>328</v>
      </c>
      <c r="B13" s="120" t="str">
        <f>VLOOKUP(Table1[[#This Row],[Control]],List!$E$3:$F$173,2,FALSE)</f>
        <v>AC.L2-3.1.7</v>
      </c>
      <c r="C13" s="35" t="s">
        <v>1268</v>
      </c>
      <c r="D13" s="34">
        <f>LEN(Table1[[#This Row],[Implementation Statement]])</f>
        <v>1519</v>
      </c>
    </row>
    <row r="14" spans="1:4" ht="270.75" x14ac:dyDescent="0.45">
      <c r="A14" s="34" t="s">
        <v>329</v>
      </c>
      <c r="B14" s="120" t="str">
        <f>VLOOKUP(Table1[[#This Row],[Control]],List!$E$3:$F$173,2,FALSE)</f>
        <v>AC.L2-3.1.11</v>
      </c>
      <c r="C14" s="35" t="s">
        <v>1328</v>
      </c>
      <c r="D14" s="34">
        <f>LEN(Table1[[#This Row],[Implementation Statement]])</f>
        <v>1327</v>
      </c>
    </row>
    <row r="15" spans="1:4" ht="99.75" x14ac:dyDescent="0.45">
      <c r="A15" s="34" t="s">
        <v>330</v>
      </c>
      <c r="B15" s="120" t="str">
        <f>VLOOKUP(Table1[[#This Row],[Control]],List!$E$3:$F$173,2,FALSE)</f>
        <v>AC.L2-3.1.18</v>
      </c>
      <c r="C15" s="35" t="s">
        <v>1271</v>
      </c>
      <c r="D15" s="34">
        <f>LEN(Table1[[#This Row],[Implementation Statement]])</f>
        <v>627</v>
      </c>
    </row>
    <row r="16" spans="1:4" x14ac:dyDescent="0.45">
      <c r="A16" s="34" t="s">
        <v>333</v>
      </c>
      <c r="B16" s="120" t="str">
        <f>VLOOKUP(Table1[[#This Row],[Control]],List!$E$3:$F$173,2,FALSE)</f>
        <v>AC.L3-1</v>
      </c>
      <c r="C16" s="35" t="s">
        <v>507</v>
      </c>
      <c r="D16" s="34">
        <f>LEN(Table1[[#This Row],[Implementation Statement]])</f>
        <v>13</v>
      </c>
    </row>
    <row r="17" spans="1:4" x14ac:dyDescent="0.45">
      <c r="A17" s="34" t="s">
        <v>334</v>
      </c>
      <c r="B17" s="120" t="str">
        <f>VLOOKUP(Table1[[#This Row],[Control]],List!$E$3:$F$173,2,FALSE)</f>
        <v>N/A</v>
      </c>
      <c r="C17" s="35" t="s">
        <v>507</v>
      </c>
      <c r="D17" s="34">
        <f>LEN(Table1[[#This Row],[Implementation Statement]])</f>
        <v>13</v>
      </c>
    </row>
    <row r="18" spans="1:4" x14ac:dyDescent="0.45">
      <c r="A18" s="34" t="s">
        <v>336</v>
      </c>
      <c r="B18" s="120" t="str">
        <f>VLOOKUP(Table1[[#This Row],[Control]],List!$E$3:$F$173,2,FALSE)</f>
        <v>N/A</v>
      </c>
      <c r="C18" s="35" t="s">
        <v>507</v>
      </c>
      <c r="D18" s="34">
        <f>LEN(Table1[[#This Row],[Implementation Statement]])</f>
        <v>13</v>
      </c>
    </row>
    <row r="19" spans="1:4" ht="199.5" x14ac:dyDescent="0.45">
      <c r="A19" s="34" t="s">
        <v>322</v>
      </c>
      <c r="B19" s="120" t="str">
        <f>VLOOKUP(Table1[[#This Row],[Control]],List!$E$3:$F$173,2,FALSE)</f>
        <v>AC.L2-3.1.12</v>
      </c>
      <c r="C19" s="35" t="s">
        <v>1270</v>
      </c>
      <c r="D19" s="34">
        <f>LEN(Table1[[#This Row],[Implementation Statement]])</f>
        <v>1229</v>
      </c>
    </row>
    <row r="20" spans="1:4" ht="185.25" x14ac:dyDescent="0.45">
      <c r="A20" s="34" t="s">
        <v>326</v>
      </c>
      <c r="B20" s="120" t="str">
        <f>VLOOKUP(Table1[[#This Row],[Control]],List!$E$3:$F$173,2,FALSE)</f>
        <v>AC.L2-3.1.13</v>
      </c>
      <c r="C20" s="35" t="s">
        <v>1273</v>
      </c>
      <c r="D20" s="34">
        <f>LEN(Table1[[#This Row],[Implementation Statement]])</f>
        <v>1062</v>
      </c>
    </row>
    <row r="21" spans="1:4" ht="242.25" x14ac:dyDescent="0.45">
      <c r="A21" s="34" t="s">
        <v>323</v>
      </c>
      <c r="B21" s="120" t="str">
        <f>VLOOKUP(Table1[[#This Row],[Control]],List!$E$3:$F$173,2,FALSE)</f>
        <v>AC.L2-3.1.14</v>
      </c>
      <c r="C21" s="35" t="s">
        <v>1274</v>
      </c>
      <c r="D21" s="34">
        <f>LEN(Table1[[#This Row],[Implementation Statement]])</f>
        <v>1256</v>
      </c>
    </row>
    <row r="22" spans="1:4" ht="228" x14ac:dyDescent="0.45">
      <c r="A22" s="34" t="s">
        <v>331</v>
      </c>
      <c r="B22" s="120" t="str">
        <f>VLOOKUP(Table1[[#This Row],[Control]],List!$E$3:$F$173,2,FALSE)</f>
        <v>AC.L2-3.1.15</v>
      </c>
      <c r="C22" s="35" t="s">
        <v>1276</v>
      </c>
      <c r="D22" s="34">
        <f>LEN(Table1[[#This Row],[Implementation Statement]])</f>
        <v>1278</v>
      </c>
    </row>
    <row r="23" spans="1:4" x14ac:dyDescent="0.45">
      <c r="A23" s="34" t="s">
        <v>335</v>
      </c>
      <c r="B23" s="120" t="str">
        <f>VLOOKUP(Table1[[#This Row],[Control]],List!$E$3:$F$173,2,FALSE)</f>
        <v>N/A</v>
      </c>
      <c r="C23" s="35" t="s">
        <v>507</v>
      </c>
      <c r="D23" s="34">
        <f>LEN(Table1[[#This Row],[Implementation Statement]])</f>
        <v>13</v>
      </c>
    </row>
    <row r="24" spans="1:4" ht="85.5" x14ac:dyDescent="0.45">
      <c r="A24" s="34" t="s">
        <v>313</v>
      </c>
      <c r="B24" s="120" t="str">
        <f>VLOOKUP(Table1[[#This Row],[Control]],List!$E$3:$F$173,2,FALSE)</f>
        <v>AC.L1-3.1.20</v>
      </c>
      <c r="C24" s="35" t="s">
        <v>1250</v>
      </c>
      <c r="D24" s="34">
        <f>LEN(Table1[[#This Row],[Implementation Statement]])</f>
        <v>330</v>
      </c>
    </row>
    <row r="25" spans="1:4" ht="213.75" x14ac:dyDescent="0.45">
      <c r="A25" s="34" t="s">
        <v>314</v>
      </c>
      <c r="B25" s="120" t="str">
        <f>VLOOKUP(Table1[[#This Row],[Control]],List!$E$3:$F$173,2,FALSE)</f>
        <v>AC.L1-3.1.22</v>
      </c>
      <c r="C25" s="35" t="s">
        <v>1304</v>
      </c>
      <c r="D25" s="34">
        <f>LEN(Table1[[#This Row],[Implementation Statement]])</f>
        <v>1335</v>
      </c>
    </row>
    <row r="26" spans="1:4" ht="213.75" x14ac:dyDescent="0.45">
      <c r="A26" s="34" t="s">
        <v>324</v>
      </c>
      <c r="B26" s="120" t="str">
        <f>VLOOKUP(Table1[[#This Row],[Control]],List!$E$3:$F$173,2,FALSE)</f>
        <v>AC.L2-3.1.3</v>
      </c>
      <c r="C26" s="35" t="s">
        <v>1266</v>
      </c>
      <c r="D26" s="34">
        <f>LEN(Table1[[#This Row],[Implementation Statement]])</f>
        <v>1289</v>
      </c>
    </row>
    <row r="27" spans="1:4" ht="171" x14ac:dyDescent="0.45">
      <c r="A27" s="34" t="s">
        <v>332</v>
      </c>
      <c r="B27" s="120" t="str">
        <f>VLOOKUP(Table1[[#This Row],[Control]],List!$E$3:$F$173,2,FALSE)</f>
        <v>AC.L2-3.1.19</v>
      </c>
      <c r="C27" s="35" t="s">
        <v>1277</v>
      </c>
      <c r="D27" s="34">
        <f>LEN(Table1[[#This Row],[Implementation Statement]])</f>
        <v>877</v>
      </c>
    </row>
    <row r="28" spans="1:4" ht="225.5" customHeight="1" x14ac:dyDescent="0.45">
      <c r="A28" s="34" t="s">
        <v>337</v>
      </c>
      <c r="B28" s="120" t="str">
        <f>VLOOKUP(Table1[[#This Row],[Control]],List!$E$3:$F$173,2,FALSE)</f>
        <v>N/A</v>
      </c>
      <c r="C28" s="35" t="s">
        <v>508</v>
      </c>
      <c r="D28" s="34">
        <f>LEN(Table1[[#This Row],[Implementation Statement]])</f>
        <v>0</v>
      </c>
    </row>
    <row r="29" spans="1:4" x14ac:dyDescent="0.45">
      <c r="A29" s="34" t="s">
        <v>338</v>
      </c>
      <c r="B29" s="120" t="str">
        <f>VLOOKUP(Table1[[#This Row],[Control]],List!$E$3:$F$173,2,FALSE)</f>
        <v>N/A</v>
      </c>
      <c r="C29" s="35" t="s">
        <v>507</v>
      </c>
      <c r="D29" s="34">
        <f>LEN(Table1[[#This Row],[Implementation Statement]])</f>
        <v>13</v>
      </c>
    </row>
    <row r="30" spans="1:4" ht="213.5" customHeight="1" x14ac:dyDescent="0.45">
      <c r="A30" s="34" t="s">
        <v>344</v>
      </c>
      <c r="B30" s="120" t="str">
        <f>VLOOKUP(Table1[[#This Row],[Control]],List!$E$3:$F$173,2,FALSE)</f>
        <v>AU.L2-3.3.2</v>
      </c>
      <c r="C30" s="35" t="s">
        <v>1279</v>
      </c>
      <c r="D30" s="34">
        <f>LEN(Table1[[#This Row],[Implementation Statement]])</f>
        <v>1262</v>
      </c>
    </row>
    <row r="31" spans="1:4" ht="380.75" customHeight="1" x14ac:dyDescent="0.45">
      <c r="A31" s="34" t="s">
        <v>348</v>
      </c>
      <c r="B31" s="120" t="str">
        <f>VLOOKUP(Table1[[#This Row],[Control]],List!$E$3:$F$173,2,FALSE)</f>
        <v>AU.L2-3.3.3</v>
      </c>
      <c r="C31" s="35" t="s">
        <v>509</v>
      </c>
      <c r="D31" s="34">
        <f>LEN(Table1[[#This Row],[Implementation Statement]])</f>
        <v>830</v>
      </c>
    </row>
    <row r="32" spans="1:4" ht="99.75" x14ac:dyDescent="0.45">
      <c r="A32" s="34" t="s">
        <v>349</v>
      </c>
      <c r="B32" s="120" t="str">
        <f>VLOOKUP(Table1[[#This Row],[Control]],List!$E$3:$F$173,2,FALSE)</f>
        <v>AU.L2-3.3.4</v>
      </c>
      <c r="C32" s="35" t="s">
        <v>510</v>
      </c>
      <c r="D32" s="34">
        <f>LEN(Table1[[#This Row],[Implementation Statement]])</f>
        <v>340</v>
      </c>
    </row>
    <row r="33" spans="1:4" ht="228" x14ac:dyDescent="0.45">
      <c r="A33" s="34" t="s">
        <v>345</v>
      </c>
      <c r="B33" s="120" t="str">
        <f>VLOOKUP(Table1[[#This Row],[Control]],List!$E$3:$F$173,2,FALSE)</f>
        <v>AU.L2-3.3.1</v>
      </c>
      <c r="C33" s="35" t="s">
        <v>1278</v>
      </c>
      <c r="D33" s="34">
        <f>LEN(Table1[[#This Row],[Implementation Statement]])</f>
        <v>1291</v>
      </c>
    </row>
    <row r="34" spans="1:4" ht="114" x14ac:dyDescent="0.45">
      <c r="A34" s="34" t="s">
        <v>346</v>
      </c>
      <c r="B34" s="120" t="str">
        <f>VLOOKUP(Table1[[#This Row],[Control]],List!$E$3:$F$173,2,FALSE)</f>
        <v>AU.L2-3.3.7</v>
      </c>
      <c r="C34" s="35" t="s">
        <v>511</v>
      </c>
      <c r="D34" s="34">
        <f>LEN(Table1[[#This Row],[Implementation Statement]])</f>
        <v>631</v>
      </c>
    </row>
    <row r="35" spans="1:4" ht="142.5" x14ac:dyDescent="0.45">
      <c r="A35" s="34" t="s">
        <v>350</v>
      </c>
      <c r="B35" s="120" t="str">
        <f>VLOOKUP(Table1[[#This Row],[Control]],List!$E$3:$F$173,2,FALSE)</f>
        <v>N/A</v>
      </c>
      <c r="C35" s="35" t="s">
        <v>512</v>
      </c>
      <c r="D35" s="34">
        <f>LEN(Table1[[#This Row],[Implementation Statement]])</f>
        <v>614</v>
      </c>
    </row>
    <row r="36" spans="1:4" x14ac:dyDescent="0.45">
      <c r="A36" s="34" t="s">
        <v>357</v>
      </c>
      <c r="B36" s="120" t="str">
        <f>VLOOKUP(Table1[[#This Row],[Control]],List!$E$3:$F$173,2,FALSE)</f>
        <v>N/A</v>
      </c>
      <c r="C36" s="35" t="s">
        <v>507</v>
      </c>
      <c r="D36" s="34">
        <f>LEN(Table1[[#This Row],[Implementation Statement]])</f>
        <v>13</v>
      </c>
    </row>
    <row r="37" spans="1:4" ht="85.5" x14ac:dyDescent="0.45">
      <c r="A37" s="34" t="s">
        <v>351</v>
      </c>
      <c r="B37" s="120" t="str">
        <f>VLOOKUP(Table1[[#This Row],[Control]],List!$E$3:$F$173,2,FALSE)</f>
        <v>AU.L2-3.3.8</v>
      </c>
      <c r="C37" s="35" t="s">
        <v>513</v>
      </c>
      <c r="D37" s="34">
        <f>LEN(Table1[[#This Row],[Implementation Statement]])</f>
        <v>350</v>
      </c>
    </row>
    <row r="38" spans="1:4" ht="85.5" x14ac:dyDescent="0.45">
      <c r="A38" s="34" t="s">
        <v>352</v>
      </c>
      <c r="B38" s="120" t="str">
        <f>VLOOKUP(Table1[[#This Row],[Control]],List!$E$3:$F$173,2,FALSE)</f>
        <v>AU.L2-3.3.9</v>
      </c>
      <c r="C38" s="35" t="s">
        <v>514</v>
      </c>
      <c r="D38" s="34">
        <f>LEN(Table1[[#This Row],[Implementation Statement]])</f>
        <v>321</v>
      </c>
    </row>
    <row r="39" spans="1:4" ht="128.25" x14ac:dyDescent="0.45">
      <c r="A39" s="34" t="s">
        <v>347</v>
      </c>
      <c r="B39" s="120" t="str">
        <f>VLOOKUP(Table1[[#This Row],[Control]],List!$E$3:$F$173,2,FALSE)</f>
        <v>N/A</v>
      </c>
      <c r="C39" s="35" t="s">
        <v>515</v>
      </c>
      <c r="D39" s="34">
        <f>LEN(Table1[[#This Row],[Implementation Statement]])</f>
        <v>552</v>
      </c>
    </row>
    <row r="40" spans="1:4" ht="142.5" x14ac:dyDescent="0.45">
      <c r="A40" s="34" t="s">
        <v>353</v>
      </c>
      <c r="B40" s="120" t="str">
        <f>VLOOKUP(Table1[[#This Row],[Control]],List!$E$3:$F$173,2,FALSE)</f>
        <v>AU.L2-3.3.5</v>
      </c>
      <c r="C40" s="35" t="s">
        <v>516</v>
      </c>
      <c r="D40" s="34">
        <f>LEN(Table1[[#This Row],[Implementation Statement]])</f>
        <v>776</v>
      </c>
    </row>
    <row r="41" spans="1:4" ht="228" x14ac:dyDescent="0.45">
      <c r="A41" s="34" t="s">
        <v>354</v>
      </c>
      <c r="B41" s="120" t="str">
        <f>VLOOKUP(Table1[[#This Row],[Control]],List!$E$3:$F$173,2,FALSE)</f>
        <v>AU.L2-3.3.6</v>
      </c>
      <c r="C41" s="35" t="s">
        <v>1280</v>
      </c>
      <c r="D41" s="34">
        <f>LEN(Table1[[#This Row],[Implementation Statement]])</f>
        <v>1293</v>
      </c>
    </row>
    <row r="42" spans="1:4" x14ac:dyDescent="0.45">
      <c r="A42" s="34" t="s">
        <v>355</v>
      </c>
      <c r="B42" s="120" t="str">
        <f>VLOOKUP(Table1[[#This Row],[Control]],List!$E$3:$F$173,2,FALSE)</f>
        <v>N/A</v>
      </c>
      <c r="C42" s="35" t="s">
        <v>507</v>
      </c>
      <c r="D42" s="34">
        <f>LEN(Table1[[#This Row],[Implementation Statement]])</f>
        <v>13</v>
      </c>
    </row>
    <row r="43" spans="1:4" x14ac:dyDescent="0.45">
      <c r="A43" s="34" t="s">
        <v>356</v>
      </c>
      <c r="B43" s="120" t="str">
        <f>VLOOKUP(Table1[[#This Row],[Control]],List!$E$3:$F$173,2,FALSE)</f>
        <v>N/A</v>
      </c>
      <c r="C43" s="35" t="s">
        <v>507</v>
      </c>
      <c r="D43" s="34">
        <f>LEN(Table1[[#This Row],[Implementation Statement]])</f>
        <v>13</v>
      </c>
    </row>
    <row r="44" spans="1:4" ht="273.5" customHeight="1" x14ac:dyDescent="0.45">
      <c r="A44" s="34" t="s">
        <v>339</v>
      </c>
      <c r="B44" s="120" t="str">
        <f>VLOOKUP(Table1[[#This Row],[Control]],List!$E$3:$F$173,2,FALSE)</f>
        <v>AT.L2-3.2.1</v>
      </c>
      <c r="C44" s="35" t="s">
        <v>517</v>
      </c>
      <c r="D44" s="34">
        <f>LEN(Table1[[#This Row],[Implementation Statement]])</f>
        <v>393</v>
      </c>
    </row>
    <row r="45" spans="1:4" ht="273.5" customHeight="1" x14ac:dyDescent="0.45">
      <c r="A45" s="34" t="s">
        <v>341</v>
      </c>
      <c r="B45" s="120" t="str">
        <f>VLOOKUP(Table1[[#This Row],[Control]],List!$E$3:$F$173,2,FALSE)</f>
        <v>AT.L2-3.2.3</v>
      </c>
      <c r="C45" s="35" t="s">
        <v>518</v>
      </c>
      <c r="D45" s="34">
        <f>LEN(Table1[[#This Row],[Implementation Statement]])</f>
        <v>89</v>
      </c>
    </row>
    <row r="46" spans="1:4" x14ac:dyDescent="0.45">
      <c r="A46" s="34" t="s">
        <v>342</v>
      </c>
      <c r="B46" s="120" t="str">
        <f>VLOOKUP(Table1[[#This Row],[Control]],List!$E$3:$F$173,2,FALSE)</f>
        <v>AT.L3-2</v>
      </c>
      <c r="C46" s="35" t="s">
        <v>507</v>
      </c>
      <c r="D46" s="34">
        <f>LEN(Table1[[#This Row],[Implementation Statement]])</f>
        <v>13</v>
      </c>
    </row>
    <row r="47" spans="1:4" x14ac:dyDescent="0.45">
      <c r="A47" s="34" t="s">
        <v>343</v>
      </c>
      <c r="B47" s="120" t="str">
        <f>VLOOKUP(Table1[[#This Row],[Control]],List!$E$3:$F$173,2,FALSE)</f>
        <v>AT.L3-3</v>
      </c>
      <c r="C47" s="35" t="s">
        <v>507</v>
      </c>
      <c r="D47" s="34">
        <f>LEN(Table1[[#This Row],[Implementation Statement]])</f>
        <v>13</v>
      </c>
    </row>
    <row r="48" spans="1:4" ht="114" x14ac:dyDescent="0.45">
      <c r="A48" s="34" t="s">
        <v>340</v>
      </c>
      <c r="B48" s="120" t="str">
        <f>VLOOKUP(Table1[[#This Row],[Control]],List!$E$3:$F$173,2,FALSE)</f>
        <v>AT.L2-3.2.2</v>
      </c>
      <c r="C48" s="35" t="s">
        <v>517</v>
      </c>
      <c r="D48" s="34">
        <f>LEN(Table1[[#This Row],[Implementation Statement]])</f>
        <v>393</v>
      </c>
    </row>
    <row r="49" spans="1:4" ht="313.5" x14ac:dyDescent="0.45">
      <c r="A49" s="34" t="s">
        <v>366</v>
      </c>
      <c r="B49" s="120" t="str">
        <f>VLOOKUP(Table1[[#This Row],[Control]],List!$E$3:$F$173,2,FALSE)</f>
        <v>CM.L2-3.4.1</v>
      </c>
      <c r="C49" s="35" t="s">
        <v>1281</v>
      </c>
      <c r="D49" s="34">
        <f>LEN(Table1[[#This Row],[Implementation Statement]])</f>
        <v>1819</v>
      </c>
    </row>
    <row r="50" spans="1:4" ht="242.25" x14ac:dyDescent="0.45">
      <c r="A50" s="34" t="s">
        <v>367</v>
      </c>
      <c r="B50" s="120" t="str">
        <f>VLOOKUP(Table1[[#This Row],[Control]],List!$E$3:$F$173,2,FALSE)</f>
        <v>CM.L2-3.4.6</v>
      </c>
      <c r="C50" s="35" t="s">
        <v>1284</v>
      </c>
      <c r="D50" s="34">
        <f>LEN(Table1[[#This Row],[Implementation Statement]])</f>
        <v>1376</v>
      </c>
    </row>
    <row r="51" spans="1:4" ht="213.75" x14ac:dyDescent="0.45">
      <c r="A51" s="34" t="s">
        <v>368</v>
      </c>
      <c r="B51" s="120" t="str">
        <f>VLOOKUP(Table1[[#This Row],[Control]],List!$E$3:$F$173,2,FALSE)</f>
        <v>CM.L2-3.4.9</v>
      </c>
      <c r="C51" s="35" t="s">
        <v>1286</v>
      </c>
      <c r="D51" s="34">
        <f>LEN(Table1[[#This Row],[Implementation Statement]])</f>
        <v>1473</v>
      </c>
    </row>
    <row r="52" spans="1:4" ht="199.5" x14ac:dyDescent="0.45">
      <c r="A52" s="34" t="s">
        <v>369</v>
      </c>
      <c r="B52" s="120" t="str">
        <f>VLOOKUP(Table1[[#This Row],[Control]],List!$E$3:$F$173,2,FALSE)</f>
        <v>CM.L2-3.4.2</v>
      </c>
      <c r="C52" s="35" t="s">
        <v>1282</v>
      </c>
      <c r="D52" s="34">
        <f>LEN(Table1[[#This Row],[Implementation Statement]])</f>
        <v>1098</v>
      </c>
    </row>
    <row r="53" spans="1:4" ht="171" x14ac:dyDescent="0.45">
      <c r="A53" s="34" t="s">
        <v>370</v>
      </c>
      <c r="B53" s="120" t="str">
        <f>VLOOKUP(Table1[[#This Row],[Control]],List!$E$3:$F$173,2,FALSE)</f>
        <v>CM.L2-3.4.3</v>
      </c>
      <c r="C53" s="35" t="s">
        <v>1283</v>
      </c>
      <c r="D53" s="34">
        <f>LEN(Table1[[#This Row],[Implementation Statement]])</f>
        <v>863</v>
      </c>
    </row>
    <row r="54" spans="1:4" ht="114" x14ac:dyDescent="0.45">
      <c r="A54" s="34" t="s">
        <v>371</v>
      </c>
      <c r="B54" s="120" t="str">
        <f>VLOOKUP(Table1[[#This Row],[Control]],List!$E$3:$F$173,2,FALSE)</f>
        <v>CM.L2-3.4.4</v>
      </c>
      <c r="C54" s="35" t="s">
        <v>519</v>
      </c>
      <c r="D54" s="34">
        <f>LEN(Table1[[#This Row],[Implementation Statement]])</f>
        <v>685</v>
      </c>
    </row>
    <row r="55" spans="1:4" ht="156.75" x14ac:dyDescent="0.45">
      <c r="A55" s="34" t="s">
        <v>372</v>
      </c>
      <c r="B55" s="120" t="str">
        <f>VLOOKUP(Table1[[#This Row],[Control]],List!$E$3:$F$173,2,FALSE)</f>
        <v>CM.L2-3.4.5</v>
      </c>
      <c r="C55" s="35" t="s">
        <v>1299</v>
      </c>
      <c r="D55" s="34">
        <f>LEN(Table1[[#This Row],[Implementation Statement]])</f>
        <v>919</v>
      </c>
    </row>
    <row r="56" spans="1:4" ht="384.75" x14ac:dyDescent="0.45">
      <c r="A56" s="34" t="s">
        <v>373</v>
      </c>
      <c r="B56" s="120" t="str">
        <f>VLOOKUP(Table1[[#This Row],[Control]],List!$E$3:$F$173,2,FALSE)</f>
        <v>CM.L2-3.4.7</v>
      </c>
      <c r="C56" s="35" t="s">
        <v>1285</v>
      </c>
      <c r="D56" s="34">
        <f>LEN(Table1[[#This Row],[Implementation Statement]])</f>
        <v>2243</v>
      </c>
    </row>
    <row r="57" spans="1:4" ht="128.25" x14ac:dyDescent="0.45">
      <c r="A57" s="34" t="s">
        <v>374</v>
      </c>
      <c r="B57" s="120" t="str">
        <f>VLOOKUP(Table1[[#This Row],[Control]],List!$E$3:$F$173,2,FALSE)</f>
        <v>CM.L2-3.4.8</v>
      </c>
      <c r="C57" s="35" t="s">
        <v>520</v>
      </c>
      <c r="D57" s="34">
        <f>LEN(Table1[[#This Row],[Implementation Statement]])</f>
        <v>752</v>
      </c>
    </row>
    <row r="58" spans="1:4" x14ac:dyDescent="0.45">
      <c r="A58" s="34" t="s">
        <v>375</v>
      </c>
      <c r="B58" s="120" t="str">
        <f>VLOOKUP(Table1[[#This Row],[Control]],List!$E$3:$F$173,2,FALSE)</f>
        <v>CM.L3-3.4.8</v>
      </c>
      <c r="C58" s="35" t="s">
        <v>507</v>
      </c>
      <c r="D58" s="34">
        <f>LEN(Table1[[#This Row],[Implementation Statement]])</f>
        <v>13</v>
      </c>
    </row>
    <row r="59" spans="1:4" x14ac:dyDescent="0.45">
      <c r="A59" s="34" t="s">
        <v>376</v>
      </c>
      <c r="B59" s="120" t="str">
        <f>VLOOKUP(Table1[[#This Row],[Control]],List!$E$3:$F$173,2,FALSE)</f>
        <v>CM.L3-5</v>
      </c>
      <c r="C59" s="35" t="s">
        <v>507</v>
      </c>
      <c r="D59" s="34">
        <f>LEN(Table1[[#This Row],[Implementation Statement]])</f>
        <v>13</v>
      </c>
    </row>
    <row r="60" spans="1:4" ht="228" x14ac:dyDescent="0.45">
      <c r="A60" s="34" t="s">
        <v>377</v>
      </c>
      <c r="B60" s="120" t="str">
        <f>VLOOKUP(Table1[[#This Row],[Control]],List!$E$3:$F$173,2,FALSE)</f>
        <v>IA.L1-3.5.1</v>
      </c>
      <c r="C60" s="35" t="s">
        <v>1307</v>
      </c>
      <c r="D60" s="34">
        <f>LEN(Table1[[#This Row],[Implementation Statement]])</f>
        <v>1090</v>
      </c>
    </row>
    <row r="61" spans="1:4" ht="213.75" x14ac:dyDescent="0.45">
      <c r="A61" s="34" t="s">
        <v>378</v>
      </c>
      <c r="B61" s="120" t="str">
        <f>VLOOKUP(Table1[[#This Row],[Control]],List!$E$3:$F$173,2,FALSE)</f>
        <v>IA.L1-3.5.2</v>
      </c>
      <c r="C61" s="35" t="s">
        <v>1308</v>
      </c>
      <c r="D61" s="34">
        <f>LEN(Table1[[#This Row],[Implementation Statement]])</f>
        <v>1057</v>
      </c>
    </row>
    <row r="62" spans="1:4" ht="114" x14ac:dyDescent="0.45">
      <c r="A62" s="34" t="s">
        <v>379</v>
      </c>
      <c r="B62" s="120" t="str">
        <f>VLOOKUP(Table1[[#This Row],[Control]],List!$E$3:$F$173,2,FALSE)</f>
        <v>IA.L2-3.5.7</v>
      </c>
      <c r="C62" s="35" t="s">
        <v>1176</v>
      </c>
      <c r="D62" s="34">
        <f>LEN(Table1[[#This Row],[Implementation Statement]])</f>
        <v>576</v>
      </c>
    </row>
    <row r="63" spans="1:4" ht="128.25" x14ac:dyDescent="0.45">
      <c r="A63" s="34" t="s">
        <v>380</v>
      </c>
      <c r="B63" s="120" t="str">
        <f>VLOOKUP(Table1[[#This Row],[Control]],List!$E$3:$F$173,2,FALSE)</f>
        <v>IA.L2-3.5.8</v>
      </c>
      <c r="C63" s="35" t="s">
        <v>1177</v>
      </c>
      <c r="D63" s="34">
        <f>LEN(Table1[[#This Row],[Implementation Statement]])</f>
        <v>840</v>
      </c>
    </row>
    <row r="64" spans="1:4" ht="156.75" x14ac:dyDescent="0.45">
      <c r="A64" s="34" t="s">
        <v>381</v>
      </c>
      <c r="B64" s="120" t="str">
        <f>VLOOKUP(Table1[[#This Row],[Control]],List!$E$3:$F$173,2,FALSE)</f>
        <v>IA.L2-3.5.9</v>
      </c>
      <c r="C64" s="35" t="s">
        <v>1178</v>
      </c>
      <c r="D64" s="34">
        <f>LEN(Table1[[#This Row],[Implementation Statement]])</f>
        <v>886</v>
      </c>
    </row>
    <row r="65" spans="1:10" ht="114" x14ac:dyDescent="0.45">
      <c r="A65" s="34" t="s">
        <v>382</v>
      </c>
      <c r="B65" s="120" t="str">
        <f>VLOOKUP(Table1[[#This Row],[Control]],List!$E$3:$F$173,2,FALSE)</f>
        <v>IA.L2-3.5.10</v>
      </c>
      <c r="C65" s="35" t="s">
        <v>521</v>
      </c>
      <c r="D65" s="34">
        <f>LEN(Table1[[#This Row],[Implementation Statement]])</f>
        <v>525</v>
      </c>
    </row>
    <row r="66" spans="1:10" ht="128.25" x14ac:dyDescent="0.45">
      <c r="A66" s="34" t="s">
        <v>383</v>
      </c>
      <c r="B66" s="120" t="str">
        <f>VLOOKUP(Table1[[#This Row],[Control]],List!$E$3:$F$173,2,FALSE)</f>
        <v>IA.L2-3.5.11</v>
      </c>
      <c r="C66" s="35" t="s">
        <v>1179</v>
      </c>
      <c r="D66" s="34">
        <f>LEN(Table1[[#This Row],[Implementation Statement]])</f>
        <v>556</v>
      </c>
    </row>
    <row r="67" spans="1:10" ht="128.25" x14ac:dyDescent="0.45">
      <c r="A67" s="34" t="s">
        <v>384</v>
      </c>
      <c r="B67" s="120" t="str">
        <f>VLOOKUP(Table1[[#This Row],[Control]],List!$E$3:$F$173,2,FALSE)</f>
        <v>IA.L2-3.5.3</v>
      </c>
      <c r="C67" s="35" t="s">
        <v>1312</v>
      </c>
      <c r="D67" s="34">
        <f>LEN(Table1[[#This Row],[Implementation Statement]])</f>
        <v>645</v>
      </c>
    </row>
    <row r="68" spans="1:10" ht="199.5" x14ac:dyDescent="0.45">
      <c r="A68" s="34" t="s">
        <v>385</v>
      </c>
      <c r="B68" s="120" t="str">
        <f>VLOOKUP(Table1[[#This Row],[Control]],List!$E$3:$F$173,2,FALSE)</f>
        <v>IA.L2-3.5.4</v>
      </c>
      <c r="C68" s="35" t="s">
        <v>1313</v>
      </c>
      <c r="D68" s="34">
        <f>LEN(Table1[[#This Row],[Implementation Statement]])</f>
        <v>1123</v>
      </c>
    </row>
    <row r="69" spans="1:10" ht="128.25" x14ac:dyDescent="0.45">
      <c r="A69" s="34" t="s">
        <v>386</v>
      </c>
      <c r="B69" s="120" t="str">
        <f>VLOOKUP(Table1[[#This Row],[Control]],List!$E$3:$F$173,2,FALSE)</f>
        <v>IA.L2-3.5.5</v>
      </c>
      <c r="C69" s="35" t="s">
        <v>1251</v>
      </c>
      <c r="D69" s="34">
        <f>LEN(Table1[[#This Row],[Implementation Statement]])</f>
        <v>667</v>
      </c>
    </row>
    <row r="70" spans="1:10" ht="192.5" customHeight="1" x14ac:dyDescent="0.45">
      <c r="A70" s="34" t="s">
        <v>387</v>
      </c>
      <c r="B70" s="120" t="str">
        <f>VLOOKUP(Table1[[#This Row],[Control]],List!$E$3:$F$173,2,FALSE)</f>
        <v>IA.L2-3.5.6</v>
      </c>
      <c r="C70" s="35" t="s">
        <v>1252</v>
      </c>
      <c r="D70" s="34">
        <f>LEN(Table1[[#This Row],[Implementation Statement]])</f>
        <v>992</v>
      </c>
    </row>
    <row r="71" spans="1:10" ht="409.5" x14ac:dyDescent="0.45">
      <c r="A71" s="34" t="s">
        <v>388</v>
      </c>
      <c r="B71" s="120" t="str">
        <f>VLOOKUP(Table1[[#This Row],[Control]],List!$E$3:$F$173,2,FALSE)</f>
        <v>IR.L2-3.6.1</v>
      </c>
      <c r="C71" s="35" t="s">
        <v>1287</v>
      </c>
      <c r="D71" s="34">
        <f>LEN(Table1[[#This Row],[Implementation Statement]])</f>
        <v>4551</v>
      </c>
    </row>
    <row r="72" spans="1:10" x14ac:dyDescent="0.45">
      <c r="A72" s="34" t="s">
        <v>395</v>
      </c>
      <c r="B72" s="120" t="str">
        <f>VLOOKUP(Table1[[#This Row],[Control]],List!$E$3:$F$173,2,FALSE)</f>
        <v>N/A</v>
      </c>
      <c r="C72" s="35" t="s">
        <v>507</v>
      </c>
      <c r="D72" s="34">
        <f>LEN(Table1[[#This Row],[Implementation Statement]])</f>
        <v>13</v>
      </c>
    </row>
    <row r="73" spans="1:10" x14ac:dyDescent="0.45">
      <c r="A73" s="34" t="s">
        <v>398</v>
      </c>
      <c r="B73" s="120" t="str">
        <f>VLOOKUP(Table1[[#This Row],[Control]],List!$E$3:$F$173,2,FALSE)</f>
        <v>N/A</v>
      </c>
      <c r="C73" s="35" t="s">
        <v>507</v>
      </c>
      <c r="D73" s="34">
        <f>LEN(Table1[[#This Row],[Implementation Statement]])</f>
        <v>13</v>
      </c>
    </row>
    <row r="74" spans="1:10" ht="270.75" x14ac:dyDescent="0.45">
      <c r="A74" s="34" t="s">
        <v>389</v>
      </c>
      <c r="B74" s="120" t="str">
        <f>VLOOKUP(Table1[[#This Row],[Control]],List!$E$3:$F$173,2,FALSE)</f>
        <v>N/A</v>
      </c>
      <c r="C74" s="35" t="s">
        <v>522</v>
      </c>
      <c r="D74" s="34">
        <f>LEN(Table1[[#This Row],[Implementation Statement]])</f>
        <v>1727</v>
      </c>
    </row>
    <row r="75" spans="1:10" ht="409.5" x14ac:dyDescent="0.45">
      <c r="A75" s="34" t="s">
        <v>390</v>
      </c>
      <c r="B75" s="120" t="str">
        <f>VLOOKUP(Table1[[#This Row],[Control]],List!$E$3:$F$173,2,FALSE)</f>
        <v>N/A</v>
      </c>
      <c r="C75" s="35" t="s">
        <v>523</v>
      </c>
      <c r="D75" s="34">
        <f>LEN(Table1[[#This Row],[Implementation Statement]])</f>
        <v>2754</v>
      </c>
      <c r="F75" s="29"/>
      <c r="G75" s="29"/>
      <c r="H75" s="29"/>
      <c r="I75" s="29"/>
      <c r="J75" s="29"/>
    </row>
    <row r="76" spans="1:10" ht="409.5" x14ac:dyDescent="0.45">
      <c r="A76" s="34" t="s">
        <v>391</v>
      </c>
      <c r="B76" s="120" t="str">
        <f>VLOOKUP(Table1[[#This Row],[Control]],List!$E$3:$F$173,2,FALSE)</f>
        <v>N/A</v>
      </c>
      <c r="C76" s="35" t="s">
        <v>524</v>
      </c>
      <c r="D76" s="34">
        <f>LEN(Table1[[#This Row],[Implementation Statement]])</f>
        <v>2885</v>
      </c>
      <c r="F76" s="29"/>
      <c r="G76" s="29"/>
      <c r="H76" s="29"/>
      <c r="I76" s="29"/>
      <c r="J76" s="29"/>
    </row>
    <row r="77" spans="1:10" ht="409.5" x14ac:dyDescent="0.45">
      <c r="A77" s="34" t="s">
        <v>393</v>
      </c>
      <c r="B77" s="120" t="str">
        <f>VLOOKUP(Table1[[#This Row],[Control]],List!$E$3:$F$173,2,FALSE)</f>
        <v>IR.L2-3.6.2</v>
      </c>
      <c r="C77" s="35" t="s">
        <v>1288</v>
      </c>
      <c r="D77" s="34">
        <f>LEN(Table1[[#This Row],[Implementation Statement]])</f>
        <v>5522</v>
      </c>
      <c r="F77" s="29"/>
      <c r="G77" s="29"/>
      <c r="H77" s="29"/>
      <c r="I77" s="29"/>
      <c r="J77" s="29"/>
    </row>
    <row r="78" spans="1:10" x14ac:dyDescent="0.45">
      <c r="A78" s="34" t="s">
        <v>396</v>
      </c>
      <c r="B78" s="120" t="str">
        <f>VLOOKUP(Table1[[#This Row],[Control]],List!$E$3:$F$173,2,FALSE)</f>
        <v>IR.L3-6</v>
      </c>
      <c r="C78" s="35" t="s">
        <v>507</v>
      </c>
      <c r="D78" s="34">
        <f>LEN(Table1[[#This Row],[Implementation Statement]])</f>
        <v>13</v>
      </c>
      <c r="F78" s="29"/>
      <c r="G78" s="29"/>
      <c r="H78" s="29"/>
      <c r="I78" s="29"/>
      <c r="J78" s="29"/>
    </row>
    <row r="79" spans="1:10" x14ac:dyDescent="0.45">
      <c r="A79" s="34" t="s">
        <v>397</v>
      </c>
      <c r="B79" s="120" t="str">
        <f>VLOOKUP(Table1[[#This Row],[Control]],List!$E$3:$F$173,2,FALSE)</f>
        <v>N/A</v>
      </c>
      <c r="C79" s="35" t="s">
        <v>507</v>
      </c>
      <c r="D79" s="34">
        <f>LEN(Table1[[#This Row],[Implementation Statement]])</f>
        <v>13</v>
      </c>
      <c r="F79" s="29"/>
      <c r="G79" s="29"/>
      <c r="H79" s="29"/>
      <c r="I79" s="29"/>
      <c r="J79" s="29"/>
    </row>
    <row r="80" spans="1:10" x14ac:dyDescent="0.45">
      <c r="A80" s="34" t="s">
        <v>399</v>
      </c>
      <c r="B80" s="120" t="str">
        <f>VLOOKUP(Table1[[#This Row],[Control]],List!$E$3:$F$173,2,FALSE)</f>
        <v>IR.L3-7</v>
      </c>
      <c r="C80" s="35" t="s">
        <v>507</v>
      </c>
      <c r="D80" s="34">
        <f>LEN(Table1[[#This Row],[Implementation Statement]])</f>
        <v>13</v>
      </c>
      <c r="F80" s="29"/>
      <c r="G80" s="29"/>
      <c r="H80" s="29"/>
      <c r="I80" s="29"/>
      <c r="J80" s="29"/>
    </row>
    <row r="81" spans="1:10" ht="313.5" x14ac:dyDescent="0.45">
      <c r="A81" s="34" t="s">
        <v>392</v>
      </c>
      <c r="B81" s="120" t="str">
        <f>VLOOKUP(Table1[[#This Row],[Control]],List!$E$3:$F$173,2,FALSE)</f>
        <v>N/A</v>
      </c>
      <c r="C81" s="35" t="s">
        <v>525</v>
      </c>
      <c r="D81" s="34">
        <f>LEN(Table1[[#This Row],[Implementation Statement]])</f>
        <v>1764</v>
      </c>
      <c r="F81" s="29"/>
      <c r="G81" s="29"/>
      <c r="H81" s="29"/>
      <c r="I81" s="29"/>
      <c r="J81" s="29"/>
    </row>
    <row r="82" spans="1:10" ht="356.25" x14ac:dyDescent="0.45">
      <c r="A82" s="34" t="s">
        <v>394</v>
      </c>
      <c r="B82" s="120" t="str">
        <f>VLOOKUP(Table1[[#This Row],[Control]],List!$E$3:$F$173,2,FALSE)</f>
        <v>IR.L2-3.6.3</v>
      </c>
      <c r="C82" s="35" t="s">
        <v>1289</v>
      </c>
      <c r="D82" s="34">
        <f>LEN(Table1[[#This Row],[Implementation Statement]])</f>
        <v>2205</v>
      </c>
      <c r="F82" s="29"/>
      <c r="G82" s="29"/>
      <c r="H82" s="29"/>
      <c r="I82" s="29"/>
      <c r="J82" s="29"/>
    </row>
    <row r="83" spans="1:10" x14ac:dyDescent="0.45">
      <c r="A83" s="34" t="s">
        <v>400</v>
      </c>
      <c r="B83" s="120" t="str">
        <f>VLOOKUP(Table1[[#This Row],[Control]],List!$E$3:$F$173,2,FALSE)</f>
        <v>IR.L3-8</v>
      </c>
      <c r="C83" s="35" t="s">
        <v>507</v>
      </c>
      <c r="D83" s="34">
        <f>LEN(Table1[[#This Row],[Implementation Statement]])</f>
        <v>13</v>
      </c>
      <c r="F83" s="29"/>
      <c r="G83" s="29"/>
      <c r="H83" s="29">
        <f>IF($F$3="Practices with NIST 800-171 Mappings",SUM(COUNTIFS('Selection Pane Data'!$D$5:$D$175,Placemat!G134,'Selection Pane Data'!$G$5:$G$175,"P",'Selection Pane Data'!$E$5:$E$175,"Yes"),COUNTIFS('Selection Pane Data'!$D$5:$D$175,Placemat!G134,'Selection Pane Data'!$G$5:$G$175,"S",'Selection Pane Data'!$E$5:$E$175,"Yes")),SUM(COUNTIFS('Selection Pane Data'!$D$5:$D$175,Placemat!G134,'Selection Pane Data'!$G$5:$G$175,"P"),COUNTIFS('Selection Pane Data'!$D$5:$D$175,Placemat!G134,'Selection Pane Data'!$G$5:$G$175,"S")))</f>
        <v>6</v>
      </c>
      <c r="I83" s="29"/>
      <c r="J83" s="29"/>
    </row>
    <row r="84" spans="1:10" ht="299.25" x14ac:dyDescent="0.45">
      <c r="A84" s="34" t="s">
        <v>401</v>
      </c>
      <c r="B84" s="120" t="str">
        <f>VLOOKUP(Table1[[#This Row],[Control]],List!$E$3:$F$173,2,FALSE)</f>
        <v>MA.L2-3.7.1</v>
      </c>
      <c r="C84" s="35" t="s">
        <v>526</v>
      </c>
      <c r="D84" s="34">
        <f>LEN(Table1[[#This Row],[Implementation Statement]])</f>
        <v>1737</v>
      </c>
      <c r="F84" s="29"/>
      <c r="G84" s="29"/>
      <c r="H84" s="29">
        <f>IF($F$3="Practices with NIST 800-171 Mappings",SUM(COUNTIFS('Selection Pane Data'!$D$5:$D$175,Placemat!G135,'Selection Pane Data'!$G$5:$G$175,"P",'Selection Pane Data'!$E$5:$E$175,"Yes"),COUNTIFS('Selection Pane Data'!$D$5:$D$175,Placemat!G135,'Selection Pane Data'!$G$5:$G$175,"S",'Selection Pane Data'!$E$5:$E$175,"Yes")),SUM(COUNTIFS('Selection Pane Data'!$D$5:$D$175,Placemat!G135,'Selection Pane Data'!$G$5:$G$175,"P"),COUNTIFS('Selection Pane Data'!$D$5:$D$175,Placemat!G135,'Selection Pane Data'!$G$5:$G$175,"S")))</f>
        <v>12</v>
      </c>
      <c r="I84" s="29"/>
      <c r="J84" s="29"/>
    </row>
    <row r="85" spans="1:10" ht="228" x14ac:dyDescent="0.45">
      <c r="A85" s="34" t="s">
        <v>402</v>
      </c>
      <c r="B85" s="120" t="str">
        <f>VLOOKUP(Table1[[#This Row],[Control]],List!$E$3:$F$173,2,FALSE)</f>
        <v>MA.L2-3.7.2</v>
      </c>
      <c r="C85" s="35" t="s">
        <v>1314</v>
      </c>
      <c r="D85" s="34">
        <f>LEN(Table1[[#This Row],[Implementation Statement]])</f>
        <v>1292</v>
      </c>
      <c r="F85" s="29"/>
      <c r="G85" s="29"/>
      <c r="H85" s="29"/>
      <c r="I85" s="29"/>
      <c r="J85" s="29"/>
    </row>
    <row r="86" spans="1:10" ht="71.25" x14ac:dyDescent="0.45">
      <c r="A86" s="34" t="s">
        <v>403</v>
      </c>
      <c r="B86" s="120" t="str">
        <f>VLOOKUP(Table1[[#This Row],[Control]],List!$E$3:$F$173,2,FALSE)</f>
        <v>MA.L2-3.7.5</v>
      </c>
      <c r="C86" s="35" t="s">
        <v>527</v>
      </c>
      <c r="D86" s="34">
        <f>LEN(Table1[[#This Row],[Implementation Statement]])</f>
        <v>313</v>
      </c>
      <c r="F86" s="29"/>
      <c r="G86" s="29"/>
      <c r="H86" s="29"/>
      <c r="I86" s="29"/>
      <c r="J86" s="29"/>
    </row>
    <row r="87" spans="1:10" ht="327.75" x14ac:dyDescent="0.45">
      <c r="A87" s="34" t="s">
        <v>404</v>
      </c>
      <c r="B87" s="120" t="str">
        <f>VLOOKUP(Table1[[#This Row],[Control]],List!$E$3:$F$173,2,FALSE)</f>
        <v>MA.L2-3.7.6</v>
      </c>
      <c r="C87" s="35" t="s">
        <v>528</v>
      </c>
      <c r="D87" s="34">
        <f>LEN(Table1[[#This Row],[Implementation Statement]])</f>
        <v>2031</v>
      </c>
      <c r="F87" s="29"/>
      <c r="G87" s="29"/>
      <c r="H87" s="29"/>
      <c r="I87" s="29"/>
      <c r="J87" s="29"/>
    </row>
    <row r="88" spans="1:10" ht="228" x14ac:dyDescent="0.45">
      <c r="A88" s="34" t="s">
        <v>405</v>
      </c>
      <c r="B88" s="120" t="str">
        <f>VLOOKUP(Table1[[#This Row],[Control]],List!$E$3:$F$173,2,FALSE)</f>
        <v>MA.L2-3.7.3</v>
      </c>
      <c r="C88" s="35" t="s">
        <v>529</v>
      </c>
      <c r="D88" s="34">
        <f>LEN(Table1[[#This Row],[Implementation Statement]])</f>
        <v>1385</v>
      </c>
      <c r="F88" s="29"/>
      <c r="G88" s="29"/>
      <c r="H88" s="29"/>
      <c r="I88" s="29"/>
      <c r="J88" s="29"/>
    </row>
    <row r="89" spans="1:10" ht="185.25" x14ac:dyDescent="0.45">
      <c r="A89" s="34" t="s">
        <v>406</v>
      </c>
      <c r="B89" s="120" t="str">
        <f>VLOOKUP(Table1[[#This Row],[Control]],List!$E$3:$F$173,2,FALSE)</f>
        <v>MA.L2-3.7.4</v>
      </c>
      <c r="C89" s="35" t="s">
        <v>530</v>
      </c>
      <c r="D89" s="34">
        <f>LEN(Table1[[#This Row],[Implementation Statement]])</f>
        <v>1271</v>
      </c>
      <c r="F89" s="29"/>
      <c r="G89" s="29"/>
      <c r="H89" s="29"/>
      <c r="I89" s="29"/>
      <c r="J89" s="29"/>
    </row>
    <row r="90" spans="1:10" ht="114" x14ac:dyDescent="0.45">
      <c r="A90" s="34" t="s">
        <v>411</v>
      </c>
      <c r="B90" s="120" t="str">
        <f>VLOOKUP(Table1[[#This Row],[Control]],List!$E$3:$F$173,2,FALSE)</f>
        <v>MP.L2-3.8.4</v>
      </c>
      <c r="C90" s="35" t="s">
        <v>531</v>
      </c>
      <c r="D90" s="34">
        <f>LEN(Table1[[#This Row],[Implementation Statement]])</f>
        <v>635</v>
      </c>
      <c r="F90" s="29"/>
      <c r="G90" s="29"/>
      <c r="H90" s="29"/>
      <c r="I90" s="29"/>
      <c r="J90" s="29"/>
    </row>
    <row r="91" spans="1:10" ht="409.5" x14ac:dyDescent="0.45">
      <c r="A91" s="34" t="s">
        <v>408</v>
      </c>
      <c r="B91" s="120" t="str">
        <f>VLOOKUP(Table1[[#This Row],[Control]],List!$E$3:$F$173,2,FALSE)</f>
        <v>MP.L2-3.8.1</v>
      </c>
      <c r="C91" s="35" t="s">
        <v>1311</v>
      </c>
      <c r="D91" s="34">
        <f>LEN(Table1[[#This Row],[Implementation Statement]])</f>
        <v>2616</v>
      </c>
    </row>
    <row r="92" spans="1:10" ht="342" x14ac:dyDescent="0.45">
      <c r="A92" s="34" t="s">
        <v>409</v>
      </c>
      <c r="B92" s="120" t="str">
        <f>VLOOKUP(Table1[[#This Row],[Control]],List!$E$3:$F$173,2,FALSE)</f>
        <v>MP.L2-3.8.2</v>
      </c>
      <c r="C92" s="35" t="s">
        <v>1253</v>
      </c>
      <c r="D92" s="34">
        <f>LEN(Table1[[#This Row],[Implementation Statement]])</f>
        <v>1900</v>
      </c>
    </row>
    <row r="93" spans="1:10" ht="299.25" x14ac:dyDescent="0.45">
      <c r="A93" s="34" t="s">
        <v>410</v>
      </c>
      <c r="B93" s="120" t="str">
        <f>VLOOKUP(Table1[[#This Row],[Control]],List!$E$3:$F$173,2,FALSE)</f>
        <v>MP.L2-3.8.7</v>
      </c>
      <c r="C93" s="35" t="s">
        <v>1300</v>
      </c>
      <c r="D93" s="34">
        <f>LEN(Table1[[#This Row],[Implementation Statement]])</f>
        <v>1943</v>
      </c>
    </row>
    <row r="94" spans="1:10" ht="228" x14ac:dyDescent="0.45">
      <c r="A94" s="34" t="s">
        <v>412</v>
      </c>
      <c r="B94" s="120" t="str">
        <f>VLOOKUP(Table1[[#This Row],[Control]],List!$E$3:$F$173,2,FALSE)</f>
        <v>MP.L2-3.8.8</v>
      </c>
      <c r="C94" s="35" t="s">
        <v>1301</v>
      </c>
      <c r="D94" s="34">
        <f>LEN(Table1[[#This Row],[Implementation Statement]])</f>
        <v>1386</v>
      </c>
    </row>
    <row r="95" spans="1:10" ht="128.25" x14ac:dyDescent="0.45">
      <c r="A95" s="34" t="s">
        <v>407</v>
      </c>
      <c r="B95" s="120" t="str">
        <f>VLOOKUP(Table1[[#This Row],[Control]],List!$E$3:$F$173,2,FALSE)</f>
        <v>MP.L1-3.8.3</v>
      </c>
      <c r="C95" s="35" t="s">
        <v>532</v>
      </c>
      <c r="D95" s="34">
        <f>LEN(Table1[[#This Row],[Implementation Statement]])</f>
        <v>659</v>
      </c>
    </row>
    <row r="96" spans="1:10" ht="409.5" x14ac:dyDescent="0.45">
      <c r="A96" s="34" t="s">
        <v>413</v>
      </c>
      <c r="B96" s="120" t="str">
        <f>VLOOKUP(Table1[[#This Row],[Control]],List!$E$3:$F$173,2,FALSE)</f>
        <v>MP.L2-3.8.5</v>
      </c>
      <c r="C96" s="35" t="s">
        <v>1319</v>
      </c>
      <c r="D96" s="34">
        <f>LEN(Table1[[#This Row],[Implementation Statement]])</f>
        <v>3851</v>
      </c>
    </row>
    <row r="97" spans="1:4" ht="28.5" x14ac:dyDescent="0.45">
      <c r="A97" s="34" t="s">
        <v>414</v>
      </c>
      <c r="B97" s="120" t="str">
        <f>VLOOKUP(Table1[[#This Row],[Control]],List!$E$3:$F$173,2,FALSE)</f>
        <v>MP.L2-3.8.6</v>
      </c>
      <c r="C97" s="35" t="s">
        <v>533</v>
      </c>
      <c r="D97" s="34">
        <f>LEN(Table1[[#This Row],[Implementation Statement]])</f>
        <v>203</v>
      </c>
    </row>
    <row r="98" spans="1:4" ht="186.5" customHeight="1" x14ac:dyDescent="0.45">
      <c r="A98" s="34" t="s">
        <v>421</v>
      </c>
      <c r="B98" s="120" t="str">
        <f>VLOOKUP(Table1[[#This Row],[Control]],List!$E$3:$F$173,2,FALSE)</f>
        <v>PS.L2-3.9.1</v>
      </c>
      <c r="C98" s="35" t="s">
        <v>534</v>
      </c>
      <c r="D98" s="34">
        <f>LEN(Table1[[#This Row],[Implementation Statement]])</f>
        <v>1041</v>
      </c>
    </row>
    <row r="99" spans="1:4" ht="256.5" x14ac:dyDescent="0.45">
      <c r="A99" s="34" t="s">
        <v>422</v>
      </c>
      <c r="B99" s="120" t="str">
        <f>VLOOKUP(Table1[[#This Row],[Control]],List!$E$3:$F$173,2,FALSE)</f>
        <v>PS.L2-3.9.2</v>
      </c>
      <c r="C99" s="35" t="s">
        <v>1257</v>
      </c>
      <c r="D99" s="34">
        <f>LEN(Table1[[#This Row],[Implementation Statement]])</f>
        <v>1560</v>
      </c>
    </row>
    <row r="100" spans="1:4" x14ac:dyDescent="0.45">
      <c r="A100" s="34" t="s">
        <v>415</v>
      </c>
      <c r="B100" s="120" t="str">
        <f>VLOOKUP(Table1[[#This Row],[Control]],List!$E$3:$F$173,2,FALSE)</f>
        <v>PE.L1-3.10.1</v>
      </c>
      <c r="C100" s="35" t="s">
        <v>535</v>
      </c>
      <c r="D100" s="34">
        <f>LEN(Table1[[#This Row],[Implementation Statement]])</f>
        <v>44</v>
      </c>
    </row>
    <row r="101" spans="1:4" x14ac:dyDescent="0.45">
      <c r="A101" s="34" t="s">
        <v>416</v>
      </c>
      <c r="B101" s="120" t="str">
        <f>VLOOKUP(Table1[[#This Row],[Control]],List!$E$3:$F$173,2,FALSE)</f>
        <v>PE.L1-3.10.3</v>
      </c>
      <c r="C101" s="35" t="s">
        <v>535</v>
      </c>
      <c r="D101" s="34">
        <f>LEN(Table1[[#This Row],[Implementation Statement]])</f>
        <v>44</v>
      </c>
    </row>
    <row r="102" spans="1:4" x14ac:dyDescent="0.45">
      <c r="A102" s="34" t="s">
        <v>417</v>
      </c>
      <c r="B102" s="120" t="str">
        <f>VLOOKUP(Table1[[#This Row],[Control]],List!$E$3:$F$173,2,FALSE)</f>
        <v>PE.L1-3.10.4</v>
      </c>
      <c r="C102" s="35" t="s">
        <v>535</v>
      </c>
      <c r="D102" s="34">
        <f>LEN(Table1[[#This Row],[Implementation Statement]])</f>
        <v>44</v>
      </c>
    </row>
    <row r="103" spans="1:4" x14ac:dyDescent="0.45">
      <c r="A103" s="34" t="s">
        <v>418</v>
      </c>
      <c r="B103" s="120" t="str">
        <f>VLOOKUP(Table1[[#This Row],[Control]],List!$E$3:$F$173,2,FALSE)</f>
        <v>PE.L1-3.10.5</v>
      </c>
      <c r="C103" s="35" t="s">
        <v>535</v>
      </c>
      <c r="D103" s="34">
        <f>LEN(Table1[[#This Row],[Implementation Statement]])</f>
        <v>44</v>
      </c>
    </row>
    <row r="104" spans="1:4" x14ac:dyDescent="0.45">
      <c r="A104" s="34" t="s">
        <v>419</v>
      </c>
      <c r="B104" s="120" t="str">
        <f>VLOOKUP(Table1[[#This Row],[Control]],List!$E$3:$F$173,2,FALSE)</f>
        <v>PE.L2-3.10.2</v>
      </c>
      <c r="C104" s="35" t="s">
        <v>535</v>
      </c>
      <c r="D104" s="34">
        <f>LEN(Table1[[#This Row],[Implementation Statement]])</f>
        <v>44</v>
      </c>
    </row>
    <row r="105" spans="1:4" ht="327.75" x14ac:dyDescent="0.45">
      <c r="A105" s="34" t="s">
        <v>420</v>
      </c>
      <c r="B105" s="120" t="str">
        <f>VLOOKUP(Table1[[#This Row],[Control]],List!$E$3:$F$173,2,FALSE)</f>
        <v>PE.L2-3.10.6</v>
      </c>
      <c r="C105" s="35" t="s">
        <v>1330</v>
      </c>
      <c r="D105" s="34">
        <f>LEN(Table1[[#This Row],[Implementation Statement]])</f>
        <v>1443</v>
      </c>
    </row>
    <row r="106" spans="1:4" ht="409.5" x14ac:dyDescent="0.45">
      <c r="A106" s="34" t="s">
        <v>423</v>
      </c>
      <c r="B106" s="120" t="str">
        <f>VLOOKUP(Table1[[#This Row],[Control]],List!$E$3:$F$173,2,FALSE)</f>
        <v>N/A</v>
      </c>
      <c r="C106" s="35" t="s">
        <v>536</v>
      </c>
      <c r="D106" s="34">
        <f>LEN(Table1[[#This Row],[Implementation Statement]])</f>
        <v>3610</v>
      </c>
    </row>
    <row r="107" spans="1:4" ht="409.5" x14ac:dyDescent="0.45">
      <c r="A107" s="34" t="s">
        <v>424</v>
      </c>
      <c r="B107" s="120" t="str">
        <f>VLOOKUP(Table1[[#This Row],[Control]],List!$E$3:$F$173,2,FALSE)</f>
        <v>MP.L2-3.8.9</v>
      </c>
      <c r="C107" s="35" t="s">
        <v>537</v>
      </c>
      <c r="D107" s="34">
        <f>LEN(Table1[[#This Row],[Implementation Statement]])</f>
        <v>3608</v>
      </c>
    </row>
    <row r="108" spans="1:4" ht="409.5" x14ac:dyDescent="0.45">
      <c r="A108" s="34" t="s">
        <v>425</v>
      </c>
      <c r="B108" s="120" t="str">
        <f>VLOOKUP(Table1[[#This Row],[Control]],List!$E$3:$F$173,2,FALSE)</f>
        <v>N/A</v>
      </c>
      <c r="C108" s="35" t="s">
        <v>538</v>
      </c>
      <c r="D108" s="34">
        <f>LEN(Table1[[#This Row],[Implementation Statement]])</f>
        <v>3355</v>
      </c>
    </row>
    <row r="109" spans="1:4" x14ac:dyDescent="0.45">
      <c r="A109" s="34" t="s">
        <v>426</v>
      </c>
      <c r="B109" s="120" t="str">
        <f>VLOOKUP(Table1[[#This Row],[Control]],List!$E$3:$F$173,2,FALSE)</f>
        <v>N/A</v>
      </c>
      <c r="C109" s="35" t="s">
        <v>507</v>
      </c>
      <c r="D109" s="34">
        <f>LEN(Table1[[#This Row],[Implementation Statement]])</f>
        <v>13</v>
      </c>
    </row>
    <row r="110" spans="1:4" ht="409.5" x14ac:dyDescent="0.45">
      <c r="A110" s="34" t="s">
        <v>427</v>
      </c>
      <c r="B110" s="120" t="str">
        <f>VLOOKUP(Table1[[#This Row],[Control]],List!$E$3:$F$173,2,FALSE)</f>
        <v>RA.L2-3.11.1</v>
      </c>
      <c r="C110" s="35" t="s">
        <v>1290</v>
      </c>
      <c r="D110" s="34">
        <f>LEN(Table1[[#This Row],[Implementation Statement]])</f>
        <v>4067</v>
      </c>
    </row>
    <row r="111" spans="1:4" ht="409.5" x14ac:dyDescent="0.45">
      <c r="A111" s="34" t="s">
        <v>428</v>
      </c>
      <c r="B111" s="120" t="str">
        <f>VLOOKUP(Table1[[#This Row],[Control]],List!$E$3:$F$173,2,FALSE)</f>
        <v>RA.L2-3.11.2</v>
      </c>
      <c r="C111" s="35" t="s">
        <v>1321</v>
      </c>
      <c r="D111" s="34">
        <f>LEN(Table1[[#This Row],[Implementation Statement]])</f>
        <v>4144</v>
      </c>
    </row>
    <row r="112" spans="1:4" ht="409.5" x14ac:dyDescent="0.45">
      <c r="A112" s="34" t="s">
        <v>430</v>
      </c>
      <c r="B112" s="120" t="str">
        <f>VLOOKUP(Table1[[#This Row],[Control]],List!$E$3:$F$173,2,FALSE)</f>
        <v>N/A</v>
      </c>
      <c r="C112" s="35" t="s">
        <v>539</v>
      </c>
      <c r="D112" s="34">
        <f>LEN(Table1[[#This Row],[Implementation Statement]])</f>
        <v>3270</v>
      </c>
    </row>
    <row r="113" spans="1:4" x14ac:dyDescent="0.45">
      <c r="A113" s="34" t="s">
        <v>434</v>
      </c>
      <c r="B113" s="120" t="str">
        <f>VLOOKUP(Table1[[#This Row],[Control]],List!$E$3:$F$173,2,FALSE)</f>
        <v>N/A</v>
      </c>
      <c r="C113" s="35" t="s">
        <v>507</v>
      </c>
      <c r="D113" s="34">
        <f>LEN(Table1[[#This Row],[Implementation Statement]])</f>
        <v>13</v>
      </c>
    </row>
    <row r="114" spans="1:4" x14ac:dyDescent="0.45">
      <c r="A114" s="34" t="s">
        <v>435</v>
      </c>
      <c r="B114" s="120" t="str">
        <f>VLOOKUP(Table1[[#This Row],[Control]],List!$E$3:$F$173,2,FALSE)</f>
        <v>RA.L3-10</v>
      </c>
      <c r="C114" s="35" t="s">
        <v>507</v>
      </c>
      <c r="D114" s="34">
        <f>LEN(Table1[[#This Row],[Implementation Statement]])</f>
        <v>13</v>
      </c>
    </row>
    <row r="115" spans="1:4" x14ac:dyDescent="0.45">
      <c r="A115" s="34" t="s">
        <v>436</v>
      </c>
      <c r="B115" s="120" t="str">
        <f>VLOOKUP(Table1[[#This Row],[Control]],List!$E$3:$F$173,2,FALSE)</f>
        <v>N/A</v>
      </c>
      <c r="C115" s="35" t="s">
        <v>507</v>
      </c>
      <c r="D115" s="34">
        <f>LEN(Table1[[#This Row],[Implementation Statement]])</f>
        <v>13</v>
      </c>
    </row>
    <row r="116" spans="1:4" ht="409.5" x14ac:dyDescent="0.45">
      <c r="A116" s="34" t="s">
        <v>429</v>
      </c>
      <c r="B116" s="120" t="str">
        <f>VLOOKUP(Table1[[#This Row],[Control]],List!$E$3:$F$173,2,FALSE)</f>
        <v>RA.L2-3.11.3</v>
      </c>
      <c r="C116" s="35" t="s">
        <v>1322</v>
      </c>
      <c r="D116" s="34">
        <f>LEN(Table1[[#This Row],[Implementation Statement]])</f>
        <v>5334</v>
      </c>
    </row>
    <row r="117" spans="1:4" ht="285" x14ac:dyDescent="0.45">
      <c r="A117" s="34" t="s">
        <v>431</v>
      </c>
      <c r="B117" s="120" t="str">
        <f>VLOOKUP(Table1[[#This Row],[Control]],List!$E$3:$F$173,2,FALSE)</f>
        <v>N/A</v>
      </c>
      <c r="C117" s="35" t="s">
        <v>540</v>
      </c>
      <c r="D117" s="34">
        <f>LEN(Table1[[#This Row],[Implementation Statement]])</f>
        <v>1896</v>
      </c>
    </row>
    <row r="118" spans="1:4" ht="409.5" x14ac:dyDescent="0.45">
      <c r="A118" s="34" t="s">
        <v>432</v>
      </c>
      <c r="B118" s="120" t="str">
        <f>VLOOKUP(Table1[[#This Row],[Control]],List!$E$3:$F$173,2,FALSE)</f>
        <v>N/A</v>
      </c>
      <c r="C118" s="35" t="s">
        <v>1254</v>
      </c>
      <c r="D118" s="34">
        <f>LEN(Table1[[#This Row],[Implementation Statement]])</f>
        <v>2845</v>
      </c>
    </row>
    <row r="119" spans="1:4" x14ac:dyDescent="0.45">
      <c r="A119" s="34" t="s">
        <v>437</v>
      </c>
      <c r="B119" s="120" t="str">
        <f>VLOOKUP(Table1[[#This Row],[Control]],List!$E$3:$F$173,2,FALSE)</f>
        <v>N/A</v>
      </c>
      <c r="C119" s="35" t="s">
        <v>507</v>
      </c>
      <c r="D119" s="34">
        <f>LEN(Table1[[#This Row],[Implementation Statement]])</f>
        <v>13</v>
      </c>
    </row>
    <row r="120" spans="1:4" x14ac:dyDescent="0.45">
      <c r="A120" s="34" t="s">
        <v>438</v>
      </c>
      <c r="B120" s="120" t="str">
        <f>VLOOKUP(Table1[[#This Row],[Control]],List!$E$3:$F$173,2,FALSE)</f>
        <v>RA.L3-11</v>
      </c>
      <c r="C120" s="35" t="s">
        <v>507</v>
      </c>
      <c r="D120" s="34">
        <f>LEN(Table1[[#This Row],[Implementation Statement]])</f>
        <v>13</v>
      </c>
    </row>
    <row r="121" spans="1:4" x14ac:dyDescent="0.45">
      <c r="A121" s="34" t="s">
        <v>433</v>
      </c>
      <c r="B121" s="120" t="str">
        <f>VLOOKUP(Table1[[#This Row],[Control]],List!$E$3:$F$173,2,FALSE)</f>
        <v>RA.L3-9</v>
      </c>
      <c r="C121" s="35" t="s">
        <v>507</v>
      </c>
      <c r="D121" s="34">
        <f>LEN(Table1[[#This Row],[Implementation Statement]])</f>
        <v>13</v>
      </c>
    </row>
    <row r="122" spans="1:4" ht="114" x14ac:dyDescent="0.45">
      <c r="A122" s="34" t="s">
        <v>358</v>
      </c>
      <c r="B122" s="120" t="str">
        <f>VLOOKUP(Table1[[#This Row],[Control]],List!$E$3:$F$173,2,FALSE)</f>
        <v>CA.L2-3.12.4</v>
      </c>
      <c r="C122" s="35" t="s">
        <v>541</v>
      </c>
      <c r="D122" s="34">
        <f>LEN(Table1[[#This Row],[Implementation Statement]])</f>
        <v>500</v>
      </c>
    </row>
    <row r="123" spans="1:4" x14ac:dyDescent="0.45">
      <c r="A123" s="34" t="s">
        <v>363</v>
      </c>
      <c r="B123" s="120" t="str">
        <f>VLOOKUP(Table1[[#This Row],[Control]],List!$E$3:$F$173,2,FALSE)</f>
        <v>N/A</v>
      </c>
      <c r="C123" s="35" t="s">
        <v>507</v>
      </c>
      <c r="D123" s="34">
        <f>LEN(Table1[[#This Row],[Implementation Statement]])</f>
        <v>13</v>
      </c>
    </row>
    <row r="124" spans="1:4" ht="242.25" x14ac:dyDescent="0.45">
      <c r="A124" s="34" t="s">
        <v>359</v>
      </c>
      <c r="B124" s="120" t="str">
        <f>VLOOKUP(Table1[[#This Row],[Control]],List!$E$3:$F$173,2,FALSE)</f>
        <v>CA.L2-3.12.1</v>
      </c>
      <c r="C124" s="35" t="s">
        <v>1320</v>
      </c>
      <c r="D124" s="34">
        <f>LEN(Table1[[#This Row],[Implementation Statement]])</f>
        <v>1055</v>
      </c>
    </row>
    <row r="125" spans="1:4" ht="199.5" x14ac:dyDescent="0.45">
      <c r="A125" s="34" t="s">
        <v>360</v>
      </c>
      <c r="B125" s="120" t="str">
        <f>VLOOKUP(Table1[[#This Row],[Control]],List!$E$3:$F$173,2,FALSE)</f>
        <v>CA.L2-3.12.2</v>
      </c>
      <c r="C125" s="35" t="s">
        <v>542</v>
      </c>
      <c r="D125" s="34">
        <f>LEN(Table1[[#This Row],[Implementation Statement]])</f>
        <v>1138</v>
      </c>
    </row>
    <row r="126" spans="1:4" ht="409.5" x14ac:dyDescent="0.45">
      <c r="A126" s="34" t="s">
        <v>361</v>
      </c>
      <c r="B126" s="120" t="str">
        <f>VLOOKUP(Table1[[#This Row],[Control]],List!$E$3:$F$173,2,FALSE)</f>
        <v>CA.L2-3.12.3</v>
      </c>
      <c r="C126" s="35" t="s">
        <v>1323</v>
      </c>
      <c r="D126" s="34">
        <f>LEN(Table1[[#This Row],[Implementation Statement]])</f>
        <v>3659</v>
      </c>
    </row>
    <row r="127" spans="1:4" x14ac:dyDescent="0.45">
      <c r="A127" s="34" t="s">
        <v>364</v>
      </c>
      <c r="B127" s="120" t="str">
        <f>VLOOKUP(Table1[[#This Row],[Control]],List!$E$3:$F$173,2,FALSE)</f>
        <v>CA.L3-4</v>
      </c>
      <c r="C127" s="35" t="s">
        <v>507</v>
      </c>
      <c r="D127" s="34">
        <f>LEN(Table1[[#This Row],[Implementation Statement]])</f>
        <v>13</v>
      </c>
    </row>
    <row r="128" spans="1:4" x14ac:dyDescent="0.45">
      <c r="A128" s="34" t="s">
        <v>365</v>
      </c>
      <c r="B128" s="120" t="str">
        <f>VLOOKUP(Table1[[#This Row],[Control]],List!$E$3:$F$173,2,FALSE)</f>
        <v>N/A</v>
      </c>
      <c r="C128" s="35" t="s">
        <v>507</v>
      </c>
      <c r="D128" s="34">
        <f>LEN(Table1[[#This Row],[Implementation Statement]])</f>
        <v>13</v>
      </c>
    </row>
    <row r="129" spans="1:4" ht="142.5" x14ac:dyDescent="0.45">
      <c r="A129" s="34" t="s">
        <v>362</v>
      </c>
      <c r="B129" s="120" t="str">
        <f>VLOOKUP(Table1[[#This Row],[Control]],List!$E$3:$F$173,2,FALSE)</f>
        <v>N/A</v>
      </c>
      <c r="C129" s="35" t="s">
        <v>543</v>
      </c>
      <c r="D129" s="34">
        <f>LEN(Table1[[#This Row],[Implementation Statement]])</f>
        <v>637</v>
      </c>
    </row>
    <row r="130" spans="1:4" ht="313.5" x14ac:dyDescent="0.45">
      <c r="A130" s="34" t="s">
        <v>439</v>
      </c>
      <c r="B130" s="120" t="str">
        <f>VLOOKUP(Table1[[#This Row],[Control]],List!$E$3:$F$173,2,FALSE)</f>
        <v>N/A</v>
      </c>
      <c r="C130" s="35" t="s">
        <v>544</v>
      </c>
      <c r="D130" s="34">
        <f>LEN(Table1[[#This Row],[Implementation Statement]])</f>
        <v>1950</v>
      </c>
    </row>
    <row r="131" spans="1:4" x14ac:dyDescent="0.45">
      <c r="A131" s="34" t="s">
        <v>440</v>
      </c>
      <c r="B131" s="120" t="str">
        <f>VLOOKUP(Table1[[#This Row],[Control]],List!$E$3:$F$173,2,FALSE)</f>
        <v>N/A</v>
      </c>
      <c r="C131" s="35" t="s">
        <v>507</v>
      </c>
      <c r="D131" s="34">
        <f>LEN(Table1[[#This Row],[Implementation Statement]])</f>
        <v>13</v>
      </c>
    </row>
    <row r="132" spans="1:4" x14ac:dyDescent="0.45">
      <c r="A132" s="34" t="s">
        <v>441</v>
      </c>
      <c r="B132" s="120" t="str">
        <f>VLOOKUP(Table1[[#This Row],[Control]],List!$E$3:$F$173,2,FALSE)</f>
        <v>N/A</v>
      </c>
      <c r="C132" s="35" t="s">
        <v>507</v>
      </c>
      <c r="D132" s="34">
        <f>LEN(Table1[[#This Row],[Implementation Statement]])</f>
        <v>13</v>
      </c>
    </row>
    <row r="133" spans="1:4" ht="270.75" x14ac:dyDescent="0.45">
      <c r="A133" s="34" t="s">
        <v>444</v>
      </c>
      <c r="B133" s="120" t="e">
        <f>VLOOKUP(Table1[[#This Row],[Control]],List!$E$3:$F$173,2,FALSE)</f>
        <v>#N/A</v>
      </c>
      <c r="C133" s="35" t="s">
        <v>1291</v>
      </c>
      <c r="D133" s="34">
        <f>LEN(Table1[[#This Row],[Implementation Statement]])</f>
        <v>1820</v>
      </c>
    </row>
    <row r="134" spans="1:4" ht="327.75" x14ac:dyDescent="0.45">
      <c r="A134" s="34" t="s">
        <v>445</v>
      </c>
      <c r="B134" s="120" t="str">
        <f>VLOOKUP(Table1[[#This Row],[Control]],List!$E$3:$F$173,2,FALSE)</f>
        <v>N/A</v>
      </c>
      <c r="C134" s="35" t="s">
        <v>545</v>
      </c>
      <c r="D134" s="34">
        <f>LEN(Table1[[#This Row],[Implementation Statement]])</f>
        <v>1934</v>
      </c>
    </row>
    <row r="135" spans="1:4" ht="313.5" x14ac:dyDescent="0.45">
      <c r="A135" s="34" t="s">
        <v>446</v>
      </c>
      <c r="B135" s="120" t="str">
        <f>VLOOKUP(Table1[[#This Row],[Control]],List!$E$3:$F$173,2,FALSE)</f>
        <v>SC.L2-3.13.11</v>
      </c>
      <c r="C135" s="35" t="s">
        <v>546</v>
      </c>
      <c r="D135" s="34">
        <f>LEN(Table1[[#This Row],[Implementation Statement]])</f>
        <v>1863</v>
      </c>
    </row>
    <row r="136" spans="1:4" ht="270.75" x14ac:dyDescent="0.45">
      <c r="A136" s="34" t="s">
        <v>447</v>
      </c>
      <c r="B136" s="120" t="e">
        <f>VLOOKUP(Table1[[#This Row],[Control]],List!$E$3:$F$173,2,FALSE)</f>
        <v>#N/A</v>
      </c>
      <c r="C136" s="35" t="s">
        <v>547</v>
      </c>
      <c r="D136" s="34">
        <f>LEN(Table1[[#This Row],[Implementation Statement]])</f>
        <v>1647</v>
      </c>
    </row>
    <row r="137" spans="1:4" ht="185.25" x14ac:dyDescent="0.45">
      <c r="A137" s="34" t="s">
        <v>448</v>
      </c>
      <c r="B137" s="120" t="e">
        <f>VLOOKUP(Table1[[#This Row],[Control]],List!$E$3:$F$173,2,FALSE)</f>
        <v>#N/A</v>
      </c>
      <c r="C137" s="35" t="s">
        <v>1309</v>
      </c>
      <c r="D137" s="34">
        <f>LEN(Table1[[#This Row],[Implementation Statement]])</f>
        <v>955</v>
      </c>
    </row>
    <row r="138" spans="1:4" ht="256.5" x14ac:dyDescent="0.45">
      <c r="A138" s="34" t="s">
        <v>449</v>
      </c>
      <c r="B138" s="120" t="e">
        <f>VLOOKUP(Table1[[#This Row],[Control]],List!$E$3:$F$173,2,FALSE)</f>
        <v>#N/A</v>
      </c>
      <c r="C138" s="35" t="s">
        <v>1310</v>
      </c>
      <c r="D138" s="34">
        <f>LEN(Table1[[#This Row],[Implementation Statement]])</f>
        <v>1245</v>
      </c>
    </row>
    <row r="139" spans="1:4" ht="270.75" x14ac:dyDescent="0.45">
      <c r="A139" s="34" t="s">
        <v>450</v>
      </c>
      <c r="B139" s="120" t="e">
        <f>VLOOKUP(Table1[[#This Row],[Control]],List!$E$3:$F$173,2,FALSE)</f>
        <v>#N/A</v>
      </c>
      <c r="C139" s="35" t="s">
        <v>548</v>
      </c>
      <c r="D139" s="34">
        <f>LEN(Table1[[#This Row],[Implementation Statement]])</f>
        <v>1559</v>
      </c>
    </row>
    <row r="140" spans="1:4" ht="242.25" x14ac:dyDescent="0.45">
      <c r="A140" s="34" t="s">
        <v>451</v>
      </c>
      <c r="B140" s="120" t="e">
        <f>VLOOKUP(Table1[[#This Row],[Control]],List!$E$3:$F$173,2,FALSE)</f>
        <v>#N/A</v>
      </c>
      <c r="C140" s="35" t="s">
        <v>549</v>
      </c>
      <c r="D140" s="34">
        <f>LEN(Table1[[#This Row],[Implementation Statement]])</f>
        <v>1476</v>
      </c>
    </row>
    <row r="141" spans="1:4" ht="327.75" x14ac:dyDescent="0.45">
      <c r="A141" s="34" t="s">
        <v>452</v>
      </c>
      <c r="B141" s="120" t="e">
        <f>VLOOKUP(Table1[[#This Row],[Control]],List!$E$3:$F$173,2,FALSE)</f>
        <v>#N/A</v>
      </c>
      <c r="C141" s="35" t="s">
        <v>550</v>
      </c>
      <c r="D141" s="34">
        <f>LEN(Table1[[#This Row],[Implementation Statement]])</f>
        <v>1842</v>
      </c>
    </row>
    <row r="142" spans="1:4" ht="213.75" x14ac:dyDescent="0.45">
      <c r="A142" s="34" t="s">
        <v>453</v>
      </c>
      <c r="B142" s="120" t="e">
        <f>VLOOKUP(Table1[[#This Row],[Control]],List!$E$3:$F$173,2,FALSE)</f>
        <v>#N/A</v>
      </c>
      <c r="C142" s="35" t="s">
        <v>1255</v>
      </c>
      <c r="D142" s="34">
        <f>LEN(Table1[[#This Row],[Implementation Statement]])</f>
        <v>962</v>
      </c>
    </row>
    <row r="143" spans="1:4" ht="242.25" x14ac:dyDescent="0.45">
      <c r="A143" s="34" t="s">
        <v>454</v>
      </c>
      <c r="B143" s="120" t="str">
        <f>VLOOKUP(Table1[[#This Row],[Control]],List!$E$3:$F$173,2,FALSE)</f>
        <v>SC.L2-3.13.10</v>
      </c>
      <c r="C143" s="35" t="s">
        <v>551</v>
      </c>
      <c r="D143" s="34">
        <f>LEN(Table1[[#This Row],[Implementation Statement]])</f>
        <v>1505</v>
      </c>
    </row>
    <row r="144" spans="1:4" ht="409.5" x14ac:dyDescent="0.45">
      <c r="A144" s="34" t="s">
        <v>455</v>
      </c>
      <c r="B144" s="120" t="e">
        <f>VLOOKUP(Table1[[#This Row],[Control]],List!$E$3:$F$173,2,FALSE)</f>
        <v>#N/A</v>
      </c>
      <c r="C144" s="35" t="s">
        <v>1292</v>
      </c>
      <c r="D144" s="34">
        <f>LEN(Table1[[#This Row],[Implementation Statement]])</f>
        <v>3226</v>
      </c>
    </row>
    <row r="145" spans="1:4" ht="99.75" x14ac:dyDescent="0.45">
      <c r="A145" s="34" t="s">
        <v>456</v>
      </c>
      <c r="B145" s="120" t="e">
        <f>VLOOKUP(Table1[[#This Row],[Control]],List!$E$3:$F$173,2,FALSE)</f>
        <v>#N/A</v>
      </c>
      <c r="C145" s="35" t="s">
        <v>1324</v>
      </c>
      <c r="D145" s="34">
        <f>LEN(Table1[[#This Row],[Implementation Statement]])</f>
        <v>474</v>
      </c>
    </row>
    <row r="146" spans="1:4" ht="409.5" x14ac:dyDescent="0.45">
      <c r="A146" s="34" t="s">
        <v>457</v>
      </c>
      <c r="B146" s="120" t="e">
        <f>VLOOKUP(Table1[[#This Row],[Control]],List!$E$3:$F$173,2,FALSE)</f>
        <v>#N/A</v>
      </c>
      <c r="C146" s="35" t="s">
        <v>1293</v>
      </c>
      <c r="D146" s="34">
        <f>LEN(Table1[[#This Row],[Implementation Statement]])</f>
        <v>2393</v>
      </c>
    </row>
    <row r="147" spans="1:4" ht="285" x14ac:dyDescent="0.45">
      <c r="A147" s="34" t="s">
        <v>458</v>
      </c>
      <c r="B147" s="120" t="e">
        <f>VLOOKUP(Table1[[#This Row],[Control]],List!$E$3:$F$173,2,FALSE)</f>
        <v>#N/A</v>
      </c>
      <c r="C147" s="35" t="s">
        <v>552</v>
      </c>
      <c r="D147" s="34">
        <f>LEN(Table1[[#This Row],[Implementation Statement]])</f>
        <v>1639</v>
      </c>
    </row>
    <row r="148" spans="1:4" x14ac:dyDescent="0.45">
      <c r="A148" s="34" t="s">
        <v>461</v>
      </c>
      <c r="B148" s="120" t="e">
        <f>VLOOKUP(Table1[[#This Row],[Control]],List!$E$3:$F$173,2,FALSE)</f>
        <v>#N/A</v>
      </c>
      <c r="C148" s="35" t="s">
        <v>507</v>
      </c>
      <c r="D148" s="34">
        <f>LEN(Table1[[#This Row],[Implementation Statement]])</f>
        <v>13</v>
      </c>
    </row>
    <row r="149" spans="1:4" x14ac:dyDescent="0.45">
      <c r="A149" s="34" t="s">
        <v>466</v>
      </c>
      <c r="B149" s="120" t="str">
        <f>VLOOKUP(Table1[[#This Row],[Control]],List!$E$3:$F$173,2,FALSE)</f>
        <v>N/A</v>
      </c>
      <c r="C149" s="35" t="s">
        <v>507</v>
      </c>
      <c r="D149" s="34">
        <f>LEN(Table1[[#This Row],[Implementation Statement]])</f>
        <v>13</v>
      </c>
    </row>
    <row r="150" spans="1:4" x14ac:dyDescent="0.45">
      <c r="A150" s="34" t="s">
        <v>464</v>
      </c>
      <c r="B150" s="120" t="e">
        <f>VLOOKUP(Table1[[#This Row],[Control]],List!$E$3:$F$173,2,FALSE)</f>
        <v>#N/A</v>
      </c>
      <c r="C150" s="35" t="s">
        <v>507</v>
      </c>
      <c r="D150" s="34">
        <f>LEN(Table1[[#This Row],[Implementation Statement]])</f>
        <v>13</v>
      </c>
    </row>
    <row r="151" spans="1:4" x14ac:dyDescent="0.45">
      <c r="A151" s="34" t="s">
        <v>468</v>
      </c>
      <c r="B151" s="120" t="str">
        <f>VLOOKUP(Table1[[#This Row],[Control]],List!$E$3:$F$173,2,FALSE)</f>
        <v>N/A</v>
      </c>
      <c r="C151" s="35" t="s">
        <v>507</v>
      </c>
      <c r="D151" s="34">
        <f>LEN(Table1[[#This Row],[Implementation Statement]])</f>
        <v>13</v>
      </c>
    </row>
    <row r="152" spans="1:4" ht="409.5" x14ac:dyDescent="0.45">
      <c r="A152" s="34" t="s">
        <v>442</v>
      </c>
      <c r="B152" s="120" t="str">
        <f>VLOOKUP(Table1[[#This Row],[Control]],List!$E$3:$F$173,2,FALSE)</f>
        <v>SC.L1-3.13.1</v>
      </c>
      <c r="C152" s="35" t="s">
        <v>553</v>
      </c>
      <c r="D152" s="34">
        <f>LEN(Table1[[#This Row],[Implementation Statement]])</f>
        <v>2488</v>
      </c>
    </row>
    <row r="153" spans="1:4" ht="409.5" x14ac:dyDescent="0.45">
      <c r="A153" s="34" t="s">
        <v>443</v>
      </c>
      <c r="B153" s="120" t="str">
        <f>VLOOKUP(Table1[[#This Row],[Control]],List!$E$3:$F$173,2,FALSE)</f>
        <v>SC.L1-3.13.5</v>
      </c>
      <c r="C153" s="35" t="s">
        <v>554</v>
      </c>
      <c r="D153" s="34">
        <f>LEN(Table1[[#This Row],[Implementation Statement]])</f>
        <v>2940</v>
      </c>
    </row>
    <row r="154" spans="1:4" ht="199.5" x14ac:dyDescent="0.45">
      <c r="A154" s="34" t="s">
        <v>459</v>
      </c>
      <c r="B154" s="120" t="str">
        <f>VLOOKUP(Table1[[#This Row],[Control]],List!$E$3:$F$173,2,FALSE)</f>
        <v>N/A</v>
      </c>
      <c r="C154" s="35" t="s">
        <v>555</v>
      </c>
      <c r="D154" s="34">
        <f>LEN(Table1[[#This Row],[Implementation Statement]])</f>
        <v>1159</v>
      </c>
    </row>
    <row r="155" spans="1:4" ht="356.25" x14ac:dyDescent="0.45">
      <c r="A155" s="34" t="s">
        <v>460</v>
      </c>
      <c r="B155" s="120" t="str">
        <f>VLOOKUP(Table1[[#This Row],[Control]],List!$E$3:$F$173,2,FALSE)</f>
        <v>N/A</v>
      </c>
      <c r="C155" s="35" t="s">
        <v>1315</v>
      </c>
      <c r="D155" s="34">
        <f>LEN(Table1[[#This Row],[Implementation Statement]])</f>
        <v>1966</v>
      </c>
    </row>
    <row r="156" spans="1:4" x14ac:dyDescent="0.45">
      <c r="A156" s="34" t="s">
        <v>462</v>
      </c>
      <c r="B156" s="120" t="str">
        <f>VLOOKUP(Table1[[#This Row],[Control]],List!$E$3:$F$173,2,FALSE)</f>
        <v>N/A</v>
      </c>
      <c r="C156" s="35" t="s">
        <v>507</v>
      </c>
      <c r="D156" s="34">
        <f>LEN(Table1[[#This Row],[Implementation Statement]])</f>
        <v>13</v>
      </c>
    </row>
    <row r="157" spans="1:4" x14ac:dyDescent="0.45">
      <c r="A157" s="34" t="s">
        <v>463</v>
      </c>
      <c r="B157" s="120" t="str">
        <f>VLOOKUP(Table1[[#This Row],[Control]],List!$E$3:$F$173,2,FALSE)</f>
        <v>N/A</v>
      </c>
      <c r="C157" s="35" t="s">
        <v>507</v>
      </c>
      <c r="D157" s="34">
        <f>LEN(Table1[[#This Row],[Implementation Statement]])</f>
        <v>13</v>
      </c>
    </row>
    <row r="158" spans="1:4" x14ac:dyDescent="0.45">
      <c r="A158" s="34" t="s">
        <v>467</v>
      </c>
      <c r="B158" s="120" t="str">
        <f>VLOOKUP(Table1[[#This Row],[Control]],List!$E$3:$F$173,2,FALSE)</f>
        <v>N/A</v>
      </c>
      <c r="C158" s="35" t="s">
        <v>507</v>
      </c>
      <c r="D158" s="34">
        <f>LEN(Table1[[#This Row],[Implementation Statement]])</f>
        <v>13</v>
      </c>
    </row>
    <row r="159" spans="1:4" x14ac:dyDescent="0.45">
      <c r="A159" s="34" t="s">
        <v>465</v>
      </c>
      <c r="B159" s="120" t="str">
        <f>VLOOKUP(Table1[[#This Row],[Control]],List!$E$3:$F$173,2,FALSE)</f>
        <v>N/A</v>
      </c>
      <c r="C159" s="35" t="s">
        <v>507</v>
      </c>
      <c r="D159" s="34">
        <f>LEN(Table1[[#This Row],[Implementation Statement]])</f>
        <v>13</v>
      </c>
    </row>
    <row r="160" spans="1:4" ht="285" x14ac:dyDescent="0.45">
      <c r="A160" s="34" t="s">
        <v>469</v>
      </c>
      <c r="B160" s="120" t="e">
        <f>VLOOKUP(Table1[[#This Row],[Control]],List!$E$3:$F$173,2,FALSE)</f>
        <v>#N/A</v>
      </c>
      <c r="C160" s="35" t="s">
        <v>1294</v>
      </c>
      <c r="D160" s="34">
        <f>LEN(Table1[[#This Row],[Implementation Statement]])</f>
        <v>1762</v>
      </c>
    </row>
    <row r="161" spans="1:4" ht="71.25" x14ac:dyDescent="0.45">
      <c r="A161" s="34" t="s">
        <v>473</v>
      </c>
      <c r="B161" s="120" t="e">
        <f>VLOOKUP(Table1[[#This Row],[Control]],List!$E$3:$F$173,2,FALSE)</f>
        <v>#N/A</v>
      </c>
      <c r="C161" s="35" t="s">
        <v>556</v>
      </c>
      <c r="D161" s="34">
        <f>LEN(Table1[[#This Row],[Implementation Statement]])</f>
        <v>169</v>
      </c>
    </row>
    <row r="162" spans="1:4" x14ac:dyDescent="0.45">
      <c r="A162" s="34" t="s">
        <v>479</v>
      </c>
      <c r="B162" s="120" t="e">
        <f>VLOOKUP(Table1[[#This Row],[Control]],List!$E$3:$F$173,2,FALSE)</f>
        <v>#N/A</v>
      </c>
      <c r="C162" s="35" t="s">
        <v>507</v>
      </c>
      <c r="D162" s="34">
        <f>LEN(Table1[[#This Row],[Implementation Statement]])</f>
        <v>13</v>
      </c>
    </row>
    <row r="163" spans="1:4" ht="285" x14ac:dyDescent="0.45">
      <c r="A163" s="34" t="s">
        <v>470</v>
      </c>
      <c r="B163" s="120" t="e">
        <f>VLOOKUP(Table1[[#This Row],[Control]],List!$E$3:$F$173,2,FALSE)</f>
        <v>#N/A</v>
      </c>
      <c r="C163" s="35" t="s">
        <v>1295</v>
      </c>
      <c r="D163" s="34">
        <f>LEN(Table1[[#This Row],[Implementation Statement]])</f>
        <v>1715</v>
      </c>
    </row>
    <row r="164" spans="1:4" ht="142.5" x14ac:dyDescent="0.45">
      <c r="A164" s="34" t="s">
        <v>471</v>
      </c>
      <c r="B164" s="120" t="e">
        <f>VLOOKUP(Table1[[#This Row],[Control]],List!$E$3:$F$173,2,FALSE)</f>
        <v>#N/A</v>
      </c>
      <c r="C164" s="35" t="s">
        <v>557</v>
      </c>
      <c r="D164" s="34">
        <f>LEN(Table1[[#This Row],[Implementation Statement]])</f>
        <v>737</v>
      </c>
    </row>
    <row r="165" spans="1:4" ht="285" x14ac:dyDescent="0.45">
      <c r="A165" s="34" t="s">
        <v>472</v>
      </c>
      <c r="B165" s="120" t="e">
        <f>VLOOKUP(Table1[[#This Row],[Control]],List!$E$3:$F$173,2,FALSE)</f>
        <v>#N/A</v>
      </c>
      <c r="C165" s="35" t="s">
        <v>1296</v>
      </c>
      <c r="D165" s="34">
        <f>LEN(Table1[[#This Row],[Implementation Statement]])</f>
        <v>1645</v>
      </c>
    </row>
    <row r="166" spans="1:4" x14ac:dyDescent="0.45">
      <c r="A166" s="34" t="s">
        <v>480</v>
      </c>
      <c r="B166" s="120" t="str">
        <f>VLOOKUP(Table1[[#This Row],[Control]],List!$E$3:$F$173,2,FALSE)</f>
        <v>N/A</v>
      </c>
      <c r="C166" s="35" t="s">
        <v>507</v>
      </c>
      <c r="D166" s="34">
        <f>LEN(Table1[[#This Row],[Implementation Statement]])</f>
        <v>13</v>
      </c>
    </row>
    <row r="167" spans="1:4" ht="270.75" x14ac:dyDescent="0.45">
      <c r="A167" s="34" t="s">
        <v>474</v>
      </c>
      <c r="B167" s="120" t="e">
        <f>VLOOKUP(Table1[[#This Row],[Control]],List!$E$3:$F$173,2,FALSE)</f>
        <v>#N/A</v>
      </c>
      <c r="C167" s="35" t="s">
        <v>1297</v>
      </c>
      <c r="D167" s="34">
        <f>LEN(Table1[[#This Row],[Implementation Statement]])</f>
        <v>1552</v>
      </c>
    </row>
    <row r="168" spans="1:4" ht="199.5" x14ac:dyDescent="0.45">
      <c r="A168" s="34" t="s">
        <v>475</v>
      </c>
      <c r="B168" s="120" t="e">
        <f>VLOOKUP(Table1[[#This Row],[Control]],List!$E$3:$F$173,2,FALSE)</f>
        <v>#N/A</v>
      </c>
      <c r="C168" s="35" t="s">
        <v>1298</v>
      </c>
      <c r="D168" s="34">
        <f>LEN(Table1[[#This Row],[Implementation Statement]])</f>
        <v>1259</v>
      </c>
    </row>
    <row r="169" spans="1:4" ht="142.5" x14ac:dyDescent="0.45">
      <c r="A169" s="34" t="s">
        <v>476</v>
      </c>
      <c r="B169" s="120" t="str">
        <f>VLOOKUP(Table1[[#This Row],[Control]],List!$E$3:$F$173,2,FALSE)</f>
        <v>N/A</v>
      </c>
      <c r="C169" s="35" t="s">
        <v>558</v>
      </c>
      <c r="D169" s="34">
        <f>LEN(Table1[[#This Row],[Implementation Statement]])</f>
        <v>872</v>
      </c>
    </row>
    <row r="170" spans="1:4" x14ac:dyDescent="0.45">
      <c r="A170" s="34" t="s">
        <v>481</v>
      </c>
      <c r="B170" s="120" t="e">
        <f>VLOOKUP(Table1[[#This Row],[Control]],List!$E$3:$F$173,2,FALSE)</f>
        <v>#N/A</v>
      </c>
      <c r="C170" s="35" t="s">
        <v>507</v>
      </c>
      <c r="D170" s="34">
        <f>LEN(Table1[[#This Row],[Implementation Statement]])</f>
        <v>13</v>
      </c>
    </row>
    <row r="171" spans="1:4" ht="142.5" x14ac:dyDescent="0.45">
      <c r="A171" s="34" t="s">
        <v>477</v>
      </c>
      <c r="B171" s="120" t="str">
        <f>VLOOKUP(Table1[[#This Row],[Control]],List!$E$3:$F$173,2,FALSE)</f>
        <v>N/A</v>
      </c>
      <c r="C171" s="35" t="s">
        <v>559</v>
      </c>
      <c r="D171" s="34">
        <f>LEN(Table1[[#This Row],[Implementation Statement]])</f>
        <v>760</v>
      </c>
    </row>
    <row r="172" spans="1:4" ht="128.25" x14ac:dyDescent="0.45">
      <c r="B172" t="s">
        <v>214</v>
      </c>
      <c r="C172" s="4" t="s">
        <v>560</v>
      </c>
      <c r="D172" s="34">
        <f>LEN(Table1[[#This Row],[Implementation Statement]])</f>
        <v>1008</v>
      </c>
    </row>
    <row r="173" spans="1:4" ht="185.25" x14ac:dyDescent="0.45">
      <c r="B173" t="s">
        <v>216</v>
      </c>
      <c r="C173" s="43" t="s">
        <v>1331</v>
      </c>
      <c r="D173" s="34">
        <f>LEN(Table1[[#This Row],[Implementation Statement]])</f>
        <v>1289</v>
      </c>
    </row>
    <row r="174" spans="1:4" ht="313.5" x14ac:dyDescent="0.45">
      <c r="B174" t="s">
        <v>218</v>
      </c>
      <c r="C174" s="43" t="s">
        <v>1256</v>
      </c>
      <c r="D174" s="34">
        <f>LEN(Table1[[#This Row],[Implementation Statement]])</f>
        <v>1964</v>
      </c>
    </row>
    <row r="175" spans="1:4" ht="185.25" x14ac:dyDescent="0.45">
      <c r="B175" t="s">
        <v>97</v>
      </c>
      <c r="C175" s="4" t="s">
        <v>561</v>
      </c>
      <c r="D175" s="34">
        <f>LEN(Table1[[#This Row],[Implementation Statement]])</f>
        <v>1303</v>
      </c>
    </row>
    <row r="176" spans="1:4" ht="185.25" x14ac:dyDescent="0.45">
      <c r="B176" t="s">
        <v>112</v>
      </c>
      <c r="C176" s="4" t="s">
        <v>561</v>
      </c>
      <c r="D176" s="34">
        <f>LEN(Table1[[#This Row],[Implementation Statement]])</f>
        <v>1303</v>
      </c>
    </row>
    <row r="177" spans="1:4" ht="409.5" x14ac:dyDescent="0.45">
      <c r="A177" t="s">
        <v>163</v>
      </c>
      <c r="B177" t="s">
        <v>163</v>
      </c>
      <c r="C177" s="4" t="s">
        <v>1259</v>
      </c>
      <c r="D177" s="34">
        <f>LEN(Table1[[#This Row],[Implementation Statement]])</f>
        <v>3329</v>
      </c>
    </row>
    <row r="178" spans="1:4" ht="270.75" x14ac:dyDescent="0.45">
      <c r="B178" t="s">
        <v>170</v>
      </c>
      <c r="C178" s="4" t="s">
        <v>562</v>
      </c>
      <c r="D178" s="34">
        <f>LEN(Table1[[#This Row],[Implementation Statement]])</f>
        <v>1466</v>
      </c>
    </row>
    <row r="179" spans="1:4" ht="327.75" x14ac:dyDescent="0.45">
      <c r="B179" t="s">
        <v>176</v>
      </c>
      <c r="C179" s="4" t="s">
        <v>563</v>
      </c>
      <c r="D179" s="34">
        <f>LEN(Table1[[#This Row],[Implementation Statement]])</f>
        <v>1876</v>
      </c>
    </row>
    <row r="180" spans="1:4" ht="242.25" x14ac:dyDescent="0.45">
      <c r="B180" t="s">
        <v>177</v>
      </c>
      <c r="C180" s="4" t="s">
        <v>1258</v>
      </c>
      <c r="D180" s="34">
        <f>LEN(Table1[[#This Row],[Implementation Statement]])</f>
        <v>1620</v>
      </c>
    </row>
    <row r="181" spans="1:4" ht="57" x14ac:dyDescent="0.45">
      <c r="B181" t="s">
        <v>182</v>
      </c>
      <c r="C181" s="4" t="s">
        <v>564</v>
      </c>
      <c r="D181" s="34">
        <f>LEN(Table1[[#This Row],[Implementation Statement]])</f>
        <v>483</v>
      </c>
    </row>
    <row r="182" spans="1:4" ht="185.25" x14ac:dyDescent="0.45">
      <c r="B182" t="s">
        <v>187</v>
      </c>
      <c r="C182" s="4" t="s">
        <v>1260</v>
      </c>
      <c r="D182" s="34">
        <f>LEN(Table1[[#This Row],[Implementation Statement]])</f>
        <v>1189</v>
      </c>
    </row>
    <row r="183" spans="1:4" ht="356.25" x14ac:dyDescent="0.45">
      <c r="B183" t="s">
        <v>100</v>
      </c>
      <c r="C183" s="4" t="s">
        <v>565</v>
      </c>
      <c r="D183" s="34">
        <f>LEN(Table1[[#This Row],[Implementation Statement]])</f>
        <v>2031</v>
      </c>
    </row>
    <row r="184" spans="1:4" ht="171" x14ac:dyDescent="0.45">
      <c r="B184" t="s">
        <v>115</v>
      </c>
      <c r="C184" s="4" t="s">
        <v>566</v>
      </c>
      <c r="D184" s="34">
        <f>LEN(Table1[[#This Row],[Implementation Statement]])</f>
        <v>984</v>
      </c>
    </row>
    <row r="185" spans="1:4" ht="156.75" x14ac:dyDescent="0.45">
      <c r="B185" t="s">
        <v>88</v>
      </c>
      <c r="C185" s="4" t="s">
        <v>1302</v>
      </c>
      <c r="D185" s="34">
        <f>LEN(Table1[[#This Row],[Implementation Statement]])</f>
        <v>862</v>
      </c>
    </row>
    <row r="186" spans="1:4" ht="399" x14ac:dyDescent="0.45">
      <c r="B186" t="s">
        <v>103</v>
      </c>
      <c r="C186" s="4" t="s">
        <v>1261</v>
      </c>
      <c r="D186" s="34">
        <f>LEN(Table1[[#This Row],[Implementation Statement]])</f>
        <v>2730</v>
      </c>
    </row>
    <row r="187" spans="1:4" ht="409.5" x14ac:dyDescent="0.45">
      <c r="B187" t="s">
        <v>105</v>
      </c>
      <c r="C187" s="4" t="s">
        <v>1329</v>
      </c>
      <c r="D187" s="34">
        <f>LEN(Table1[[#This Row],[Implementation Statement]])</f>
        <v>2581</v>
      </c>
    </row>
    <row r="188" spans="1:4" ht="285" x14ac:dyDescent="0.45">
      <c r="B188" t="s">
        <v>119</v>
      </c>
      <c r="C188" s="4" t="s">
        <v>1262</v>
      </c>
      <c r="D188" s="34">
        <f>LEN(Table1[[#This Row],[Implementation Statement]])</f>
        <v>1739</v>
      </c>
    </row>
    <row r="189" spans="1:4" ht="156.75" x14ac:dyDescent="0.45">
      <c r="B189" t="s">
        <v>131</v>
      </c>
      <c r="C189" s="4" t="s">
        <v>567</v>
      </c>
      <c r="D189" s="34">
        <f>LEN(Table1[[#This Row],[Implementation Statement]])</f>
        <v>938</v>
      </c>
    </row>
    <row r="190" spans="1:4" ht="171" x14ac:dyDescent="0.45">
      <c r="B190" t="s">
        <v>140</v>
      </c>
      <c r="C190" s="4" t="s">
        <v>568</v>
      </c>
      <c r="D190" s="34">
        <f>LEN(Table1[[#This Row],[Implementation Statement]])</f>
        <v>1358</v>
      </c>
    </row>
    <row r="191" spans="1:4" ht="313.5" x14ac:dyDescent="0.45">
      <c r="B191" t="s">
        <v>149</v>
      </c>
      <c r="C191" s="4" t="s">
        <v>569</v>
      </c>
      <c r="D191" s="34">
        <f>LEN(Table1[[#This Row],[Implementation Statement]])</f>
        <v>2146</v>
      </c>
    </row>
    <row r="192" spans="1:4" ht="42.75" x14ac:dyDescent="0.45">
      <c r="B192" t="s">
        <v>158</v>
      </c>
      <c r="C192" s="4" t="s">
        <v>570</v>
      </c>
      <c r="D192" s="34">
        <f>LEN(Table1[[#This Row],[Implementation Statement]])</f>
        <v>297</v>
      </c>
    </row>
    <row r="193" spans="1:4" ht="42.75" x14ac:dyDescent="0.45">
      <c r="B193" t="s">
        <v>165</v>
      </c>
      <c r="C193" s="4" t="s">
        <v>570</v>
      </c>
      <c r="D193" s="34">
        <f>LEN(Table1[[#This Row],[Implementation Statement]])</f>
        <v>297</v>
      </c>
    </row>
    <row r="194" spans="1:4" ht="42.75" x14ac:dyDescent="0.45">
      <c r="B194" t="s">
        <v>120</v>
      </c>
      <c r="C194" s="4" t="s">
        <v>1325</v>
      </c>
      <c r="D194" s="34">
        <f>LEN(Table1[[#This Row],[Implementation Statement]])</f>
        <v>297</v>
      </c>
    </row>
    <row r="195" spans="1:4" ht="256.5" x14ac:dyDescent="0.45">
      <c r="B195" t="s">
        <v>198</v>
      </c>
      <c r="C195" s="4" t="s">
        <v>1263</v>
      </c>
      <c r="D195" s="34">
        <f>LEN(Table1[[#This Row],[Implementation Statement]])</f>
        <v>1576</v>
      </c>
    </row>
    <row r="196" spans="1:4" ht="409.5" x14ac:dyDescent="0.45">
      <c r="B196" t="s">
        <v>201</v>
      </c>
      <c r="C196" s="4" t="s">
        <v>571</v>
      </c>
      <c r="D196" s="34">
        <f>LEN(Table1[[#This Row],[Implementation Statement]])</f>
        <v>2835</v>
      </c>
    </row>
    <row r="197" spans="1:4" ht="313.5" x14ac:dyDescent="0.45">
      <c r="B197" t="s">
        <v>204</v>
      </c>
      <c r="C197" s="4" t="s">
        <v>1264</v>
      </c>
      <c r="D197" s="34">
        <f>LEN(Table1[[#This Row],[Implementation Statement]])</f>
        <v>1811</v>
      </c>
    </row>
    <row r="198" spans="1:4" ht="399" x14ac:dyDescent="0.45">
      <c r="B198" t="s">
        <v>207</v>
      </c>
      <c r="C198" s="4" t="s">
        <v>1275</v>
      </c>
      <c r="D198" s="34">
        <f>LEN(Table1[[#This Row],[Implementation Statement]])</f>
        <v>2830</v>
      </c>
    </row>
    <row r="199" spans="1:4" ht="313.5" x14ac:dyDescent="0.45">
      <c r="B199" t="s">
        <v>210</v>
      </c>
      <c r="C199" s="4" t="s">
        <v>572</v>
      </c>
      <c r="D199" s="34">
        <f>LEN(Table1[[#This Row],[Implementation Statement]])</f>
        <v>2126</v>
      </c>
    </row>
    <row r="200" spans="1:4" ht="409.5" x14ac:dyDescent="0.45">
      <c r="B200" t="s">
        <v>151</v>
      </c>
      <c r="C200" s="4" t="s">
        <v>573</v>
      </c>
      <c r="D200" s="34">
        <f>LEN(Table1[[#This Row],[Implementation Statement]])</f>
        <v>3167</v>
      </c>
    </row>
    <row r="201" spans="1:4" ht="342" x14ac:dyDescent="0.45">
      <c r="B201" t="s">
        <v>160</v>
      </c>
      <c r="C201" s="4" t="s">
        <v>1303</v>
      </c>
      <c r="D201" s="34">
        <f>LEN(Table1[[#This Row],[Implementation Statement]])</f>
        <v>2115</v>
      </c>
    </row>
    <row r="202" spans="1:4" ht="156.75" x14ac:dyDescent="0.45">
      <c r="B202" t="s">
        <v>167</v>
      </c>
      <c r="C202" s="4" t="s">
        <v>574</v>
      </c>
      <c r="D202" s="34">
        <f>LEN(Table1[[#This Row],[Implementation Statement]])</f>
        <v>993</v>
      </c>
    </row>
    <row r="203" spans="1:4" ht="342" x14ac:dyDescent="0.45">
      <c r="B203" t="s">
        <v>173</v>
      </c>
      <c r="C203" s="4" t="s">
        <v>575</v>
      </c>
      <c r="D203" s="34">
        <f>LEN(Table1[[#This Row],[Implementation Statement]])</f>
        <v>2246</v>
      </c>
    </row>
    <row r="204" spans="1:4" ht="71.25" x14ac:dyDescent="0.45">
      <c r="B204" t="s">
        <v>179</v>
      </c>
      <c r="C204" s="4" t="s">
        <v>576</v>
      </c>
      <c r="D204" s="34">
        <f>LEN(Table1[[#This Row],[Implementation Statement]])</f>
        <v>534</v>
      </c>
    </row>
    <row r="205" spans="1:4" ht="242.25" x14ac:dyDescent="0.45">
      <c r="B205" t="s">
        <v>184</v>
      </c>
      <c r="C205" s="4" t="s">
        <v>1326</v>
      </c>
      <c r="D205" s="34">
        <f>LEN(Table1[[#This Row],[Implementation Statement]])</f>
        <v>1778</v>
      </c>
    </row>
    <row r="206" spans="1:4" ht="185.25" x14ac:dyDescent="0.45">
      <c r="B206" t="s">
        <v>189</v>
      </c>
      <c r="C206" s="4" t="s">
        <v>1316</v>
      </c>
      <c r="D206" s="34">
        <f>LEN(Table1[[#This Row],[Implementation Statement]])</f>
        <v>1431</v>
      </c>
    </row>
    <row r="207" spans="1:4" ht="128.25" x14ac:dyDescent="0.45">
      <c r="A207" s="34" t="s">
        <v>478</v>
      </c>
      <c r="B207" s="120" t="str">
        <f>VLOOKUP(Table1[[#This Row],[Control]],List!$E$3:$F$173,2,FALSE)</f>
        <v>N/A</v>
      </c>
      <c r="C207" s="35" t="s">
        <v>577</v>
      </c>
      <c r="D207" s="34">
        <f>LEN(Table1[[#This Row],[Implementation Statement]])</f>
        <v>734</v>
      </c>
    </row>
    <row r="208" spans="1:4" x14ac:dyDescent="0.45">
      <c r="A208" s="34"/>
      <c r="B208" s="14"/>
      <c r="C208" s="35"/>
      <c r="D208" s="34"/>
    </row>
    <row r="209" spans="1:4" x14ac:dyDescent="0.45">
      <c r="A209" s="34"/>
      <c r="B209" s="14"/>
      <c r="C209" s="35"/>
      <c r="D209" s="34"/>
    </row>
    <row r="210" spans="1:4" x14ac:dyDescent="0.45">
      <c r="A210" s="34"/>
      <c r="B210" s="14"/>
      <c r="C210" s="35"/>
      <c r="D210" s="34"/>
    </row>
    <row r="211" spans="1:4" x14ac:dyDescent="0.45">
      <c r="A211" s="34"/>
      <c r="B211" s="14"/>
      <c r="C211" s="35"/>
      <c r="D211" s="34"/>
    </row>
    <row r="212" spans="1:4" x14ac:dyDescent="0.45">
      <c r="A212" s="34"/>
      <c r="B212" s="14"/>
      <c r="C212" s="35"/>
      <c r="D212" s="34"/>
    </row>
    <row r="213" spans="1:4" x14ac:dyDescent="0.45">
      <c r="A213" s="34"/>
      <c r="B213" s="14"/>
      <c r="C213" s="35"/>
      <c r="D213" s="34"/>
    </row>
    <row r="214" spans="1:4" x14ac:dyDescent="0.45">
      <c r="A214" s="34"/>
      <c r="B214" s="14"/>
      <c r="C214" s="35"/>
      <c r="D214" s="34"/>
    </row>
    <row r="215" spans="1:4" x14ac:dyDescent="0.45">
      <c r="A215" s="34"/>
      <c r="B215" s="14"/>
      <c r="C215" s="35"/>
      <c r="D215" s="34"/>
    </row>
    <row r="216" spans="1:4" x14ac:dyDescent="0.45">
      <c r="A216" s="34"/>
      <c r="B216" s="14"/>
      <c r="C216" s="35"/>
      <c r="D216" s="34"/>
    </row>
    <row r="217" spans="1:4" x14ac:dyDescent="0.45">
      <c r="A217" s="34"/>
      <c r="B217" s="14"/>
      <c r="C217" s="35"/>
      <c r="D217" s="34"/>
    </row>
    <row r="218" spans="1:4" x14ac:dyDescent="0.45">
      <c r="A218" s="34"/>
      <c r="B218" s="14"/>
      <c r="C218" s="35"/>
      <c r="D218" s="34"/>
    </row>
    <row r="219" spans="1:4" x14ac:dyDescent="0.45">
      <c r="A219" s="34"/>
      <c r="B219" s="14"/>
      <c r="C219" s="35"/>
      <c r="D219" s="34"/>
    </row>
    <row r="220" spans="1:4" x14ac:dyDescent="0.45">
      <c r="A220" s="34"/>
      <c r="B220" s="14"/>
      <c r="C220" s="35"/>
      <c r="D220" s="34"/>
    </row>
    <row r="221" spans="1:4" x14ac:dyDescent="0.45">
      <c r="A221" s="34"/>
      <c r="B221" s="14"/>
      <c r="C221" s="35"/>
      <c r="D221" s="34"/>
    </row>
    <row r="222" spans="1:4" x14ac:dyDescent="0.45">
      <c r="A222" s="34"/>
      <c r="B222" s="14"/>
      <c r="C222" s="35"/>
      <c r="D222" s="34"/>
    </row>
    <row r="223" spans="1:4" x14ac:dyDescent="0.45">
      <c r="A223" s="34"/>
      <c r="B223" s="14"/>
      <c r="C223" s="35"/>
      <c r="D223" s="34"/>
    </row>
    <row r="226" spans="1:1" x14ac:dyDescent="0.45">
      <c r="A226">
        <f>SUBTOTAL(103,A2:A224)</f>
        <v>172</v>
      </c>
    </row>
  </sheetData>
  <pageMargins left="0.7" right="0.7" top="0.75" bottom="0.75" header="0.3" footer="0.3"/>
  <legacy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5EFCC0-B59F-4CDB-AA93-862CE4434244}">
  <sheetPr codeName="Sheet2"/>
  <dimension ref="B1:CB213"/>
  <sheetViews>
    <sheetView showGridLines="0" zoomScale="117" zoomScaleNormal="100" workbookViewId="0">
      <pane xSplit="6" ySplit="2" topLeftCell="CA198" activePane="bottomRight" state="frozen"/>
      <selection pane="topRight" activeCell="D1" sqref="D1"/>
      <selection pane="bottomLeft" activeCell="D1" sqref="D1"/>
      <selection pane="bottomRight" activeCell="CA208" sqref="CA208"/>
    </sheetView>
  </sheetViews>
  <sheetFormatPr defaultColWidth="8.53125" defaultRowHeight="14.25" x14ac:dyDescent="0.45"/>
  <cols>
    <col min="1" max="1" width="8.53125" customWidth="1"/>
    <col min="2" max="2" width="19.33203125" bestFit="1" customWidth="1"/>
    <col min="3" max="3" width="3.53125" bestFit="1" customWidth="1"/>
    <col min="4" max="4" width="8.59765625"/>
    <col min="5" max="6" width="12.796875" bestFit="1" customWidth="1"/>
    <col min="7" max="7" width="25.796875" bestFit="1" customWidth="1"/>
    <col min="8" max="8" width="22.19921875" bestFit="1" customWidth="1"/>
    <col min="9" max="9" width="18.46484375" bestFit="1" customWidth="1"/>
    <col min="10" max="10" width="13.53125" bestFit="1" customWidth="1"/>
    <col min="11" max="11" width="17.46484375" bestFit="1" customWidth="1"/>
    <col min="12" max="12" width="19.19921875" bestFit="1" customWidth="1"/>
    <col min="13" max="13" width="15.19921875" bestFit="1" customWidth="1"/>
    <col min="14" max="14" width="16.59765625" bestFit="1" customWidth="1"/>
    <col min="15" max="15" width="20" bestFit="1" customWidth="1"/>
    <col min="16" max="16" width="14" bestFit="1" customWidth="1"/>
    <col min="17" max="17" width="18" bestFit="1" customWidth="1"/>
    <col min="18" max="18" width="16" bestFit="1" customWidth="1"/>
    <col min="19" max="19" width="17.06640625" bestFit="1" customWidth="1"/>
    <col min="20" max="20" width="14.19921875" bestFit="1" customWidth="1"/>
    <col min="21" max="21" width="18.53125" bestFit="1" customWidth="1"/>
    <col min="22" max="22" width="18.06640625" bestFit="1" customWidth="1"/>
    <col min="23" max="23" width="15.796875" bestFit="1" customWidth="1"/>
    <col min="24" max="24" width="13.59765625" bestFit="1" customWidth="1"/>
    <col min="25" max="25" width="19.53125" bestFit="1" customWidth="1"/>
    <col min="26" max="26" width="17.796875" bestFit="1" customWidth="1"/>
    <col min="27" max="27" width="14.796875" bestFit="1" customWidth="1"/>
    <col min="28" max="28" width="19.46484375" bestFit="1" customWidth="1"/>
    <col min="29" max="29" width="18.796875" bestFit="1" customWidth="1"/>
    <col min="30" max="31" width="14.796875" bestFit="1" customWidth="1"/>
    <col min="32" max="32" width="16.796875" bestFit="1" customWidth="1"/>
    <col min="33" max="33" width="14.59765625" bestFit="1" customWidth="1"/>
    <col min="34" max="35" width="18.53125" bestFit="1" customWidth="1"/>
    <col min="36" max="36" width="16.53125" bestFit="1" customWidth="1"/>
    <col min="37" max="37" width="18.53125" bestFit="1" customWidth="1"/>
    <col min="38" max="38" width="12.796875" bestFit="1" customWidth="1"/>
    <col min="39" max="39" width="15" bestFit="1" customWidth="1"/>
    <col min="40" max="40" width="13.53125" bestFit="1" customWidth="1"/>
    <col min="41" max="41" width="18.33203125" bestFit="1" customWidth="1"/>
    <col min="42" max="42" width="19.19921875" bestFit="1" customWidth="1"/>
    <col min="43" max="43" width="17.19921875" bestFit="1" customWidth="1"/>
    <col min="44" max="44" width="16.9296875" bestFit="1" customWidth="1"/>
    <col min="45" max="45" width="17.06640625" bestFit="1" customWidth="1"/>
    <col min="46" max="46" width="19.9296875" bestFit="1" customWidth="1"/>
    <col min="47" max="49" width="16.06640625" bestFit="1" customWidth="1"/>
    <col min="50" max="50" width="15.9296875" bestFit="1" customWidth="1"/>
    <col min="51" max="51" width="18.59765625" bestFit="1" customWidth="1"/>
    <col min="52" max="52" width="18.53125" bestFit="1" customWidth="1"/>
    <col min="53" max="54" width="19.796875" bestFit="1" customWidth="1"/>
    <col min="55" max="55" width="16.53125" bestFit="1" customWidth="1"/>
    <col min="56" max="56" width="18" bestFit="1" customWidth="1"/>
    <col min="57" max="57" width="19.46484375" bestFit="1" customWidth="1"/>
    <col min="58" max="58" width="16.06640625" bestFit="1" customWidth="1"/>
    <col min="59" max="59" width="18.19921875" bestFit="1" customWidth="1"/>
    <col min="60" max="60" width="17.06640625" bestFit="1" customWidth="1"/>
    <col min="61" max="61" width="19.19921875" bestFit="1" customWidth="1"/>
    <col min="62" max="62" width="15.9296875" bestFit="1" customWidth="1"/>
    <col min="63" max="63" width="19.796875" bestFit="1" customWidth="1"/>
    <col min="64" max="64" width="16.53125" bestFit="1" customWidth="1"/>
    <col min="65" max="65" width="16.9296875" bestFit="1" customWidth="1"/>
    <col min="66" max="66" width="16.19921875" bestFit="1" customWidth="1"/>
    <col min="67" max="67" width="17" bestFit="1" customWidth="1"/>
    <col min="68" max="68" width="16.53125" bestFit="1" customWidth="1"/>
    <col min="69" max="69" width="16.19921875" bestFit="1" customWidth="1"/>
    <col min="70" max="70" width="16.9296875" bestFit="1" customWidth="1"/>
    <col min="71" max="71" width="20" bestFit="1" customWidth="1"/>
    <col min="72" max="72" width="13.9296875" bestFit="1" customWidth="1"/>
    <col min="73" max="73" width="19.33203125" bestFit="1" customWidth="1"/>
    <col min="74" max="74" width="16.796875" bestFit="1" customWidth="1"/>
    <col min="75" max="75" width="16.9296875" bestFit="1" customWidth="1"/>
    <col min="76" max="76" width="18.59765625" bestFit="1" customWidth="1"/>
    <col min="77" max="77" width="17.796875" bestFit="1" customWidth="1"/>
    <col min="78" max="78" width="16.06640625" bestFit="1" customWidth="1"/>
    <col min="79" max="79" width="20" bestFit="1" customWidth="1"/>
    <col min="80" max="80" width="13.46484375" bestFit="1" customWidth="1"/>
  </cols>
  <sheetData>
    <row r="1" spans="2:80" ht="21.4" thickBot="1" x14ac:dyDescent="0.7">
      <c r="I1" s="301" t="s">
        <v>47</v>
      </c>
      <c r="J1" s="302"/>
      <c r="K1" s="302"/>
      <c r="L1" s="302"/>
      <c r="M1" s="302"/>
      <c r="N1" s="302"/>
      <c r="O1" s="302"/>
      <c r="P1" s="302"/>
      <c r="Q1" s="302"/>
      <c r="R1" s="302"/>
      <c r="S1" s="302"/>
      <c r="T1" s="302"/>
      <c r="U1" s="302"/>
      <c r="V1" s="302"/>
      <c r="W1" s="302"/>
      <c r="X1" s="302"/>
      <c r="Y1" s="302"/>
      <c r="Z1" s="302"/>
      <c r="AA1" s="302"/>
      <c r="AB1" s="302"/>
      <c r="AC1" s="302"/>
      <c r="AD1" s="302"/>
      <c r="AE1" s="302"/>
      <c r="AF1" s="303"/>
      <c r="AG1" s="301" t="s">
        <v>297</v>
      </c>
      <c r="AH1" s="302"/>
      <c r="AI1" s="302"/>
      <c r="AJ1" s="302"/>
      <c r="AK1" s="302"/>
      <c r="AL1" s="302"/>
      <c r="AM1" s="302"/>
      <c r="AN1" s="302"/>
      <c r="AO1" s="302"/>
      <c r="AP1" s="302"/>
      <c r="AQ1" s="302"/>
      <c r="AR1" s="302"/>
      <c r="AS1" s="302"/>
      <c r="AT1" s="302"/>
      <c r="AU1" s="302"/>
      <c r="AV1" s="302"/>
      <c r="AW1" s="302"/>
      <c r="AX1" s="302"/>
      <c r="AY1" s="302"/>
      <c r="AZ1" s="302"/>
      <c r="BA1" s="302"/>
      <c r="BB1" s="302"/>
      <c r="BC1" s="302"/>
      <c r="BD1" s="303"/>
      <c r="BE1" s="300" t="s">
        <v>298</v>
      </c>
      <c r="BF1" s="298"/>
      <c r="BG1" s="299"/>
      <c r="BH1" s="300" t="s">
        <v>236</v>
      </c>
      <c r="BI1" s="298"/>
      <c r="BJ1" s="298"/>
      <c r="BK1" s="298"/>
      <c r="BL1" s="298"/>
      <c r="BM1" s="298"/>
      <c r="BN1" s="298"/>
      <c r="BO1" s="298"/>
      <c r="BP1" s="298"/>
      <c r="BQ1" s="298"/>
      <c r="BR1" s="299"/>
      <c r="BS1" s="300" t="s">
        <v>272</v>
      </c>
      <c r="BT1" s="298"/>
      <c r="BU1" s="299"/>
      <c r="BV1" s="298" t="s">
        <v>276</v>
      </c>
      <c r="BW1" s="298"/>
      <c r="BX1" s="298"/>
      <c r="BY1" s="299"/>
    </row>
    <row r="2" spans="2:80" ht="90.4" thickBot="1" x14ac:dyDescent="0.5">
      <c r="E2" s="121" t="s">
        <v>307</v>
      </c>
      <c r="F2" s="118" t="s">
        <v>291</v>
      </c>
      <c r="G2" s="110" t="s">
        <v>289</v>
      </c>
      <c r="H2" s="110" t="s">
        <v>262</v>
      </c>
      <c r="I2" s="108" t="s">
        <v>109</v>
      </c>
      <c r="J2" s="109" t="s">
        <v>123</v>
      </c>
      <c r="K2" s="109" t="s">
        <v>134</v>
      </c>
      <c r="L2" s="109" t="s">
        <v>221</v>
      </c>
      <c r="M2" s="177" t="s">
        <v>143</v>
      </c>
      <c r="N2" s="109" t="s">
        <v>152</v>
      </c>
      <c r="O2" s="109" t="s">
        <v>161</v>
      </c>
      <c r="P2" s="109" t="s">
        <v>168</v>
      </c>
      <c r="Q2" s="109" t="s">
        <v>174</v>
      </c>
      <c r="R2" s="109" t="s">
        <v>180</v>
      </c>
      <c r="S2" s="109" t="s">
        <v>185</v>
      </c>
      <c r="T2" s="109" t="s">
        <v>190</v>
      </c>
      <c r="U2" s="109" t="s">
        <v>193</v>
      </c>
      <c r="V2" s="109" t="s">
        <v>196</v>
      </c>
      <c r="W2" s="109" t="s">
        <v>222</v>
      </c>
      <c r="X2" s="109" t="s">
        <v>199</v>
      </c>
      <c r="Y2" s="109" t="s">
        <v>205</v>
      </c>
      <c r="Z2" s="109" t="s">
        <v>208</v>
      </c>
      <c r="AA2" s="109" t="s">
        <v>213</v>
      </c>
      <c r="AB2" s="109" t="s">
        <v>215</v>
      </c>
      <c r="AC2" s="109" t="s">
        <v>217</v>
      </c>
      <c r="AD2" s="109" t="s">
        <v>224</v>
      </c>
      <c r="AE2" s="109" t="s">
        <v>230</v>
      </c>
      <c r="AF2" s="149" t="s">
        <v>233</v>
      </c>
      <c r="AG2" s="150" t="s">
        <v>277</v>
      </c>
      <c r="AH2" s="151" t="s">
        <v>48</v>
      </c>
      <c r="AI2" s="151" t="s">
        <v>94</v>
      </c>
      <c r="AJ2" s="151" t="s">
        <v>225</v>
      </c>
      <c r="AK2" s="151" t="s">
        <v>64</v>
      </c>
      <c r="AL2" s="151" t="s">
        <v>261</v>
      </c>
      <c r="AM2" s="151" t="s">
        <v>211</v>
      </c>
      <c r="AN2" s="151" t="s">
        <v>240</v>
      </c>
      <c r="AO2" s="151" t="s">
        <v>279</v>
      </c>
      <c r="AP2" s="151" t="s">
        <v>245</v>
      </c>
      <c r="AQ2" s="151" t="s">
        <v>1180</v>
      </c>
      <c r="AR2" s="151" t="s">
        <v>248</v>
      </c>
      <c r="AS2" s="151" t="s">
        <v>263</v>
      </c>
      <c r="AT2" s="151" t="s">
        <v>250</v>
      </c>
      <c r="AU2" s="151" t="s">
        <v>256</v>
      </c>
      <c r="AV2" s="151" t="s">
        <v>265</v>
      </c>
      <c r="AW2" s="151" t="s">
        <v>220</v>
      </c>
      <c r="AX2" s="151" t="s">
        <v>258</v>
      </c>
      <c r="AY2" s="151" t="s">
        <v>282</v>
      </c>
      <c r="AZ2" s="151" t="s">
        <v>79</v>
      </c>
      <c r="BA2" s="151" t="s">
        <v>223</v>
      </c>
      <c r="BB2" s="151" t="s">
        <v>227</v>
      </c>
      <c r="BC2" s="151" t="s">
        <v>271</v>
      </c>
      <c r="BD2" s="149" t="s">
        <v>260</v>
      </c>
      <c r="BE2" s="150" t="s">
        <v>268</v>
      </c>
      <c r="BF2" s="151" t="s">
        <v>257</v>
      </c>
      <c r="BG2" s="149" t="s">
        <v>254</v>
      </c>
      <c r="BH2" s="150" t="s">
        <v>1175</v>
      </c>
      <c r="BI2" s="151" t="s">
        <v>266</v>
      </c>
      <c r="BJ2" s="151" t="s">
        <v>270</v>
      </c>
      <c r="BK2" s="151" t="s">
        <v>269</v>
      </c>
      <c r="BL2" s="151" t="s">
        <v>244</v>
      </c>
      <c r="BM2" s="151" t="s">
        <v>252</v>
      </c>
      <c r="BN2" s="151" t="s">
        <v>278</v>
      </c>
      <c r="BO2" s="151" t="s">
        <v>237</v>
      </c>
      <c r="BP2" s="151" t="s">
        <v>246</v>
      </c>
      <c r="BQ2" s="151" t="s">
        <v>202</v>
      </c>
      <c r="BR2" s="149" t="s">
        <v>255</v>
      </c>
      <c r="BS2" s="150" t="s">
        <v>273</v>
      </c>
      <c r="BT2" s="151" t="s">
        <v>274</v>
      </c>
      <c r="BU2" s="149" t="s">
        <v>275</v>
      </c>
      <c r="BV2" s="152" t="s">
        <v>280</v>
      </c>
      <c r="BW2" s="151" t="s">
        <v>253</v>
      </c>
      <c r="BX2" s="151" t="s">
        <v>281</v>
      </c>
      <c r="BY2" s="149" t="s">
        <v>283</v>
      </c>
      <c r="BZ2" s="149" t="s">
        <v>219</v>
      </c>
      <c r="CA2" s="149" t="s">
        <v>305</v>
      </c>
      <c r="CB2" s="149" t="s">
        <v>267</v>
      </c>
    </row>
    <row r="3" spans="2:80" x14ac:dyDescent="0.45">
      <c r="B3" s="3" t="s">
        <v>228</v>
      </c>
      <c r="C3" s="23" t="s">
        <v>229</v>
      </c>
      <c r="E3" s="77" t="s">
        <v>311</v>
      </c>
      <c r="F3" s="111" t="s">
        <v>50</v>
      </c>
      <c r="G3" s="111" t="s">
        <v>288</v>
      </c>
      <c r="H3" s="111" t="s">
        <v>288</v>
      </c>
      <c r="I3" s="146"/>
      <c r="J3" s="48"/>
      <c r="K3" s="48"/>
      <c r="L3" s="48"/>
      <c r="M3" s="48"/>
      <c r="N3" s="48"/>
      <c r="O3" s="48"/>
      <c r="P3" s="48"/>
      <c r="Q3" s="48"/>
      <c r="R3" s="48"/>
      <c r="S3" s="48"/>
      <c r="T3" s="48"/>
      <c r="U3" s="48" t="s">
        <v>508</v>
      </c>
      <c r="V3" s="48" t="s">
        <v>229</v>
      </c>
      <c r="W3" s="48"/>
      <c r="X3" s="48"/>
      <c r="Y3" s="48"/>
      <c r="Z3" s="48"/>
      <c r="AA3" s="48"/>
      <c r="AB3" s="48"/>
      <c r="AC3" s="48"/>
      <c r="AD3" s="48"/>
      <c r="AE3" s="48"/>
      <c r="AF3" s="147"/>
      <c r="AG3" s="146"/>
      <c r="AH3" s="48" t="s">
        <v>229</v>
      </c>
      <c r="AI3" s="48"/>
      <c r="AJ3" s="48" t="s">
        <v>232</v>
      </c>
      <c r="AK3" s="48" t="s">
        <v>232</v>
      </c>
      <c r="AL3" s="48"/>
      <c r="AM3" s="48" t="s">
        <v>232</v>
      </c>
      <c r="AN3" s="48" t="s">
        <v>232</v>
      </c>
      <c r="AO3" s="48"/>
      <c r="AP3" s="48"/>
      <c r="AQ3" s="48" t="s">
        <v>229</v>
      </c>
      <c r="AR3" s="48"/>
      <c r="AS3" s="48"/>
      <c r="AT3" s="48"/>
      <c r="AU3" s="48"/>
      <c r="AV3" s="48"/>
      <c r="AW3" s="48"/>
      <c r="AX3" s="48"/>
      <c r="AY3" s="48"/>
      <c r="AZ3" s="48"/>
      <c r="BA3" s="48"/>
      <c r="BB3" s="48"/>
      <c r="BC3" s="48"/>
      <c r="BD3" s="147"/>
      <c r="BE3" s="146"/>
      <c r="BF3" s="48"/>
      <c r="BG3" s="147"/>
      <c r="BH3" s="146"/>
      <c r="BI3" s="48"/>
      <c r="BJ3" s="48"/>
      <c r="BK3" s="48"/>
      <c r="BL3" s="48"/>
      <c r="BM3" s="48" t="s">
        <v>232</v>
      </c>
      <c r="BN3" s="48"/>
      <c r="BO3" s="48"/>
      <c r="BP3" s="48"/>
      <c r="BQ3" s="48"/>
      <c r="BR3" s="147" t="s">
        <v>232</v>
      </c>
      <c r="BS3" s="146"/>
      <c r="BT3" s="48"/>
      <c r="BU3" s="147"/>
      <c r="BV3" s="148"/>
      <c r="BW3" s="48"/>
      <c r="BX3" s="48"/>
      <c r="BY3" s="147"/>
      <c r="BZ3" s="147"/>
      <c r="CA3" s="147"/>
      <c r="CB3" s="147"/>
    </row>
    <row r="4" spans="2:80" x14ac:dyDescent="0.45">
      <c r="B4" s="6" t="s">
        <v>231</v>
      </c>
      <c r="C4" s="24" t="s">
        <v>232</v>
      </c>
      <c r="E4" s="77" t="s">
        <v>312</v>
      </c>
      <c r="F4" s="111" t="s">
        <v>65</v>
      </c>
      <c r="G4" s="111" t="s">
        <v>288</v>
      </c>
      <c r="H4" s="111" t="s">
        <v>288</v>
      </c>
      <c r="I4" s="15"/>
      <c r="J4" s="13"/>
      <c r="K4" s="13"/>
      <c r="L4" s="13"/>
      <c r="M4" s="13"/>
      <c r="N4" s="13"/>
      <c r="O4" s="13"/>
      <c r="P4" s="13"/>
      <c r="Q4" s="13"/>
      <c r="R4" s="13"/>
      <c r="S4" s="13"/>
      <c r="T4" s="13"/>
      <c r="U4" s="13" t="s">
        <v>508</v>
      </c>
      <c r="V4" s="13" t="s">
        <v>229</v>
      </c>
      <c r="W4" s="13"/>
      <c r="X4" s="13"/>
      <c r="Y4" s="13"/>
      <c r="Z4" s="13"/>
      <c r="AA4" s="13"/>
      <c r="AB4" s="13"/>
      <c r="AC4" s="13"/>
      <c r="AD4" s="13" t="s">
        <v>232</v>
      </c>
      <c r="AE4" s="13"/>
      <c r="AF4" s="16"/>
      <c r="AG4" s="15"/>
      <c r="AH4" s="13" t="s">
        <v>229</v>
      </c>
      <c r="AI4" s="13"/>
      <c r="AJ4" s="13" t="s">
        <v>229</v>
      </c>
      <c r="AK4" s="13" t="s">
        <v>232</v>
      </c>
      <c r="AL4" s="13"/>
      <c r="AM4" s="13" t="s">
        <v>232</v>
      </c>
      <c r="AN4" s="13"/>
      <c r="AO4" s="13"/>
      <c r="AP4" s="13"/>
      <c r="AQ4" s="13" t="s">
        <v>232</v>
      </c>
      <c r="AR4" s="13" t="s">
        <v>232</v>
      </c>
      <c r="AS4" s="13"/>
      <c r="AT4" s="13"/>
      <c r="AU4" s="13" t="s">
        <v>232</v>
      </c>
      <c r="AV4" s="13"/>
      <c r="AW4" s="13"/>
      <c r="AX4" s="13"/>
      <c r="AY4" s="13"/>
      <c r="AZ4" s="13"/>
      <c r="BA4" s="13"/>
      <c r="BB4" s="13"/>
      <c r="BC4" s="13"/>
      <c r="BD4" s="16"/>
      <c r="BE4" s="15"/>
      <c r="BF4" s="13"/>
      <c r="BG4" s="16"/>
      <c r="BH4" s="15"/>
      <c r="BI4" s="13"/>
      <c r="BJ4" s="13"/>
      <c r="BK4" s="13"/>
      <c r="BL4" s="13"/>
      <c r="BM4" s="13"/>
      <c r="BN4" s="13"/>
      <c r="BO4" s="13"/>
      <c r="BP4" s="13"/>
      <c r="BQ4" s="13"/>
      <c r="BR4" s="16" t="s">
        <v>232</v>
      </c>
      <c r="BS4" s="15"/>
      <c r="BT4" s="13" t="s">
        <v>232</v>
      </c>
      <c r="BU4" s="16" t="s">
        <v>232</v>
      </c>
      <c r="BV4" s="79"/>
      <c r="BW4" s="13"/>
      <c r="BX4" s="13"/>
      <c r="BY4" s="16"/>
      <c r="BZ4" s="16"/>
      <c r="CA4" s="147"/>
      <c r="CB4" s="16"/>
    </row>
    <row r="5" spans="2:80" x14ac:dyDescent="0.45">
      <c r="B5" s="6" t="s">
        <v>1172</v>
      </c>
      <c r="C5" s="24" t="s">
        <v>239</v>
      </c>
      <c r="E5" s="77" t="s">
        <v>313</v>
      </c>
      <c r="F5" s="111" t="s">
        <v>80</v>
      </c>
      <c r="G5" s="111" t="s">
        <v>288</v>
      </c>
      <c r="H5" s="111" t="s">
        <v>288</v>
      </c>
      <c r="I5" s="15"/>
      <c r="J5" s="13"/>
      <c r="K5" s="13"/>
      <c r="L5" s="13" t="s">
        <v>232</v>
      </c>
      <c r="M5" s="13"/>
      <c r="N5" s="13"/>
      <c r="O5" s="13"/>
      <c r="P5" s="13" t="s">
        <v>229</v>
      </c>
      <c r="Q5" s="13"/>
      <c r="R5" s="13"/>
      <c r="S5" s="13"/>
      <c r="T5" s="13"/>
      <c r="U5" s="13" t="s">
        <v>508</v>
      </c>
      <c r="V5" s="13"/>
      <c r="W5" s="13"/>
      <c r="X5" s="13"/>
      <c r="Y5" s="13"/>
      <c r="Z5" s="13"/>
      <c r="AA5" s="13"/>
      <c r="AB5" s="13"/>
      <c r="AC5" s="13" t="s">
        <v>232</v>
      </c>
      <c r="AD5" s="13" t="s">
        <v>229</v>
      </c>
      <c r="AE5" s="13"/>
      <c r="AF5" s="16"/>
      <c r="AG5" s="15"/>
      <c r="AH5" s="13" t="s">
        <v>229</v>
      </c>
      <c r="AI5" s="13"/>
      <c r="AJ5" s="13"/>
      <c r="AK5" s="13"/>
      <c r="AL5" s="13"/>
      <c r="AM5" s="13" t="s">
        <v>229</v>
      </c>
      <c r="AN5" s="13"/>
      <c r="AO5" s="13"/>
      <c r="AP5" s="13"/>
      <c r="AQ5" s="13" t="s">
        <v>229</v>
      </c>
      <c r="AR5" s="13"/>
      <c r="AS5" s="13"/>
      <c r="AT5" s="13"/>
      <c r="AU5" s="13" t="s">
        <v>229</v>
      </c>
      <c r="AV5" s="13"/>
      <c r="AW5" s="13"/>
      <c r="AX5" s="13"/>
      <c r="AY5" s="13"/>
      <c r="AZ5" s="13"/>
      <c r="BA5" s="13"/>
      <c r="BB5" s="13"/>
      <c r="BC5" s="13"/>
      <c r="BD5" s="16"/>
      <c r="BE5" s="15"/>
      <c r="BF5" s="13"/>
      <c r="BG5" s="16"/>
      <c r="BH5" s="15"/>
      <c r="BI5" s="13"/>
      <c r="BJ5" s="13"/>
      <c r="BK5" s="13"/>
      <c r="BL5" s="13"/>
      <c r="BM5" s="13"/>
      <c r="BN5" s="13"/>
      <c r="BO5" s="13"/>
      <c r="BP5" s="13"/>
      <c r="BQ5" s="13"/>
      <c r="BR5" s="16"/>
      <c r="BS5" s="15"/>
      <c r="BT5" s="13"/>
      <c r="BU5" s="16"/>
      <c r="BV5" s="79"/>
      <c r="BW5" s="13"/>
      <c r="BX5" s="13"/>
      <c r="BY5" s="16"/>
      <c r="BZ5" s="16"/>
      <c r="CA5" s="147"/>
      <c r="CB5" s="16" t="s">
        <v>232</v>
      </c>
    </row>
    <row r="6" spans="2:80" ht="14.65" thickBot="1" x14ac:dyDescent="0.5">
      <c r="B6" s="7" t="s">
        <v>290</v>
      </c>
      <c r="C6" s="25" t="s">
        <v>243</v>
      </c>
      <c r="E6" s="77" t="s">
        <v>314</v>
      </c>
      <c r="F6" s="111" t="s">
        <v>95</v>
      </c>
      <c r="G6" s="111" t="s">
        <v>288</v>
      </c>
      <c r="H6" s="111" t="s">
        <v>287</v>
      </c>
      <c r="I6" s="15"/>
      <c r="J6" s="13"/>
      <c r="K6" s="13"/>
      <c r="L6" s="13"/>
      <c r="M6" s="13"/>
      <c r="N6" s="13"/>
      <c r="O6" s="13"/>
      <c r="P6" s="13"/>
      <c r="Q6" s="13"/>
      <c r="R6" s="13"/>
      <c r="S6" s="13"/>
      <c r="T6" s="13"/>
      <c r="U6" s="13" t="s">
        <v>508</v>
      </c>
      <c r="V6" s="13"/>
      <c r="W6" s="13"/>
      <c r="X6" s="13"/>
      <c r="Y6" s="13"/>
      <c r="Z6" s="13"/>
      <c r="AA6" s="13"/>
      <c r="AB6" s="13"/>
      <c r="AC6" s="13"/>
      <c r="AD6" s="13"/>
      <c r="AE6" s="13"/>
      <c r="AF6" s="16"/>
      <c r="AG6" s="15"/>
      <c r="AH6" s="13"/>
      <c r="AI6" s="13"/>
      <c r="AJ6" s="13"/>
      <c r="AK6" s="13"/>
      <c r="AL6" s="13"/>
      <c r="AM6" s="13" t="s">
        <v>229</v>
      </c>
      <c r="AN6" s="13"/>
      <c r="AO6" s="13"/>
      <c r="AP6" s="13" t="s">
        <v>232</v>
      </c>
      <c r="AQ6" s="13" t="s">
        <v>229</v>
      </c>
      <c r="AR6" s="13"/>
      <c r="AS6" s="13"/>
      <c r="AT6" s="13"/>
      <c r="AU6" s="13" t="s">
        <v>232</v>
      </c>
      <c r="AV6" s="13"/>
      <c r="AW6" s="13"/>
      <c r="AX6" s="13"/>
      <c r="AY6" s="13" t="s">
        <v>232</v>
      </c>
      <c r="AZ6" s="13"/>
      <c r="BA6" s="13"/>
      <c r="BB6" s="13"/>
      <c r="BC6" s="13"/>
      <c r="BD6" s="16"/>
      <c r="BE6" s="15"/>
      <c r="BF6" s="13"/>
      <c r="BG6" s="16"/>
      <c r="BH6" s="15"/>
      <c r="BI6" s="13"/>
      <c r="BJ6" s="13"/>
      <c r="BK6" s="13"/>
      <c r="BL6" s="13"/>
      <c r="BM6" s="13"/>
      <c r="BN6" s="13"/>
      <c r="BO6" s="13"/>
      <c r="BP6" s="13"/>
      <c r="BQ6" s="13"/>
      <c r="BR6" s="16"/>
      <c r="BS6" s="15"/>
      <c r="BT6" s="13"/>
      <c r="BU6" s="16"/>
      <c r="BV6" s="79"/>
      <c r="BW6" s="13"/>
      <c r="BX6" s="13"/>
      <c r="BY6" s="16"/>
      <c r="BZ6" s="16"/>
      <c r="CA6" s="147"/>
      <c r="CB6" s="16" t="s">
        <v>229</v>
      </c>
    </row>
    <row r="7" spans="2:80" x14ac:dyDescent="0.45">
      <c r="E7" s="77" t="s">
        <v>320</v>
      </c>
      <c r="F7" s="111" t="s">
        <v>110</v>
      </c>
      <c r="G7" s="111" t="s">
        <v>288</v>
      </c>
      <c r="H7" s="111" t="s">
        <v>288</v>
      </c>
      <c r="I7" s="15"/>
      <c r="J7" s="13"/>
      <c r="K7" s="13"/>
      <c r="L7" s="13"/>
      <c r="M7" s="13"/>
      <c r="N7" s="13"/>
      <c r="O7" s="13"/>
      <c r="P7" s="13"/>
      <c r="Q7" s="13"/>
      <c r="R7" s="13"/>
      <c r="S7" s="13"/>
      <c r="T7" s="13"/>
      <c r="U7" s="13" t="s">
        <v>508</v>
      </c>
      <c r="V7" s="13"/>
      <c r="W7" s="13"/>
      <c r="X7" s="13"/>
      <c r="Y7" s="13" t="s">
        <v>232</v>
      </c>
      <c r="Z7" s="13"/>
      <c r="AA7" s="13"/>
      <c r="AB7" s="13"/>
      <c r="AC7" s="13" t="s">
        <v>232</v>
      </c>
      <c r="AD7" s="13"/>
      <c r="AE7" s="13"/>
      <c r="AF7" s="16"/>
      <c r="AG7" s="15"/>
      <c r="AH7" s="13" t="s">
        <v>229</v>
      </c>
      <c r="AI7" s="13"/>
      <c r="AJ7" s="13"/>
      <c r="AK7" s="13"/>
      <c r="AL7" s="13"/>
      <c r="AM7" s="13" t="s">
        <v>229</v>
      </c>
      <c r="AN7" s="13"/>
      <c r="AO7" s="13"/>
      <c r="AP7" s="13"/>
      <c r="AQ7" s="13" t="s">
        <v>232</v>
      </c>
      <c r="AR7" s="13"/>
      <c r="AS7" s="13"/>
      <c r="AT7" s="13"/>
      <c r="AU7" s="13"/>
      <c r="AV7" s="13"/>
      <c r="AW7" s="13"/>
      <c r="AX7" s="13"/>
      <c r="AY7" s="13"/>
      <c r="AZ7" s="13"/>
      <c r="BA7" s="13"/>
      <c r="BB7" s="13"/>
      <c r="BC7" s="13"/>
      <c r="BD7" s="16"/>
      <c r="BE7" s="15"/>
      <c r="BF7" s="13"/>
      <c r="BG7" s="16"/>
      <c r="BH7" s="15"/>
      <c r="BI7" s="13"/>
      <c r="BJ7" s="13"/>
      <c r="BK7" s="13"/>
      <c r="BL7" s="13"/>
      <c r="BM7" s="13"/>
      <c r="BN7" s="13"/>
      <c r="BO7" s="13"/>
      <c r="BP7" s="13"/>
      <c r="BQ7" s="13"/>
      <c r="BR7" s="16" t="s">
        <v>232</v>
      </c>
      <c r="BS7" s="15"/>
      <c r="BT7" s="13"/>
      <c r="BU7" s="16"/>
      <c r="BV7" s="79"/>
      <c r="BW7" s="13"/>
      <c r="BX7" s="13"/>
      <c r="BY7" s="16"/>
      <c r="BZ7" s="16"/>
      <c r="CA7" s="16" t="s">
        <v>232</v>
      </c>
      <c r="CB7" s="16"/>
    </row>
    <row r="8" spans="2:80" x14ac:dyDescent="0.45">
      <c r="E8" s="77" t="s">
        <v>329</v>
      </c>
      <c r="F8" s="111" t="s">
        <v>181</v>
      </c>
      <c r="G8" s="111" t="s">
        <v>288</v>
      </c>
      <c r="H8" s="111" t="s">
        <v>288</v>
      </c>
      <c r="I8" s="15"/>
      <c r="J8" s="13" t="s">
        <v>232</v>
      </c>
      <c r="K8" s="13"/>
      <c r="L8" s="13"/>
      <c r="M8" s="13"/>
      <c r="N8" s="13"/>
      <c r="O8" s="13"/>
      <c r="P8" s="13"/>
      <c r="Q8" s="13"/>
      <c r="R8" s="13"/>
      <c r="S8" s="13"/>
      <c r="T8" s="13"/>
      <c r="U8" s="13" t="s">
        <v>508</v>
      </c>
      <c r="V8" s="13"/>
      <c r="W8" s="13"/>
      <c r="X8" s="13"/>
      <c r="Y8" s="13"/>
      <c r="Z8" s="13"/>
      <c r="AA8" s="13"/>
      <c r="AB8" s="13"/>
      <c r="AC8" s="13" t="s">
        <v>229</v>
      </c>
      <c r="AD8" s="13"/>
      <c r="AE8" s="13"/>
      <c r="AF8" s="16"/>
      <c r="AG8" s="15"/>
      <c r="AH8" s="13" t="s">
        <v>229</v>
      </c>
      <c r="AI8" s="13" t="s">
        <v>229</v>
      </c>
      <c r="AJ8" s="13"/>
      <c r="AK8" s="13"/>
      <c r="AL8" s="13"/>
      <c r="AM8" s="13" t="s">
        <v>232</v>
      </c>
      <c r="AN8" s="13"/>
      <c r="AO8" s="13"/>
      <c r="AP8" s="13"/>
      <c r="AQ8" s="13" t="s">
        <v>229</v>
      </c>
      <c r="AR8" s="13"/>
      <c r="AS8" s="13"/>
      <c r="AT8" s="13"/>
      <c r="AU8" s="13" t="s">
        <v>229</v>
      </c>
      <c r="AV8" s="13" t="s">
        <v>229</v>
      </c>
      <c r="AW8" s="13"/>
      <c r="AX8" s="13"/>
      <c r="AY8" s="13"/>
      <c r="AZ8" s="13"/>
      <c r="BA8" s="13"/>
      <c r="BB8" s="13"/>
      <c r="BC8" s="13"/>
      <c r="BD8" s="16"/>
      <c r="BE8" s="15"/>
      <c r="BF8" s="13"/>
      <c r="BG8" s="16"/>
      <c r="BH8" s="15"/>
      <c r="BI8" s="13"/>
      <c r="BJ8" s="13"/>
      <c r="BK8" s="13"/>
      <c r="BL8" s="13"/>
      <c r="BM8" s="13"/>
      <c r="BN8" s="13"/>
      <c r="BO8" s="13"/>
      <c r="BP8" s="13"/>
      <c r="BQ8" s="13"/>
      <c r="BR8" s="16"/>
      <c r="BS8" s="15"/>
      <c r="BT8" s="13"/>
      <c r="BU8" s="16"/>
      <c r="BV8" s="79"/>
      <c r="BW8" s="13"/>
      <c r="BX8" s="13"/>
      <c r="BY8" s="16"/>
      <c r="BZ8" s="16"/>
      <c r="CA8" s="16" t="s">
        <v>232</v>
      </c>
      <c r="CB8" s="16"/>
    </row>
    <row r="9" spans="2:80" x14ac:dyDescent="0.45">
      <c r="E9" s="77" t="s">
        <v>322</v>
      </c>
      <c r="F9" s="111" t="s">
        <v>186</v>
      </c>
      <c r="G9" s="111" t="s">
        <v>288</v>
      </c>
      <c r="H9" s="111" t="s">
        <v>288</v>
      </c>
      <c r="I9" s="15"/>
      <c r="J9" s="13" t="s">
        <v>229</v>
      </c>
      <c r="K9" s="13"/>
      <c r="L9" s="13" t="s">
        <v>229</v>
      </c>
      <c r="M9" s="13"/>
      <c r="N9" s="13"/>
      <c r="O9" s="13" t="s">
        <v>232</v>
      </c>
      <c r="P9" s="13"/>
      <c r="Q9" s="13"/>
      <c r="R9" s="13"/>
      <c r="S9" s="13"/>
      <c r="T9" s="13"/>
      <c r="U9" s="13" t="s">
        <v>508</v>
      </c>
      <c r="V9" s="13"/>
      <c r="W9" s="13" t="s">
        <v>229</v>
      </c>
      <c r="X9" s="13"/>
      <c r="Y9" s="13"/>
      <c r="Z9" s="13"/>
      <c r="AA9" s="13"/>
      <c r="AB9" s="13"/>
      <c r="AC9" s="13" t="s">
        <v>232</v>
      </c>
      <c r="AD9" s="13" t="s">
        <v>232</v>
      </c>
      <c r="AE9" s="13"/>
      <c r="AF9" s="16"/>
      <c r="AG9" s="15"/>
      <c r="AH9" s="13" t="s">
        <v>229</v>
      </c>
      <c r="AI9" s="13"/>
      <c r="AJ9" s="13"/>
      <c r="AK9" s="13"/>
      <c r="AL9" s="13"/>
      <c r="AM9" s="13" t="s">
        <v>232</v>
      </c>
      <c r="AN9" s="13"/>
      <c r="AO9" s="13"/>
      <c r="AP9" s="13"/>
      <c r="AQ9" s="13" t="s">
        <v>232</v>
      </c>
      <c r="AR9" s="13"/>
      <c r="AS9" s="13"/>
      <c r="AT9" s="13"/>
      <c r="AU9" s="13"/>
      <c r="AV9" s="13"/>
      <c r="AW9" s="13"/>
      <c r="AX9" s="13"/>
      <c r="AY9" s="13"/>
      <c r="AZ9" s="13"/>
      <c r="BA9" s="13"/>
      <c r="BB9" s="13"/>
      <c r="BC9" s="13"/>
      <c r="BD9" s="16"/>
      <c r="BE9" s="15"/>
      <c r="BF9" s="13" t="s">
        <v>232</v>
      </c>
      <c r="BG9" s="16"/>
      <c r="BH9" s="15"/>
      <c r="BI9" s="13"/>
      <c r="BJ9" s="13"/>
      <c r="BK9" s="13"/>
      <c r="BL9" s="13"/>
      <c r="BM9" s="13"/>
      <c r="BN9" s="13" t="s">
        <v>232</v>
      </c>
      <c r="BO9" s="13"/>
      <c r="BP9" s="13"/>
      <c r="BQ9" s="13"/>
      <c r="BR9" s="16"/>
      <c r="BS9" s="15"/>
      <c r="BT9" s="13"/>
      <c r="BU9" s="16"/>
      <c r="BV9" s="79"/>
      <c r="BW9" s="13"/>
      <c r="BX9" s="13"/>
      <c r="BY9" s="16"/>
      <c r="BZ9" s="16"/>
      <c r="CA9" s="16" t="s">
        <v>232</v>
      </c>
      <c r="CB9" s="16"/>
    </row>
    <row r="10" spans="2:80" x14ac:dyDescent="0.45">
      <c r="E10" s="77" t="s">
        <v>326</v>
      </c>
      <c r="F10" s="111" t="s">
        <v>191</v>
      </c>
      <c r="G10" s="111" t="s">
        <v>288</v>
      </c>
      <c r="H10" s="111" t="s">
        <v>288</v>
      </c>
      <c r="I10" s="15"/>
      <c r="J10" s="13" t="s">
        <v>232</v>
      </c>
      <c r="K10" s="13"/>
      <c r="L10" s="13"/>
      <c r="M10" s="13"/>
      <c r="N10" s="13"/>
      <c r="O10" s="13"/>
      <c r="P10" s="13" t="s">
        <v>232</v>
      </c>
      <c r="Q10" s="13"/>
      <c r="R10" s="13"/>
      <c r="S10" s="13"/>
      <c r="T10" s="13"/>
      <c r="U10" s="13" t="s">
        <v>508</v>
      </c>
      <c r="V10" s="13"/>
      <c r="W10" s="13"/>
      <c r="X10" s="13"/>
      <c r="Y10" s="13"/>
      <c r="Z10" s="13"/>
      <c r="AA10" s="13" t="s">
        <v>232</v>
      </c>
      <c r="AB10" s="13"/>
      <c r="AC10" s="13" t="s">
        <v>229</v>
      </c>
      <c r="AD10" s="13"/>
      <c r="AE10" s="13"/>
      <c r="AF10" s="16" t="s">
        <v>232</v>
      </c>
      <c r="AG10" s="15"/>
      <c r="AH10" s="13" t="s">
        <v>229</v>
      </c>
      <c r="AI10" s="13"/>
      <c r="AJ10" s="13"/>
      <c r="AK10" s="13" t="s">
        <v>232</v>
      </c>
      <c r="AL10" s="13"/>
      <c r="AM10" s="13"/>
      <c r="AN10" s="13"/>
      <c r="AO10" s="13"/>
      <c r="AP10" s="13"/>
      <c r="AQ10" s="13" t="s">
        <v>232</v>
      </c>
      <c r="AR10" s="13"/>
      <c r="AS10" s="13"/>
      <c r="AT10" s="13"/>
      <c r="AU10" s="13"/>
      <c r="AV10" s="13"/>
      <c r="AW10" s="13"/>
      <c r="AX10" s="13"/>
      <c r="AY10" s="13"/>
      <c r="AZ10" s="13"/>
      <c r="BA10" s="13"/>
      <c r="BB10" s="13"/>
      <c r="BC10" s="13"/>
      <c r="BD10" s="16"/>
      <c r="BE10" s="15" t="s">
        <v>232</v>
      </c>
      <c r="BF10" s="13"/>
      <c r="BG10" s="16"/>
      <c r="BH10" s="15"/>
      <c r="BI10" s="13"/>
      <c r="BJ10" s="13"/>
      <c r="BK10" s="13"/>
      <c r="BL10" s="13"/>
      <c r="BM10" s="13"/>
      <c r="BN10" s="13"/>
      <c r="BO10" s="13"/>
      <c r="BP10" s="13"/>
      <c r="BQ10" s="13" t="s">
        <v>232</v>
      </c>
      <c r="BR10" s="16"/>
      <c r="BS10" s="15"/>
      <c r="BT10" s="13"/>
      <c r="BU10" s="16"/>
      <c r="BV10" s="79"/>
      <c r="BW10" s="13"/>
      <c r="BX10" s="13"/>
      <c r="BY10" s="16"/>
      <c r="BZ10" s="16"/>
      <c r="CA10" s="16" t="s">
        <v>232</v>
      </c>
      <c r="CB10" s="16"/>
    </row>
    <row r="11" spans="2:80" x14ac:dyDescent="0.45">
      <c r="E11" s="77" t="s">
        <v>323</v>
      </c>
      <c r="F11" s="111" t="s">
        <v>194</v>
      </c>
      <c r="G11" s="111" t="s">
        <v>288</v>
      </c>
      <c r="H11" s="111" t="s">
        <v>288</v>
      </c>
      <c r="I11" s="15"/>
      <c r="J11" s="13" t="s">
        <v>229</v>
      </c>
      <c r="K11" s="13"/>
      <c r="L11" s="13"/>
      <c r="M11" s="13"/>
      <c r="N11" s="13"/>
      <c r="O11" s="13" t="s">
        <v>232</v>
      </c>
      <c r="P11" s="13"/>
      <c r="Q11" s="13" t="s">
        <v>232</v>
      </c>
      <c r="R11" s="13"/>
      <c r="S11" s="13"/>
      <c r="T11" s="13"/>
      <c r="U11" s="13" t="s">
        <v>508</v>
      </c>
      <c r="V11" s="13"/>
      <c r="W11" s="13"/>
      <c r="X11" s="13"/>
      <c r="Y11" s="13"/>
      <c r="Z11" s="13" t="s">
        <v>232</v>
      </c>
      <c r="AA11" s="13"/>
      <c r="AB11" s="13"/>
      <c r="AC11" s="13"/>
      <c r="AD11" s="13" t="s">
        <v>232</v>
      </c>
      <c r="AE11" s="13"/>
      <c r="AF11" s="16" t="s">
        <v>229</v>
      </c>
      <c r="AG11" s="15"/>
      <c r="AH11" s="13"/>
      <c r="AI11" s="13"/>
      <c r="AJ11" s="13"/>
      <c r="AK11" s="13"/>
      <c r="AL11" s="13"/>
      <c r="AM11" s="13" t="s">
        <v>232</v>
      </c>
      <c r="AN11" s="13"/>
      <c r="AO11" s="13"/>
      <c r="AP11" s="13"/>
      <c r="AQ11" s="13" t="s">
        <v>229</v>
      </c>
      <c r="AR11" s="13"/>
      <c r="AS11" s="13"/>
      <c r="AT11" s="13"/>
      <c r="AU11" s="13"/>
      <c r="AV11" s="13"/>
      <c r="AW11" s="13"/>
      <c r="AX11" s="13"/>
      <c r="AY11" s="13"/>
      <c r="AZ11" s="13"/>
      <c r="BA11" s="13"/>
      <c r="BB11" s="13"/>
      <c r="BC11" s="13"/>
      <c r="BD11" s="16"/>
      <c r="BE11" s="15"/>
      <c r="BF11" s="13"/>
      <c r="BG11" s="16"/>
      <c r="BH11" s="15"/>
      <c r="BI11" s="13"/>
      <c r="BJ11" s="13"/>
      <c r="BK11" s="13"/>
      <c r="BL11" s="13"/>
      <c r="BM11" s="13"/>
      <c r="BN11" s="13"/>
      <c r="BO11" s="13"/>
      <c r="BP11" s="13"/>
      <c r="BQ11" s="13" t="s">
        <v>232</v>
      </c>
      <c r="BR11" s="16"/>
      <c r="BS11" s="15"/>
      <c r="BT11" s="13"/>
      <c r="BU11" s="16"/>
      <c r="BV11" s="79"/>
      <c r="BW11" s="13"/>
      <c r="BX11" s="13"/>
      <c r="BY11" s="16"/>
      <c r="BZ11" s="16"/>
      <c r="CA11" s="147"/>
      <c r="CB11" s="16"/>
    </row>
    <row r="12" spans="2:80" x14ac:dyDescent="0.45">
      <c r="E12" s="77" t="s">
        <v>331</v>
      </c>
      <c r="F12" s="111" t="s">
        <v>197</v>
      </c>
      <c r="G12" s="111" t="s">
        <v>288</v>
      </c>
      <c r="H12" s="111" t="s">
        <v>287</v>
      </c>
      <c r="I12" s="15"/>
      <c r="J12" s="13"/>
      <c r="K12" s="13"/>
      <c r="L12" s="13"/>
      <c r="M12" s="13"/>
      <c r="N12" s="13"/>
      <c r="O12" s="13"/>
      <c r="P12" s="13"/>
      <c r="Q12" s="13"/>
      <c r="R12" s="13"/>
      <c r="S12" s="13"/>
      <c r="T12" s="13"/>
      <c r="U12" s="13" t="s">
        <v>508</v>
      </c>
      <c r="V12" s="13"/>
      <c r="W12" s="13"/>
      <c r="X12" s="13"/>
      <c r="Y12" s="13" t="s">
        <v>232</v>
      </c>
      <c r="Z12" s="13"/>
      <c r="AA12" s="13"/>
      <c r="AB12" s="13"/>
      <c r="AC12" s="13"/>
      <c r="AD12" s="13"/>
      <c r="AE12" s="13"/>
      <c r="AF12" s="16"/>
      <c r="AG12" s="15"/>
      <c r="AH12" s="13" t="s">
        <v>229</v>
      </c>
      <c r="AI12" s="13"/>
      <c r="AJ12" s="13" t="s">
        <v>229</v>
      </c>
      <c r="AK12" s="13"/>
      <c r="AL12" s="13"/>
      <c r="AM12" s="13" t="s">
        <v>232</v>
      </c>
      <c r="AN12" s="13"/>
      <c r="AO12" s="13"/>
      <c r="AP12" s="13"/>
      <c r="AQ12" s="13" t="s">
        <v>232</v>
      </c>
      <c r="AR12" s="13"/>
      <c r="AS12" s="13"/>
      <c r="AT12" s="13"/>
      <c r="AU12" s="13"/>
      <c r="AV12" s="13"/>
      <c r="AW12" s="13"/>
      <c r="AX12" s="13"/>
      <c r="AY12" s="13"/>
      <c r="AZ12" s="13"/>
      <c r="BA12" s="13" t="s">
        <v>232</v>
      </c>
      <c r="BB12" s="13"/>
      <c r="BC12" s="13"/>
      <c r="BD12" s="16"/>
      <c r="BE12" s="15"/>
      <c r="BF12" s="13"/>
      <c r="BG12" s="16"/>
      <c r="BH12" s="15"/>
      <c r="BI12" s="13"/>
      <c r="BJ12" s="13"/>
      <c r="BK12" s="13"/>
      <c r="BL12" s="13"/>
      <c r="BM12" s="13"/>
      <c r="BN12" s="13"/>
      <c r="BO12" s="13"/>
      <c r="BP12" s="13"/>
      <c r="BQ12" s="13"/>
      <c r="BR12" s="16"/>
      <c r="BS12" s="15"/>
      <c r="BT12" s="13"/>
      <c r="BU12" s="16"/>
      <c r="BV12" s="79"/>
      <c r="BW12" s="13"/>
      <c r="BX12" s="13"/>
      <c r="BY12" s="16"/>
      <c r="BZ12" s="16"/>
      <c r="CA12" s="16" t="s">
        <v>232</v>
      </c>
      <c r="CB12" s="16"/>
    </row>
    <row r="13" spans="2:80" x14ac:dyDescent="0.45">
      <c r="E13" s="77" t="s">
        <v>321</v>
      </c>
      <c r="F13" s="111" t="s">
        <v>200</v>
      </c>
      <c r="G13" s="111" t="s">
        <v>289</v>
      </c>
      <c r="H13" s="111" t="s">
        <v>288</v>
      </c>
      <c r="I13" s="15"/>
      <c r="J13" s="13"/>
      <c r="K13" s="13"/>
      <c r="L13" s="13"/>
      <c r="M13" s="13"/>
      <c r="N13" s="13"/>
      <c r="O13" s="13"/>
      <c r="P13" s="13"/>
      <c r="Q13" s="13"/>
      <c r="R13" s="13"/>
      <c r="S13" s="13"/>
      <c r="T13" s="13"/>
      <c r="U13" s="13" t="s">
        <v>508</v>
      </c>
      <c r="V13" s="13"/>
      <c r="W13" s="13"/>
      <c r="X13" s="13"/>
      <c r="Y13" s="13"/>
      <c r="Z13" s="13"/>
      <c r="AA13" s="13"/>
      <c r="AB13" s="13"/>
      <c r="AC13" s="13"/>
      <c r="AD13" s="13"/>
      <c r="AE13" s="13"/>
      <c r="AF13" s="16"/>
      <c r="AG13" s="15"/>
      <c r="AH13" s="13"/>
      <c r="AI13" s="13"/>
      <c r="AJ13" s="13"/>
      <c r="AK13" s="13"/>
      <c r="AL13" s="13"/>
      <c r="AM13" s="13" t="s">
        <v>232</v>
      </c>
      <c r="AN13" s="13"/>
      <c r="AO13" s="13"/>
      <c r="AP13" s="13"/>
      <c r="AQ13" s="13" t="s">
        <v>229</v>
      </c>
      <c r="AR13" s="13"/>
      <c r="AS13" s="13"/>
      <c r="AT13" s="13"/>
      <c r="AU13" s="13"/>
      <c r="AV13" s="13"/>
      <c r="AW13" s="13"/>
      <c r="AX13" s="13"/>
      <c r="AY13" s="13" t="s">
        <v>232</v>
      </c>
      <c r="AZ13" s="13"/>
      <c r="BA13" s="13"/>
      <c r="BB13" s="13"/>
      <c r="BC13" s="13"/>
      <c r="BD13" s="16"/>
      <c r="BE13" s="15"/>
      <c r="BF13" s="13"/>
      <c r="BG13" s="16"/>
      <c r="BH13" s="15"/>
      <c r="BI13" s="13"/>
      <c r="BJ13" s="13"/>
      <c r="BK13" s="13"/>
      <c r="BL13" s="13"/>
      <c r="BM13" s="13"/>
      <c r="BN13" s="13"/>
      <c r="BO13" s="13"/>
      <c r="BP13" s="13"/>
      <c r="BQ13" s="13"/>
      <c r="BR13" s="16"/>
      <c r="BS13" s="15"/>
      <c r="BT13" s="13"/>
      <c r="BU13" s="16"/>
      <c r="BV13" s="79"/>
      <c r="BW13" s="13"/>
      <c r="BX13" s="13"/>
      <c r="BY13" s="16"/>
      <c r="BZ13" s="16"/>
      <c r="CA13" s="147"/>
      <c r="CB13" s="16"/>
    </row>
    <row r="14" spans="2:80" x14ac:dyDescent="0.45">
      <c r="E14" s="77" t="s">
        <v>325</v>
      </c>
      <c r="F14" s="111" t="s">
        <v>203</v>
      </c>
      <c r="G14" s="111" t="s">
        <v>289</v>
      </c>
      <c r="H14" s="111" t="s">
        <v>288</v>
      </c>
      <c r="I14" s="15"/>
      <c r="J14" s="13"/>
      <c r="K14" s="13"/>
      <c r="L14" s="13"/>
      <c r="M14" s="13"/>
      <c r="N14" s="13"/>
      <c r="O14" s="13"/>
      <c r="P14" s="13"/>
      <c r="Q14" s="13"/>
      <c r="R14" s="13"/>
      <c r="S14" s="13"/>
      <c r="T14" s="13"/>
      <c r="U14" s="13" t="s">
        <v>508</v>
      </c>
      <c r="V14" s="13"/>
      <c r="W14" s="13"/>
      <c r="X14" s="13"/>
      <c r="Y14" s="13"/>
      <c r="Z14" s="13"/>
      <c r="AA14" s="13"/>
      <c r="AB14" s="13"/>
      <c r="AC14" s="13"/>
      <c r="AD14" s="13"/>
      <c r="AE14" s="13"/>
      <c r="AF14" s="16"/>
      <c r="AG14" s="15"/>
      <c r="AH14" s="13"/>
      <c r="AI14" s="13"/>
      <c r="AJ14" s="13"/>
      <c r="AK14" s="13"/>
      <c r="AL14" s="13"/>
      <c r="AM14" s="13" t="s">
        <v>232</v>
      </c>
      <c r="AN14" s="13"/>
      <c r="AO14" s="13"/>
      <c r="AP14" s="13"/>
      <c r="AQ14" s="13" t="s">
        <v>229</v>
      </c>
      <c r="AR14" s="13"/>
      <c r="AS14" s="13"/>
      <c r="AT14" s="13"/>
      <c r="AU14" s="13"/>
      <c r="AV14" s="13"/>
      <c r="AW14" s="13"/>
      <c r="AX14" s="13"/>
      <c r="AY14" s="13" t="s">
        <v>232</v>
      </c>
      <c r="AZ14" s="13"/>
      <c r="BA14" s="13"/>
      <c r="BB14" s="13"/>
      <c r="BC14" s="13"/>
      <c r="BD14" s="16"/>
      <c r="BE14" s="15"/>
      <c r="BF14" s="13"/>
      <c r="BG14" s="16"/>
      <c r="BH14" s="15"/>
      <c r="BI14" s="13"/>
      <c r="BJ14" s="13"/>
      <c r="BK14" s="13"/>
      <c r="BL14" s="13"/>
      <c r="BM14" s="13"/>
      <c r="BN14" s="13"/>
      <c r="BO14" s="13"/>
      <c r="BP14" s="13"/>
      <c r="BQ14" s="13"/>
      <c r="BR14" s="16"/>
      <c r="BS14" s="15"/>
      <c r="BT14" s="13"/>
      <c r="BU14" s="16"/>
      <c r="BV14" s="79"/>
      <c r="BW14" s="13"/>
      <c r="BX14" s="13"/>
      <c r="BY14" s="16"/>
      <c r="BZ14" s="16"/>
      <c r="CA14" s="147"/>
      <c r="CB14" s="16"/>
    </row>
    <row r="15" spans="2:80" x14ac:dyDescent="0.45">
      <c r="E15" s="77" t="s">
        <v>330</v>
      </c>
      <c r="F15" s="111" t="s">
        <v>206</v>
      </c>
      <c r="G15" s="111" t="s">
        <v>288</v>
      </c>
      <c r="H15" s="111" t="s">
        <v>288</v>
      </c>
      <c r="I15" s="15"/>
      <c r="J15" s="13"/>
      <c r="K15" s="13"/>
      <c r="L15" s="13"/>
      <c r="M15" s="13"/>
      <c r="N15" s="13"/>
      <c r="O15" s="13"/>
      <c r="P15" s="13"/>
      <c r="Q15" s="13"/>
      <c r="R15" s="13"/>
      <c r="S15" s="13"/>
      <c r="T15" s="13"/>
      <c r="U15" s="13" t="s">
        <v>508</v>
      </c>
      <c r="V15" s="13"/>
      <c r="W15" s="13"/>
      <c r="X15" s="13"/>
      <c r="Y15" s="13"/>
      <c r="Z15" s="13"/>
      <c r="AA15" s="13"/>
      <c r="AB15" s="13"/>
      <c r="AC15" s="13"/>
      <c r="AD15" s="13"/>
      <c r="AE15" s="13"/>
      <c r="AF15" s="16"/>
      <c r="AG15" s="15"/>
      <c r="AH15" s="13"/>
      <c r="AI15" s="13"/>
      <c r="AJ15" s="13"/>
      <c r="AK15" s="13"/>
      <c r="AL15" s="13"/>
      <c r="AM15" s="13" t="s">
        <v>232</v>
      </c>
      <c r="AN15" s="13"/>
      <c r="AO15" s="13"/>
      <c r="AP15" s="13"/>
      <c r="AQ15" s="13" t="s">
        <v>229</v>
      </c>
      <c r="AR15" s="13" t="s">
        <v>232</v>
      </c>
      <c r="AS15" s="13"/>
      <c r="AT15" s="13"/>
      <c r="AU15" s="13"/>
      <c r="AV15" s="13" t="s">
        <v>232</v>
      </c>
      <c r="AW15" s="13"/>
      <c r="AX15" s="13"/>
      <c r="AY15" s="13" t="s">
        <v>232</v>
      </c>
      <c r="AZ15" s="13"/>
      <c r="BA15" s="13"/>
      <c r="BB15" s="13"/>
      <c r="BC15" s="13"/>
      <c r="BD15" s="16"/>
      <c r="BE15" s="15"/>
      <c r="BF15" s="13"/>
      <c r="BG15" s="16"/>
      <c r="BH15" s="15"/>
      <c r="BI15" s="13"/>
      <c r="BJ15" s="13"/>
      <c r="BK15" s="13"/>
      <c r="BL15" s="13"/>
      <c r="BM15" s="13"/>
      <c r="BN15" s="13"/>
      <c r="BO15" s="13"/>
      <c r="BP15" s="13"/>
      <c r="BQ15" s="13"/>
      <c r="BR15" s="16"/>
      <c r="BS15" s="15"/>
      <c r="BT15" s="13"/>
      <c r="BU15" s="16"/>
      <c r="BV15" s="79"/>
      <c r="BW15" s="13"/>
      <c r="BX15" s="13"/>
      <c r="BY15" s="16"/>
      <c r="BZ15" s="16"/>
      <c r="CA15" s="147"/>
      <c r="CB15" s="16"/>
    </row>
    <row r="16" spans="2:80" x14ac:dyDescent="0.45">
      <c r="E16" s="77" t="s">
        <v>332</v>
      </c>
      <c r="F16" s="111" t="s">
        <v>209</v>
      </c>
      <c r="G16" s="111" t="s">
        <v>288</v>
      </c>
      <c r="H16" s="111" t="s">
        <v>288</v>
      </c>
      <c r="I16" s="15"/>
      <c r="J16" s="13"/>
      <c r="K16" s="13"/>
      <c r="L16" s="13"/>
      <c r="M16" s="13"/>
      <c r="N16" s="13"/>
      <c r="O16" s="13"/>
      <c r="P16" s="13"/>
      <c r="Q16" s="13"/>
      <c r="R16" s="13"/>
      <c r="S16" s="13"/>
      <c r="T16" s="13"/>
      <c r="U16" s="13" t="s">
        <v>508</v>
      </c>
      <c r="V16" s="13"/>
      <c r="W16" s="13"/>
      <c r="X16" s="13"/>
      <c r="Y16" s="13"/>
      <c r="Z16" s="13"/>
      <c r="AA16" s="13"/>
      <c r="AB16" s="13"/>
      <c r="AC16" s="13"/>
      <c r="AD16" s="13"/>
      <c r="AE16" s="13"/>
      <c r="AF16" s="16"/>
      <c r="AG16" s="15"/>
      <c r="AH16" s="13"/>
      <c r="AI16" s="13"/>
      <c r="AJ16" s="13"/>
      <c r="AK16" s="13"/>
      <c r="AL16" s="13"/>
      <c r="AM16" s="13" t="s">
        <v>232</v>
      </c>
      <c r="AN16" s="13"/>
      <c r="AO16" s="13"/>
      <c r="AP16" s="13"/>
      <c r="AQ16" s="13" t="s">
        <v>229</v>
      </c>
      <c r="AR16" s="13"/>
      <c r="AS16" s="13"/>
      <c r="AT16" s="13"/>
      <c r="AU16" s="13"/>
      <c r="AV16" s="13" t="s">
        <v>232</v>
      </c>
      <c r="AW16" s="13"/>
      <c r="AX16" s="13"/>
      <c r="AY16" s="13"/>
      <c r="AZ16" s="13"/>
      <c r="BA16" s="13"/>
      <c r="BB16" s="13"/>
      <c r="BC16" s="13"/>
      <c r="BD16" s="16"/>
      <c r="BE16" s="15"/>
      <c r="BF16" s="13"/>
      <c r="BG16" s="16"/>
      <c r="BH16" s="15"/>
      <c r="BI16" s="13"/>
      <c r="BJ16" s="13"/>
      <c r="BK16" s="13"/>
      <c r="BL16" s="13"/>
      <c r="BM16" s="13"/>
      <c r="BN16" s="13"/>
      <c r="BO16" s="13"/>
      <c r="BP16" s="13"/>
      <c r="BQ16" s="13"/>
      <c r="BR16" s="16"/>
      <c r="BS16" s="15"/>
      <c r="BT16" s="13"/>
      <c r="BU16" s="16"/>
      <c r="BV16" s="79"/>
      <c r="BW16" s="13"/>
      <c r="BX16" s="13"/>
      <c r="BY16" s="16"/>
      <c r="BZ16" s="16"/>
      <c r="CA16" s="147"/>
      <c r="CB16" s="16"/>
    </row>
    <row r="17" spans="5:80" x14ac:dyDescent="0.45">
      <c r="E17" s="77" t="s">
        <v>316</v>
      </c>
      <c r="F17" s="111" t="s">
        <v>212</v>
      </c>
      <c r="G17" s="111" t="s">
        <v>289</v>
      </c>
      <c r="H17" s="111" t="s">
        <v>288</v>
      </c>
      <c r="I17" s="15"/>
      <c r="J17" s="13"/>
      <c r="K17" s="13"/>
      <c r="L17" s="13"/>
      <c r="M17" s="13"/>
      <c r="N17" s="13"/>
      <c r="O17" s="13"/>
      <c r="P17" s="13"/>
      <c r="Q17" s="13"/>
      <c r="R17" s="13"/>
      <c r="S17" s="13"/>
      <c r="T17" s="13"/>
      <c r="U17" s="13" t="s">
        <v>508</v>
      </c>
      <c r="V17" s="13"/>
      <c r="W17" s="13"/>
      <c r="X17" s="13"/>
      <c r="Y17" s="13"/>
      <c r="Z17" s="13"/>
      <c r="AA17" s="13"/>
      <c r="AB17" s="13"/>
      <c r="AC17" s="13"/>
      <c r="AD17" s="13"/>
      <c r="AE17" s="13"/>
      <c r="AF17" s="16"/>
      <c r="AG17" s="15"/>
      <c r="AH17" s="13" t="s">
        <v>232</v>
      </c>
      <c r="AI17" s="13"/>
      <c r="AJ17" s="13"/>
      <c r="AK17" s="13"/>
      <c r="AL17" s="13"/>
      <c r="AM17" s="13" t="s">
        <v>232</v>
      </c>
      <c r="AN17" s="13"/>
      <c r="AO17" s="13"/>
      <c r="AP17" s="13"/>
      <c r="AQ17" s="13" t="s">
        <v>229</v>
      </c>
      <c r="AR17" s="13"/>
      <c r="AS17" s="13"/>
      <c r="AT17" s="13"/>
      <c r="AU17" s="13"/>
      <c r="AV17" s="13" t="s">
        <v>229</v>
      </c>
      <c r="AW17" s="13"/>
      <c r="AX17" s="13"/>
      <c r="AY17" s="13"/>
      <c r="AZ17" s="13"/>
      <c r="BA17" s="13" t="s">
        <v>232</v>
      </c>
      <c r="BB17" s="13"/>
      <c r="BC17" s="13"/>
      <c r="BD17" s="16"/>
      <c r="BE17" s="15"/>
      <c r="BF17" s="13"/>
      <c r="BG17" s="16"/>
      <c r="BH17" s="15"/>
      <c r="BI17" s="13"/>
      <c r="BJ17" s="13"/>
      <c r="BK17" s="13"/>
      <c r="BL17" s="13"/>
      <c r="BM17" s="13"/>
      <c r="BN17" s="13"/>
      <c r="BO17" s="13"/>
      <c r="BP17" s="13"/>
      <c r="BQ17" s="13"/>
      <c r="BR17" s="16"/>
      <c r="BS17" s="15"/>
      <c r="BT17" s="13"/>
      <c r="BU17" s="16"/>
      <c r="BV17" s="79"/>
      <c r="BW17" s="13"/>
      <c r="BX17" s="13"/>
      <c r="BY17" s="16"/>
      <c r="BZ17" s="16"/>
      <c r="CA17" s="147"/>
      <c r="CB17" s="16"/>
    </row>
    <row r="18" spans="5:80" x14ac:dyDescent="0.45">
      <c r="E18" s="77" t="s">
        <v>324</v>
      </c>
      <c r="F18" s="111" t="s">
        <v>124</v>
      </c>
      <c r="G18" s="111" t="s">
        <v>288</v>
      </c>
      <c r="H18" s="111" t="s">
        <v>288</v>
      </c>
      <c r="I18" s="15"/>
      <c r="J18" s="13"/>
      <c r="K18" s="13"/>
      <c r="L18" s="13"/>
      <c r="M18" s="13"/>
      <c r="N18" s="13"/>
      <c r="O18" s="13"/>
      <c r="P18" s="13"/>
      <c r="Q18" s="13" t="s">
        <v>232</v>
      </c>
      <c r="R18" s="13"/>
      <c r="S18" s="13"/>
      <c r="T18" s="13"/>
      <c r="U18" s="13" t="s">
        <v>508</v>
      </c>
      <c r="V18" s="13"/>
      <c r="W18" s="13"/>
      <c r="X18" s="13"/>
      <c r="Y18" s="13"/>
      <c r="Z18" s="13" t="s">
        <v>229</v>
      </c>
      <c r="AA18" s="13"/>
      <c r="AB18" s="13"/>
      <c r="AC18" s="13"/>
      <c r="AD18" s="13" t="s">
        <v>232</v>
      </c>
      <c r="AE18" s="13"/>
      <c r="AF18" s="16"/>
      <c r="AG18" s="15"/>
      <c r="AH18" s="13"/>
      <c r="AI18" s="13"/>
      <c r="AJ18" s="13"/>
      <c r="AK18" s="13"/>
      <c r="AL18" s="13"/>
      <c r="AM18" s="13"/>
      <c r="AN18" s="13"/>
      <c r="AO18" s="13"/>
      <c r="AP18" s="13" t="s">
        <v>232</v>
      </c>
      <c r="AQ18" s="13" t="s">
        <v>232</v>
      </c>
      <c r="AR18" s="13"/>
      <c r="AS18" s="13"/>
      <c r="AT18" s="13"/>
      <c r="AU18" s="13" t="s">
        <v>232</v>
      </c>
      <c r="AV18" s="13"/>
      <c r="AW18" s="13" t="s">
        <v>232</v>
      </c>
      <c r="AX18" s="13"/>
      <c r="AY18" s="13"/>
      <c r="AZ18" s="13"/>
      <c r="BA18" s="13"/>
      <c r="BB18" s="13"/>
      <c r="BC18" s="13"/>
      <c r="BD18" s="16"/>
      <c r="BE18" s="15"/>
      <c r="BF18" s="13"/>
      <c r="BG18" s="16"/>
      <c r="BH18" s="15"/>
      <c r="BI18" s="13"/>
      <c r="BJ18" s="13"/>
      <c r="BK18" s="13" t="s">
        <v>232</v>
      </c>
      <c r="BL18" s="13"/>
      <c r="BM18" s="13"/>
      <c r="BN18" s="13"/>
      <c r="BO18" s="13"/>
      <c r="BP18" s="13"/>
      <c r="BQ18" s="13"/>
      <c r="BR18" s="16"/>
      <c r="BS18" s="15"/>
      <c r="BT18" s="13"/>
      <c r="BU18" s="16"/>
      <c r="BV18" s="79"/>
      <c r="BW18" s="13"/>
      <c r="BX18" s="13"/>
      <c r="BY18" s="16"/>
      <c r="BZ18" s="16"/>
      <c r="CA18" s="16" t="s">
        <v>232</v>
      </c>
      <c r="CB18" s="16" t="s">
        <v>229</v>
      </c>
    </row>
    <row r="19" spans="5:80" x14ac:dyDescent="0.45">
      <c r="E19" s="77" t="s">
        <v>327</v>
      </c>
      <c r="F19" s="111" t="s">
        <v>135</v>
      </c>
      <c r="G19" s="111" t="s">
        <v>289</v>
      </c>
      <c r="H19" s="111" t="s">
        <v>288</v>
      </c>
      <c r="I19" s="15"/>
      <c r="J19" s="13"/>
      <c r="K19" s="13"/>
      <c r="L19" s="13"/>
      <c r="M19" s="13"/>
      <c r="N19" s="13"/>
      <c r="O19" s="13"/>
      <c r="P19" s="13"/>
      <c r="Q19" s="13"/>
      <c r="R19" s="13"/>
      <c r="S19" s="13"/>
      <c r="T19" s="13"/>
      <c r="U19" s="13" t="s">
        <v>508</v>
      </c>
      <c r="V19" s="13" t="s">
        <v>229</v>
      </c>
      <c r="W19" s="13"/>
      <c r="X19" s="13"/>
      <c r="Y19" s="13"/>
      <c r="Z19" s="13"/>
      <c r="AA19" s="13"/>
      <c r="AB19" s="13"/>
      <c r="AC19" s="13"/>
      <c r="AD19" s="13"/>
      <c r="AE19" s="13"/>
      <c r="AF19" s="16"/>
      <c r="AG19" s="15"/>
      <c r="AH19" s="13" t="s">
        <v>229</v>
      </c>
      <c r="AI19" s="13"/>
      <c r="AJ19" s="13" t="s">
        <v>232</v>
      </c>
      <c r="AK19" s="13"/>
      <c r="AL19" s="13"/>
      <c r="AM19" s="13"/>
      <c r="AN19" s="13"/>
      <c r="AO19" s="13"/>
      <c r="AP19" s="13"/>
      <c r="AQ19" s="13"/>
      <c r="AR19" s="13"/>
      <c r="AS19" s="13"/>
      <c r="AT19" s="13"/>
      <c r="AU19" s="13"/>
      <c r="AV19" s="13"/>
      <c r="AW19" s="13"/>
      <c r="AX19" s="13"/>
      <c r="AY19" s="13"/>
      <c r="AZ19" s="13"/>
      <c r="BA19" s="13"/>
      <c r="BB19" s="13"/>
      <c r="BC19" s="13"/>
      <c r="BD19" s="16"/>
      <c r="BE19" s="15"/>
      <c r="BF19" s="13"/>
      <c r="BG19" s="16"/>
      <c r="BH19" s="15"/>
      <c r="BI19" s="13"/>
      <c r="BJ19" s="13"/>
      <c r="BK19" s="13"/>
      <c r="BL19" s="13"/>
      <c r="BM19" s="13"/>
      <c r="BN19" s="13"/>
      <c r="BO19" s="13"/>
      <c r="BP19" s="13"/>
      <c r="BQ19" s="13"/>
      <c r="BR19" s="16"/>
      <c r="BS19" s="15"/>
      <c r="BT19" s="13"/>
      <c r="BU19" s="16"/>
      <c r="BV19" s="79"/>
      <c r="BW19" s="13"/>
      <c r="BX19" s="13"/>
      <c r="BY19" s="16"/>
      <c r="BZ19" s="16"/>
      <c r="CA19" s="147"/>
      <c r="CB19" s="16"/>
    </row>
    <row r="20" spans="5:80" x14ac:dyDescent="0.45">
      <c r="E20" s="77" t="s">
        <v>317</v>
      </c>
      <c r="F20" s="111" t="s">
        <v>144</v>
      </c>
      <c r="G20" s="111" t="s">
        <v>288</v>
      </c>
      <c r="H20" s="111" t="s">
        <v>288</v>
      </c>
      <c r="I20" s="15"/>
      <c r="J20" s="13"/>
      <c r="K20" s="13"/>
      <c r="L20" s="13"/>
      <c r="M20" s="13"/>
      <c r="N20" s="13"/>
      <c r="O20" s="13"/>
      <c r="P20" s="13"/>
      <c r="Q20" s="13"/>
      <c r="R20" s="13"/>
      <c r="S20" s="13"/>
      <c r="T20" s="13"/>
      <c r="U20" s="13" t="s">
        <v>508</v>
      </c>
      <c r="V20" s="13" t="s">
        <v>229</v>
      </c>
      <c r="W20" s="13"/>
      <c r="X20" s="13"/>
      <c r="Y20" s="13"/>
      <c r="Z20" s="13"/>
      <c r="AA20" s="13"/>
      <c r="AB20" s="13"/>
      <c r="AC20" s="13"/>
      <c r="AD20" s="13"/>
      <c r="AE20" s="13"/>
      <c r="AF20" s="16"/>
      <c r="AG20" s="15"/>
      <c r="AH20" s="13" t="s">
        <v>232</v>
      </c>
      <c r="AI20" s="13"/>
      <c r="AJ20" s="13" t="s">
        <v>229</v>
      </c>
      <c r="AK20" s="13"/>
      <c r="AL20" s="13"/>
      <c r="AM20" s="13"/>
      <c r="AN20" s="13"/>
      <c r="AO20" s="13"/>
      <c r="AP20" s="13"/>
      <c r="AQ20" s="13"/>
      <c r="AR20" s="13" t="s">
        <v>232</v>
      </c>
      <c r="AS20" s="13"/>
      <c r="AT20" s="13"/>
      <c r="AU20" s="13"/>
      <c r="AV20" s="13"/>
      <c r="AW20" s="13"/>
      <c r="AX20" s="13"/>
      <c r="AY20" s="13"/>
      <c r="AZ20" s="13"/>
      <c r="BA20" s="13"/>
      <c r="BB20" s="13"/>
      <c r="BC20" s="13"/>
      <c r="BD20" s="16"/>
      <c r="BE20" s="15"/>
      <c r="BF20" s="13"/>
      <c r="BG20" s="16"/>
      <c r="BH20" s="15"/>
      <c r="BI20" s="13"/>
      <c r="BJ20" s="13"/>
      <c r="BK20" s="13"/>
      <c r="BL20" s="13"/>
      <c r="BM20" s="13"/>
      <c r="BN20" s="13"/>
      <c r="BO20" s="13"/>
      <c r="BP20" s="13"/>
      <c r="BQ20" s="13"/>
      <c r="BR20" s="16"/>
      <c r="BS20" s="15"/>
      <c r="BT20" s="13" t="s">
        <v>232</v>
      </c>
      <c r="BU20" s="16" t="s">
        <v>232</v>
      </c>
      <c r="BV20" s="79"/>
      <c r="BW20" s="13"/>
      <c r="BX20" s="13"/>
      <c r="BY20" s="16"/>
      <c r="BZ20" s="16"/>
      <c r="CA20" s="16" t="s">
        <v>232</v>
      </c>
      <c r="CB20" s="16" t="s">
        <v>229</v>
      </c>
    </row>
    <row r="21" spans="5:80" x14ac:dyDescent="0.45">
      <c r="E21" s="77" t="s">
        <v>318</v>
      </c>
      <c r="F21" s="111" t="s">
        <v>153</v>
      </c>
      <c r="G21" s="111" t="s">
        <v>288</v>
      </c>
      <c r="H21" s="111" t="s">
        <v>288</v>
      </c>
      <c r="I21" s="15"/>
      <c r="J21" s="13"/>
      <c r="K21" s="13"/>
      <c r="L21" s="13"/>
      <c r="M21" s="13"/>
      <c r="N21" s="13"/>
      <c r="O21" s="13"/>
      <c r="P21" s="13"/>
      <c r="Q21" s="13"/>
      <c r="R21" s="13"/>
      <c r="S21" s="13"/>
      <c r="T21" s="13"/>
      <c r="U21" s="13" t="s">
        <v>508</v>
      </c>
      <c r="V21" s="13" t="s">
        <v>229</v>
      </c>
      <c r="W21" s="13"/>
      <c r="X21" s="13"/>
      <c r="Y21" s="13"/>
      <c r="Z21" s="13"/>
      <c r="AA21" s="13"/>
      <c r="AB21" s="13"/>
      <c r="AC21" s="13"/>
      <c r="AD21" s="13"/>
      <c r="AE21" s="13"/>
      <c r="AF21" s="16"/>
      <c r="AG21" s="15"/>
      <c r="AH21" s="13" t="s">
        <v>229</v>
      </c>
      <c r="AI21" s="13"/>
      <c r="AJ21" s="13" t="s">
        <v>232</v>
      </c>
      <c r="AK21" s="13"/>
      <c r="AL21" s="13"/>
      <c r="AM21" s="13"/>
      <c r="AN21" s="13"/>
      <c r="AO21" s="13"/>
      <c r="AP21" s="13"/>
      <c r="AQ21" s="13"/>
      <c r="AR21" s="13" t="s">
        <v>232</v>
      </c>
      <c r="AS21" s="13"/>
      <c r="AT21" s="13"/>
      <c r="AU21" s="13"/>
      <c r="AV21" s="13"/>
      <c r="AW21" s="13"/>
      <c r="AX21" s="13"/>
      <c r="AY21" s="13"/>
      <c r="AZ21" s="13"/>
      <c r="BA21" s="13"/>
      <c r="BB21" s="13"/>
      <c r="BC21" s="13"/>
      <c r="BD21" s="16"/>
      <c r="BE21" s="15"/>
      <c r="BF21" s="13"/>
      <c r="BG21" s="16"/>
      <c r="BH21" s="15"/>
      <c r="BI21" s="13"/>
      <c r="BJ21" s="13"/>
      <c r="BK21" s="13"/>
      <c r="BL21" s="13"/>
      <c r="BM21" s="13"/>
      <c r="BN21" s="13"/>
      <c r="BO21" s="13"/>
      <c r="BP21" s="13"/>
      <c r="BQ21" s="13"/>
      <c r="BR21" s="16"/>
      <c r="BS21" s="15"/>
      <c r="BT21" s="13"/>
      <c r="BU21" s="16"/>
      <c r="BV21" s="79"/>
      <c r="BW21" s="13"/>
      <c r="BX21" s="13"/>
      <c r="BY21" s="16"/>
      <c r="BZ21" s="16"/>
      <c r="CA21" s="16" t="s">
        <v>232</v>
      </c>
      <c r="CB21" s="16" t="s">
        <v>232</v>
      </c>
    </row>
    <row r="22" spans="5:80" x14ac:dyDescent="0.45">
      <c r="E22" s="77" t="s">
        <v>328</v>
      </c>
      <c r="F22" s="111" t="s">
        <v>162</v>
      </c>
      <c r="G22" s="111" t="s">
        <v>288</v>
      </c>
      <c r="H22" s="111" t="s">
        <v>288</v>
      </c>
      <c r="I22" s="15"/>
      <c r="J22" s="13"/>
      <c r="K22" s="13"/>
      <c r="L22" s="13"/>
      <c r="M22" s="13"/>
      <c r="N22" s="13"/>
      <c r="O22" s="13"/>
      <c r="P22" s="13"/>
      <c r="Q22" s="13"/>
      <c r="R22" s="13"/>
      <c r="S22" s="13"/>
      <c r="T22" s="13" t="s">
        <v>229</v>
      </c>
      <c r="U22" s="13" t="s">
        <v>508</v>
      </c>
      <c r="V22" s="13" t="s">
        <v>229</v>
      </c>
      <c r="W22" s="13" t="s">
        <v>229</v>
      </c>
      <c r="X22" s="13"/>
      <c r="Y22" s="13"/>
      <c r="Z22" s="13"/>
      <c r="AA22" s="13"/>
      <c r="AB22" s="13"/>
      <c r="AC22" s="13"/>
      <c r="AD22" s="13"/>
      <c r="AE22" s="13"/>
      <c r="AF22" s="16"/>
      <c r="AG22" s="15"/>
      <c r="AH22" s="13" t="s">
        <v>229</v>
      </c>
      <c r="AI22" s="13"/>
      <c r="AJ22" s="13" t="s">
        <v>229</v>
      </c>
      <c r="AK22" s="13"/>
      <c r="AL22" s="13"/>
      <c r="AM22" s="13" t="s">
        <v>232</v>
      </c>
      <c r="AN22" s="13"/>
      <c r="AO22" s="13"/>
      <c r="AP22" s="13"/>
      <c r="AQ22" s="13" t="s">
        <v>232</v>
      </c>
      <c r="AR22" s="13"/>
      <c r="AS22" s="13"/>
      <c r="AT22" s="13"/>
      <c r="AU22" s="13"/>
      <c r="AV22" s="13"/>
      <c r="AW22" s="13"/>
      <c r="AX22" s="13"/>
      <c r="AY22" s="13"/>
      <c r="AZ22" s="13"/>
      <c r="BA22" s="13"/>
      <c r="BB22" s="13"/>
      <c r="BC22" s="13"/>
      <c r="BD22" s="16"/>
      <c r="BE22" s="15"/>
      <c r="BF22" s="13" t="s">
        <v>232</v>
      </c>
      <c r="BG22" s="16"/>
      <c r="BH22" s="15"/>
      <c r="BI22" s="13"/>
      <c r="BJ22" s="13"/>
      <c r="BK22" s="13"/>
      <c r="BL22" s="13"/>
      <c r="BM22" s="13"/>
      <c r="BN22" s="13"/>
      <c r="BO22" s="13"/>
      <c r="BP22" s="13"/>
      <c r="BQ22" s="13"/>
      <c r="BR22" s="16"/>
      <c r="BS22" s="15"/>
      <c r="BT22" s="13"/>
      <c r="BU22" s="16"/>
      <c r="BV22" s="79"/>
      <c r="BW22" s="13"/>
      <c r="BX22" s="13"/>
      <c r="BY22" s="16"/>
      <c r="BZ22" s="16"/>
      <c r="CA22" s="16" t="s">
        <v>232</v>
      </c>
      <c r="CB22" s="16" t="s">
        <v>229</v>
      </c>
    </row>
    <row r="23" spans="5:80" x14ac:dyDescent="0.45">
      <c r="E23" s="77" t="s">
        <v>319</v>
      </c>
      <c r="F23" s="111" t="s">
        <v>169</v>
      </c>
      <c r="G23" s="111" t="s">
        <v>288</v>
      </c>
      <c r="H23" s="111" t="s">
        <v>287</v>
      </c>
      <c r="I23" s="15"/>
      <c r="J23" s="13"/>
      <c r="K23" s="13"/>
      <c r="L23" s="13"/>
      <c r="M23" s="13"/>
      <c r="N23" s="13"/>
      <c r="O23" s="13"/>
      <c r="P23" s="13"/>
      <c r="Q23" s="13"/>
      <c r="R23" s="13"/>
      <c r="S23" s="13"/>
      <c r="T23" s="13"/>
      <c r="U23" s="13" t="s">
        <v>508</v>
      </c>
      <c r="V23" s="13"/>
      <c r="W23" s="13"/>
      <c r="X23" s="13"/>
      <c r="Y23" s="13"/>
      <c r="Z23" s="13"/>
      <c r="AA23" s="13"/>
      <c r="AB23" s="13"/>
      <c r="AC23" s="13"/>
      <c r="AD23" s="13"/>
      <c r="AE23" s="13"/>
      <c r="AF23" s="16"/>
      <c r="AG23" s="15"/>
      <c r="AH23" s="13" t="s">
        <v>229</v>
      </c>
      <c r="AI23" s="13" t="s">
        <v>232</v>
      </c>
      <c r="AJ23" s="13"/>
      <c r="AK23" s="13"/>
      <c r="AL23" s="13"/>
      <c r="AM23" s="13"/>
      <c r="AN23" s="13"/>
      <c r="AO23" s="13"/>
      <c r="AP23" s="13"/>
      <c r="AQ23" s="13"/>
      <c r="AR23" s="13"/>
      <c r="AS23" s="13"/>
      <c r="AT23" s="13"/>
      <c r="AU23" s="13"/>
      <c r="AV23" s="13"/>
      <c r="AW23" s="13"/>
      <c r="AX23" s="13"/>
      <c r="AY23" s="13"/>
      <c r="AZ23" s="13" t="s">
        <v>232</v>
      </c>
      <c r="BA23" s="13"/>
      <c r="BB23" s="13"/>
      <c r="BC23" s="13"/>
      <c r="BD23" s="16"/>
      <c r="BE23" s="15"/>
      <c r="BF23" s="13"/>
      <c r="BG23" s="16"/>
      <c r="BH23" s="15"/>
      <c r="BI23" s="13"/>
      <c r="BJ23" s="13"/>
      <c r="BK23" s="13"/>
      <c r="BL23" s="13"/>
      <c r="BM23" s="13"/>
      <c r="BN23" s="13"/>
      <c r="BO23" s="13"/>
      <c r="BP23" s="13"/>
      <c r="BQ23" s="13"/>
      <c r="BR23" s="16"/>
      <c r="BS23" s="15"/>
      <c r="BT23" s="13"/>
      <c r="BU23" s="16"/>
      <c r="BV23" s="79"/>
      <c r="BW23" s="13"/>
      <c r="BX23" s="13"/>
      <c r="BY23" s="16"/>
      <c r="BZ23" s="16"/>
      <c r="CA23" s="147"/>
      <c r="CB23" s="16"/>
    </row>
    <row r="24" spans="5:80" x14ac:dyDescent="0.45">
      <c r="E24" s="77" t="s">
        <v>315</v>
      </c>
      <c r="F24" s="111" t="s">
        <v>175</v>
      </c>
      <c r="G24" s="111" t="s">
        <v>288</v>
      </c>
      <c r="H24" s="111" t="s">
        <v>288</v>
      </c>
      <c r="I24" s="15"/>
      <c r="J24" s="13"/>
      <c r="K24" s="13"/>
      <c r="L24" s="13"/>
      <c r="M24" s="13"/>
      <c r="N24" s="13"/>
      <c r="O24" s="13"/>
      <c r="P24" s="13"/>
      <c r="Q24" s="13"/>
      <c r="R24" s="13"/>
      <c r="S24" s="13"/>
      <c r="T24" s="13"/>
      <c r="U24" s="13" t="s">
        <v>508</v>
      </c>
      <c r="V24" s="13"/>
      <c r="W24" s="13"/>
      <c r="X24" s="13"/>
      <c r="Y24" s="13"/>
      <c r="Z24" s="13"/>
      <c r="AA24" s="13"/>
      <c r="AB24" s="13"/>
      <c r="AC24" s="13"/>
      <c r="AD24" s="13"/>
      <c r="AE24" s="13"/>
      <c r="AF24" s="16"/>
      <c r="AG24" s="15"/>
      <c r="AH24" s="13" t="s">
        <v>229</v>
      </c>
      <c r="AI24" s="13"/>
      <c r="AJ24" s="13"/>
      <c r="AK24" s="13"/>
      <c r="AL24" s="13"/>
      <c r="AM24" s="13" t="s">
        <v>232</v>
      </c>
      <c r="AN24" s="13"/>
      <c r="AO24" s="13"/>
      <c r="AP24" s="13"/>
      <c r="AQ24" s="13" t="s">
        <v>229</v>
      </c>
      <c r="AR24" s="13"/>
      <c r="AS24" s="13"/>
      <c r="AT24" s="13"/>
      <c r="AU24" s="13"/>
      <c r="AV24" s="13"/>
      <c r="AW24" s="13"/>
      <c r="AX24" s="13"/>
      <c r="AY24" s="13"/>
      <c r="AZ24" s="13"/>
      <c r="BA24" s="13"/>
      <c r="BB24" s="13"/>
      <c r="BC24" s="13"/>
      <c r="BD24" s="16"/>
      <c r="BE24" s="15"/>
      <c r="BF24" s="13"/>
      <c r="BG24" s="16"/>
      <c r="BH24" s="15" t="s">
        <v>232</v>
      </c>
      <c r="BI24" s="13"/>
      <c r="BJ24" s="13"/>
      <c r="BK24" s="13"/>
      <c r="BL24" s="13"/>
      <c r="BM24" s="13"/>
      <c r="BN24" s="13"/>
      <c r="BO24" s="13"/>
      <c r="BP24" s="13"/>
      <c r="BQ24" s="13"/>
      <c r="BR24" s="16"/>
      <c r="BS24" s="15"/>
      <c r="BT24" s="13"/>
      <c r="BU24" s="16"/>
      <c r="BV24" s="79"/>
      <c r="BW24" s="13"/>
      <c r="BX24" s="13"/>
      <c r="BY24" s="16"/>
      <c r="BZ24" s="16"/>
      <c r="CA24" s="147"/>
      <c r="CB24" s="16"/>
    </row>
    <row r="25" spans="5:80" x14ac:dyDescent="0.45">
      <c r="E25" s="77" t="s">
        <v>333</v>
      </c>
      <c r="F25" s="111" t="s">
        <v>693</v>
      </c>
      <c r="G25" s="111" t="s">
        <v>290</v>
      </c>
      <c r="H25" s="111" t="s">
        <v>290</v>
      </c>
      <c r="I25" s="15"/>
      <c r="J25" s="13"/>
      <c r="K25" s="13"/>
      <c r="L25" s="13"/>
      <c r="M25" s="13"/>
      <c r="N25" s="13"/>
      <c r="O25" s="13"/>
      <c r="P25" s="13"/>
      <c r="Q25" s="13"/>
      <c r="R25" s="13"/>
      <c r="S25" s="13"/>
      <c r="T25" s="13"/>
      <c r="U25" s="13" t="s">
        <v>508</v>
      </c>
      <c r="V25" s="13"/>
      <c r="W25" s="13"/>
      <c r="X25" s="13"/>
      <c r="Y25" s="13"/>
      <c r="Z25" s="13"/>
      <c r="AA25" s="13"/>
      <c r="AB25" s="13"/>
      <c r="AC25" s="13"/>
      <c r="AD25" s="13"/>
      <c r="AE25" s="13"/>
      <c r="AF25" s="16"/>
      <c r="AG25" s="15"/>
      <c r="AH25" s="13"/>
      <c r="AI25" s="13"/>
      <c r="AJ25" s="13"/>
      <c r="AK25" s="13"/>
      <c r="AL25" s="13"/>
      <c r="AM25" s="13"/>
      <c r="AN25" s="13"/>
      <c r="AO25" s="13"/>
      <c r="AP25" s="13"/>
      <c r="AQ25" s="13"/>
      <c r="AR25" s="13"/>
      <c r="AS25" s="13"/>
      <c r="AT25" s="13"/>
      <c r="AU25" s="13"/>
      <c r="AV25" s="13"/>
      <c r="AW25" s="13"/>
      <c r="AX25" s="13"/>
      <c r="AY25" s="13"/>
      <c r="AZ25" s="13"/>
      <c r="BA25" s="13"/>
      <c r="BB25" s="13"/>
      <c r="BC25" s="13"/>
      <c r="BD25" s="16"/>
      <c r="BE25" s="15"/>
      <c r="BF25" s="13"/>
      <c r="BG25" s="16"/>
      <c r="BH25" s="15"/>
      <c r="BI25" s="13"/>
      <c r="BJ25" s="13"/>
      <c r="BK25" s="13"/>
      <c r="BL25" s="13"/>
      <c r="BM25" s="13"/>
      <c r="BN25" s="13"/>
      <c r="BO25" s="13"/>
      <c r="BP25" s="13"/>
      <c r="BQ25" s="13"/>
      <c r="BR25" s="16"/>
      <c r="BS25" s="15"/>
      <c r="BT25" s="13"/>
      <c r="BU25" s="16"/>
      <c r="BV25" s="79"/>
      <c r="BW25" s="13"/>
      <c r="BX25" s="13"/>
      <c r="BY25" s="16"/>
      <c r="BZ25" s="16"/>
      <c r="CA25" s="147"/>
      <c r="CB25" s="16"/>
    </row>
    <row r="26" spans="5:80" x14ac:dyDescent="0.45">
      <c r="E26" s="77"/>
      <c r="F26" s="111" t="s">
        <v>214</v>
      </c>
      <c r="G26" s="111"/>
      <c r="H26" s="111"/>
      <c r="I26" s="15" t="s">
        <v>508</v>
      </c>
      <c r="J26" s="13" t="s">
        <v>508</v>
      </c>
      <c r="K26" s="13" t="s">
        <v>508</v>
      </c>
      <c r="L26" s="13" t="s">
        <v>508</v>
      </c>
      <c r="M26" s="13" t="s">
        <v>508</v>
      </c>
      <c r="N26" s="13" t="s">
        <v>508</v>
      </c>
      <c r="O26" s="13" t="s">
        <v>508</v>
      </c>
      <c r="P26" s="13" t="s">
        <v>508</v>
      </c>
      <c r="Q26" s="13" t="s">
        <v>508</v>
      </c>
      <c r="R26" s="13" t="s">
        <v>508</v>
      </c>
      <c r="S26" s="13" t="s">
        <v>508</v>
      </c>
      <c r="T26" s="13" t="s">
        <v>508</v>
      </c>
      <c r="U26" s="13" t="s">
        <v>508</v>
      </c>
      <c r="V26" s="13" t="s">
        <v>508</v>
      </c>
      <c r="W26" s="13" t="s">
        <v>508</v>
      </c>
      <c r="X26" s="13" t="s">
        <v>508</v>
      </c>
      <c r="Y26" s="13" t="s">
        <v>508</v>
      </c>
      <c r="Z26" s="13" t="s">
        <v>508</v>
      </c>
      <c r="AA26" s="13" t="s">
        <v>508</v>
      </c>
      <c r="AB26" s="13" t="s">
        <v>508</v>
      </c>
      <c r="AC26" s="13" t="s">
        <v>508</v>
      </c>
      <c r="AD26" s="13" t="s">
        <v>508</v>
      </c>
      <c r="AE26" s="13" t="s">
        <v>508</v>
      </c>
      <c r="AF26" s="16" t="s">
        <v>508</v>
      </c>
      <c r="AG26" s="15" t="s">
        <v>508</v>
      </c>
      <c r="AH26" s="13" t="s">
        <v>508</v>
      </c>
      <c r="AI26" s="13" t="s">
        <v>508</v>
      </c>
      <c r="AJ26" s="13" t="s">
        <v>229</v>
      </c>
      <c r="AK26" s="13" t="s">
        <v>232</v>
      </c>
      <c r="AL26" s="13" t="s">
        <v>508</v>
      </c>
      <c r="AM26" s="13" t="s">
        <v>232</v>
      </c>
      <c r="AN26" s="13" t="s">
        <v>508</v>
      </c>
      <c r="AO26" s="13" t="s">
        <v>508</v>
      </c>
      <c r="AP26" s="13" t="s">
        <v>508</v>
      </c>
      <c r="AQ26" s="13" t="s">
        <v>232</v>
      </c>
      <c r="AR26" s="13" t="s">
        <v>508</v>
      </c>
      <c r="AS26" s="13" t="s">
        <v>508</v>
      </c>
      <c r="AT26" s="13" t="s">
        <v>508</v>
      </c>
      <c r="AU26" s="13" t="s">
        <v>508</v>
      </c>
      <c r="AV26" s="13" t="s">
        <v>508</v>
      </c>
      <c r="AW26" s="13" t="s">
        <v>508</v>
      </c>
      <c r="AX26" s="13" t="s">
        <v>508</v>
      </c>
      <c r="AY26" s="13" t="s">
        <v>508</v>
      </c>
      <c r="AZ26" s="13" t="s">
        <v>508</v>
      </c>
      <c r="BA26" s="13" t="s">
        <v>508</v>
      </c>
      <c r="BB26" s="13" t="s">
        <v>508</v>
      </c>
      <c r="BC26" s="13" t="s">
        <v>508</v>
      </c>
      <c r="BD26" s="16" t="s">
        <v>508</v>
      </c>
      <c r="BE26" s="15" t="s">
        <v>508</v>
      </c>
      <c r="BF26" s="13" t="s">
        <v>508</v>
      </c>
      <c r="BG26" s="16" t="s">
        <v>508</v>
      </c>
      <c r="BH26" s="15" t="s">
        <v>508</v>
      </c>
      <c r="BI26" s="13" t="s">
        <v>508</v>
      </c>
      <c r="BJ26" s="13" t="s">
        <v>508</v>
      </c>
      <c r="BK26" s="13" t="s">
        <v>508</v>
      </c>
      <c r="BL26" s="13" t="s">
        <v>508</v>
      </c>
      <c r="BM26" s="13" t="s">
        <v>508</v>
      </c>
      <c r="BN26" s="13" t="s">
        <v>508</v>
      </c>
      <c r="BO26" s="13" t="s">
        <v>508</v>
      </c>
      <c r="BP26" s="13" t="s">
        <v>508</v>
      </c>
      <c r="BQ26" s="13" t="s">
        <v>508</v>
      </c>
      <c r="BR26" s="16" t="s">
        <v>508</v>
      </c>
      <c r="BS26" s="15" t="s">
        <v>508</v>
      </c>
      <c r="BT26" s="13" t="s">
        <v>508</v>
      </c>
      <c r="BU26" s="16" t="s">
        <v>508</v>
      </c>
      <c r="BV26" s="79" t="s">
        <v>508</v>
      </c>
      <c r="BW26" s="13" t="s">
        <v>508</v>
      </c>
      <c r="BX26" s="13" t="s">
        <v>508</v>
      </c>
      <c r="BY26" s="16" t="s">
        <v>508</v>
      </c>
      <c r="BZ26" s="16" t="s">
        <v>508</v>
      </c>
      <c r="CA26" s="147"/>
      <c r="CB26" s="16" t="s">
        <v>508</v>
      </c>
    </row>
    <row r="27" spans="5:80" x14ac:dyDescent="0.45">
      <c r="E27" s="77"/>
      <c r="F27" s="111" t="s">
        <v>216</v>
      </c>
      <c r="G27" s="111"/>
      <c r="H27" s="111"/>
      <c r="I27" s="15" t="s">
        <v>508</v>
      </c>
      <c r="J27" s="13" t="s">
        <v>508</v>
      </c>
      <c r="K27" s="13" t="s">
        <v>508</v>
      </c>
      <c r="L27" s="13" t="s">
        <v>508</v>
      </c>
      <c r="M27" s="13" t="s">
        <v>508</v>
      </c>
      <c r="N27" s="13" t="s">
        <v>508</v>
      </c>
      <c r="O27" s="13" t="s">
        <v>508</v>
      </c>
      <c r="P27" s="13" t="s">
        <v>508</v>
      </c>
      <c r="Q27" s="13" t="s">
        <v>508</v>
      </c>
      <c r="R27" s="13" t="s">
        <v>508</v>
      </c>
      <c r="S27" s="13" t="s">
        <v>508</v>
      </c>
      <c r="T27" s="13" t="s">
        <v>508</v>
      </c>
      <c r="U27" s="13" t="s">
        <v>508</v>
      </c>
      <c r="V27" s="13" t="s">
        <v>232</v>
      </c>
      <c r="W27" s="13" t="s">
        <v>508</v>
      </c>
      <c r="X27" s="13" t="s">
        <v>508</v>
      </c>
      <c r="Y27" s="13" t="s">
        <v>508</v>
      </c>
      <c r="Z27" s="13" t="s">
        <v>508</v>
      </c>
      <c r="AA27" s="13" t="s">
        <v>508</v>
      </c>
      <c r="AB27" s="13" t="s">
        <v>508</v>
      </c>
      <c r="AC27" s="13" t="s">
        <v>508</v>
      </c>
      <c r="AD27" s="13" t="s">
        <v>508</v>
      </c>
      <c r="AE27" s="13" t="s">
        <v>508</v>
      </c>
      <c r="AF27" s="16" t="s">
        <v>508</v>
      </c>
      <c r="AG27" s="15" t="s">
        <v>508</v>
      </c>
      <c r="AH27" s="13" t="s">
        <v>232</v>
      </c>
      <c r="AI27" s="13" t="s">
        <v>508</v>
      </c>
      <c r="AJ27" s="13" t="s">
        <v>232</v>
      </c>
      <c r="AK27" s="13" t="s">
        <v>232</v>
      </c>
      <c r="AL27" s="13" t="s">
        <v>508</v>
      </c>
      <c r="AM27" s="13" t="s">
        <v>229</v>
      </c>
      <c r="AN27" s="13" t="s">
        <v>508</v>
      </c>
      <c r="AO27" s="13" t="s">
        <v>508</v>
      </c>
      <c r="AP27" s="13" t="s">
        <v>508</v>
      </c>
      <c r="AQ27" s="13" t="s">
        <v>229</v>
      </c>
      <c r="AR27" s="13" t="s">
        <v>508</v>
      </c>
      <c r="AS27" s="13" t="s">
        <v>508</v>
      </c>
      <c r="AT27" s="13" t="s">
        <v>508</v>
      </c>
      <c r="AU27" s="13" t="s">
        <v>508</v>
      </c>
      <c r="AV27" s="13" t="s">
        <v>508</v>
      </c>
      <c r="AW27" s="13" t="s">
        <v>508</v>
      </c>
      <c r="AX27" s="13" t="s">
        <v>508</v>
      </c>
      <c r="AY27" s="13" t="s">
        <v>508</v>
      </c>
      <c r="AZ27" s="13" t="s">
        <v>508</v>
      </c>
      <c r="BA27" s="13" t="s">
        <v>508</v>
      </c>
      <c r="BB27" s="13" t="s">
        <v>508</v>
      </c>
      <c r="BC27" s="13" t="s">
        <v>508</v>
      </c>
      <c r="BD27" s="16" t="s">
        <v>508</v>
      </c>
      <c r="BE27" s="15" t="s">
        <v>508</v>
      </c>
      <c r="BF27" s="13" t="s">
        <v>508</v>
      </c>
      <c r="BG27" s="16" t="s">
        <v>508</v>
      </c>
      <c r="BH27" s="15" t="s">
        <v>508</v>
      </c>
      <c r="BI27" s="13" t="s">
        <v>508</v>
      </c>
      <c r="BJ27" s="13" t="s">
        <v>508</v>
      </c>
      <c r="BK27" s="13" t="s">
        <v>508</v>
      </c>
      <c r="BL27" s="13" t="s">
        <v>508</v>
      </c>
      <c r="BM27" s="13" t="s">
        <v>508</v>
      </c>
      <c r="BN27" s="13" t="s">
        <v>508</v>
      </c>
      <c r="BO27" s="13" t="s">
        <v>508</v>
      </c>
      <c r="BP27" s="13" t="s">
        <v>508</v>
      </c>
      <c r="BQ27" s="13" t="s">
        <v>508</v>
      </c>
      <c r="BR27" s="16" t="s">
        <v>508</v>
      </c>
      <c r="BS27" s="15" t="s">
        <v>508</v>
      </c>
      <c r="BT27" s="13" t="s">
        <v>508</v>
      </c>
      <c r="BU27" s="16" t="s">
        <v>508</v>
      </c>
      <c r="BV27" s="79" t="s">
        <v>508</v>
      </c>
      <c r="BW27" s="13" t="s">
        <v>508</v>
      </c>
      <c r="BX27" s="13" t="s">
        <v>508</v>
      </c>
      <c r="BY27" s="16" t="s">
        <v>508</v>
      </c>
      <c r="BZ27" s="16" t="s">
        <v>508</v>
      </c>
      <c r="CA27" s="147"/>
      <c r="CB27" s="16" t="s">
        <v>508</v>
      </c>
    </row>
    <row r="28" spans="5:80" x14ac:dyDescent="0.45">
      <c r="E28" s="77"/>
      <c r="F28" s="111" t="s">
        <v>218</v>
      </c>
      <c r="G28" s="111"/>
      <c r="H28" s="111"/>
      <c r="I28" s="15" t="s">
        <v>508</v>
      </c>
      <c r="J28" s="13" t="s">
        <v>508</v>
      </c>
      <c r="K28" s="13" t="s">
        <v>508</v>
      </c>
      <c r="L28" s="13" t="s">
        <v>508</v>
      </c>
      <c r="M28" s="13" t="s">
        <v>508</v>
      </c>
      <c r="N28" s="13" t="s">
        <v>508</v>
      </c>
      <c r="O28" s="13" t="s">
        <v>232</v>
      </c>
      <c r="P28" s="13" t="s">
        <v>229</v>
      </c>
      <c r="Q28" s="13" t="s">
        <v>232</v>
      </c>
      <c r="R28" s="13" t="s">
        <v>508</v>
      </c>
      <c r="S28" s="13" t="s">
        <v>508</v>
      </c>
      <c r="T28" s="13" t="s">
        <v>508</v>
      </c>
      <c r="U28" s="13" t="s">
        <v>508</v>
      </c>
      <c r="V28" s="13" t="s">
        <v>508</v>
      </c>
      <c r="W28" s="13" t="s">
        <v>508</v>
      </c>
      <c r="X28" s="13" t="s">
        <v>508</v>
      </c>
      <c r="Y28" s="13" t="s">
        <v>508</v>
      </c>
      <c r="Z28" s="13" t="s">
        <v>229</v>
      </c>
      <c r="AA28" s="13" t="s">
        <v>232</v>
      </c>
      <c r="AB28" s="13" t="s">
        <v>508</v>
      </c>
      <c r="AC28" s="13" t="s">
        <v>508</v>
      </c>
      <c r="AD28" s="13" t="s">
        <v>229</v>
      </c>
      <c r="AE28" s="13" t="s">
        <v>508</v>
      </c>
      <c r="AF28" s="16" t="s">
        <v>508</v>
      </c>
      <c r="AG28" s="15" t="s">
        <v>508</v>
      </c>
      <c r="AH28" s="13" t="s">
        <v>229</v>
      </c>
      <c r="AI28" s="13" t="s">
        <v>508</v>
      </c>
      <c r="AJ28" s="13" t="s">
        <v>508</v>
      </c>
      <c r="AK28" s="13" t="s">
        <v>508</v>
      </c>
      <c r="AL28" s="13" t="s">
        <v>508</v>
      </c>
      <c r="AM28" s="13" t="s">
        <v>508</v>
      </c>
      <c r="AN28" s="13" t="s">
        <v>508</v>
      </c>
      <c r="AO28" s="13" t="s">
        <v>508</v>
      </c>
      <c r="AP28" s="13" t="s">
        <v>508</v>
      </c>
      <c r="AQ28" s="13" t="s">
        <v>508</v>
      </c>
      <c r="AR28" s="13" t="s">
        <v>508</v>
      </c>
      <c r="AS28" s="13" t="s">
        <v>232</v>
      </c>
      <c r="AT28" s="13" t="s">
        <v>508</v>
      </c>
      <c r="AU28" s="13" t="s">
        <v>508</v>
      </c>
      <c r="AV28" s="13" t="s">
        <v>508</v>
      </c>
      <c r="AW28" s="13" t="s">
        <v>508</v>
      </c>
      <c r="AX28" s="13" t="s">
        <v>508</v>
      </c>
      <c r="AY28" s="13" t="s">
        <v>508</v>
      </c>
      <c r="AZ28" s="13" t="s">
        <v>508</v>
      </c>
      <c r="BA28" s="13" t="s">
        <v>508</v>
      </c>
      <c r="BB28" s="13" t="s">
        <v>508</v>
      </c>
      <c r="BC28" s="13" t="s">
        <v>508</v>
      </c>
      <c r="BD28" s="16" t="s">
        <v>508</v>
      </c>
      <c r="BE28" s="15" t="s">
        <v>508</v>
      </c>
      <c r="BF28" s="13" t="s">
        <v>232</v>
      </c>
      <c r="BG28" s="16" t="s">
        <v>508</v>
      </c>
      <c r="BH28" s="15" t="s">
        <v>508</v>
      </c>
      <c r="BI28" s="13" t="s">
        <v>508</v>
      </c>
      <c r="BJ28" s="13" t="s">
        <v>508</v>
      </c>
      <c r="BK28" s="13" t="s">
        <v>508</v>
      </c>
      <c r="BL28" s="13" t="s">
        <v>508</v>
      </c>
      <c r="BM28" s="13" t="s">
        <v>508</v>
      </c>
      <c r="BN28" s="13" t="s">
        <v>508</v>
      </c>
      <c r="BO28" s="13" t="s">
        <v>508</v>
      </c>
      <c r="BP28" s="13" t="s">
        <v>508</v>
      </c>
      <c r="BQ28" s="13" t="s">
        <v>508</v>
      </c>
      <c r="BR28" s="16" t="s">
        <v>508</v>
      </c>
      <c r="BS28" s="15" t="s">
        <v>508</v>
      </c>
      <c r="BT28" s="13" t="s">
        <v>508</v>
      </c>
      <c r="BU28" s="16" t="s">
        <v>508</v>
      </c>
      <c r="BV28" s="79" t="s">
        <v>508</v>
      </c>
      <c r="BW28" s="13" t="s">
        <v>508</v>
      </c>
      <c r="BX28" s="13" t="s">
        <v>508</v>
      </c>
      <c r="BY28" s="16" t="s">
        <v>508</v>
      </c>
      <c r="BZ28" s="16" t="s">
        <v>508</v>
      </c>
      <c r="CA28" s="147"/>
      <c r="CB28" s="16" t="s">
        <v>232</v>
      </c>
    </row>
    <row r="29" spans="5:80" x14ac:dyDescent="0.45">
      <c r="E29" s="77" t="s">
        <v>339</v>
      </c>
      <c r="F29" s="111" t="s">
        <v>52</v>
      </c>
      <c r="G29" s="111" t="s">
        <v>289</v>
      </c>
      <c r="H29" s="111" t="s">
        <v>288</v>
      </c>
      <c r="I29" s="15"/>
      <c r="J29" s="13"/>
      <c r="K29" s="13"/>
      <c r="L29" s="13"/>
      <c r="M29" s="13"/>
      <c r="N29" s="13"/>
      <c r="O29" s="13"/>
      <c r="P29" s="13"/>
      <c r="Q29" s="13"/>
      <c r="R29" s="13"/>
      <c r="S29" s="13"/>
      <c r="T29" s="13"/>
      <c r="U29" s="13" t="s">
        <v>508</v>
      </c>
      <c r="V29" s="13"/>
      <c r="W29" s="13"/>
      <c r="X29" s="13"/>
      <c r="Y29" s="13"/>
      <c r="Z29" s="13"/>
      <c r="AA29" s="13"/>
      <c r="AB29" s="13"/>
      <c r="AC29" s="13"/>
      <c r="AD29" s="13"/>
      <c r="AE29" s="13"/>
      <c r="AF29" s="16"/>
      <c r="AG29" s="15"/>
      <c r="AH29" s="13" t="s">
        <v>232</v>
      </c>
      <c r="AI29" s="13"/>
      <c r="AJ29" s="13"/>
      <c r="AK29" s="13"/>
      <c r="AL29" s="13"/>
      <c r="AM29" s="13"/>
      <c r="AN29" s="13"/>
      <c r="AO29" s="13"/>
      <c r="AP29" s="13"/>
      <c r="AQ29" s="13"/>
      <c r="AR29" s="13"/>
      <c r="AS29" s="13" t="s">
        <v>232</v>
      </c>
      <c r="AT29" s="13"/>
      <c r="AU29" s="13" t="s">
        <v>232</v>
      </c>
      <c r="AV29" s="13"/>
      <c r="AW29" s="13" t="s">
        <v>232</v>
      </c>
      <c r="AX29" s="13"/>
      <c r="AY29" s="13"/>
      <c r="AZ29" s="13"/>
      <c r="BA29" s="13"/>
      <c r="BB29" s="13"/>
      <c r="BC29" s="13"/>
      <c r="BD29" s="16"/>
      <c r="BE29" s="15"/>
      <c r="BF29" s="13"/>
      <c r="BG29" s="16"/>
      <c r="BH29" s="15" t="s">
        <v>232</v>
      </c>
      <c r="BI29" s="13"/>
      <c r="BJ29" s="13"/>
      <c r="BK29" s="13"/>
      <c r="BL29" s="13"/>
      <c r="BM29" s="13"/>
      <c r="BN29" s="13"/>
      <c r="BO29" s="13"/>
      <c r="BP29" s="13"/>
      <c r="BQ29" s="13"/>
      <c r="BR29" s="16" t="s">
        <v>232</v>
      </c>
      <c r="BS29" s="15"/>
      <c r="BT29" s="13"/>
      <c r="BU29" s="16"/>
      <c r="BV29" s="79"/>
      <c r="BW29" s="13"/>
      <c r="BX29" s="13"/>
      <c r="BY29" s="16"/>
      <c r="BZ29" s="16"/>
      <c r="CA29" s="147"/>
      <c r="CB29" s="16"/>
    </row>
    <row r="30" spans="5:80" x14ac:dyDescent="0.45">
      <c r="E30" s="77" t="s">
        <v>340</v>
      </c>
      <c r="F30" s="111" t="s">
        <v>67</v>
      </c>
      <c r="G30" s="111" t="s">
        <v>289</v>
      </c>
      <c r="H30" s="111" t="s">
        <v>288</v>
      </c>
      <c r="I30" s="15"/>
      <c r="J30" s="13"/>
      <c r="K30" s="13"/>
      <c r="L30" s="13"/>
      <c r="M30" s="13"/>
      <c r="N30" s="13"/>
      <c r="O30" s="13"/>
      <c r="P30" s="13"/>
      <c r="Q30" s="13"/>
      <c r="R30" s="13"/>
      <c r="S30" s="13"/>
      <c r="T30" s="13"/>
      <c r="U30" s="13" t="s">
        <v>508</v>
      </c>
      <c r="V30" s="13"/>
      <c r="W30" s="13"/>
      <c r="X30" s="13"/>
      <c r="Y30" s="13"/>
      <c r="Z30" s="13"/>
      <c r="AA30" s="13"/>
      <c r="AB30" s="13"/>
      <c r="AC30" s="13"/>
      <c r="AD30" s="13"/>
      <c r="AE30" s="13"/>
      <c r="AF30" s="16"/>
      <c r="AG30" s="15"/>
      <c r="AH30" s="13"/>
      <c r="AI30" s="13"/>
      <c r="AJ30" s="13"/>
      <c r="AK30" s="13"/>
      <c r="AL30" s="13"/>
      <c r="AM30" s="13"/>
      <c r="AN30" s="13"/>
      <c r="AO30" s="13"/>
      <c r="AP30" s="13"/>
      <c r="AQ30" s="13"/>
      <c r="AR30" s="13"/>
      <c r="AS30" s="13" t="s">
        <v>232</v>
      </c>
      <c r="AT30" s="13"/>
      <c r="AU30" s="13"/>
      <c r="AV30" s="13"/>
      <c r="AW30" s="13"/>
      <c r="AX30" s="13"/>
      <c r="AY30" s="13"/>
      <c r="AZ30" s="13"/>
      <c r="BA30" s="13"/>
      <c r="BB30" s="13"/>
      <c r="BC30" s="13"/>
      <c r="BD30" s="16"/>
      <c r="BE30" s="15"/>
      <c r="BF30" s="13" t="s">
        <v>232</v>
      </c>
      <c r="BG30" s="16"/>
      <c r="BH30" s="15"/>
      <c r="BI30" s="13"/>
      <c r="BJ30" s="13"/>
      <c r="BK30" s="13"/>
      <c r="BL30" s="13"/>
      <c r="BM30" s="13"/>
      <c r="BN30" s="13"/>
      <c r="BO30" s="13"/>
      <c r="BP30" s="13"/>
      <c r="BQ30" s="13"/>
      <c r="BR30" s="16"/>
      <c r="BS30" s="15"/>
      <c r="BT30" s="13"/>
      <c r="BU30" s="16"/>
      <c r="BV30" s="79"/>
      <c r="BW30" s="13"/>
      <c r="BX30" s="13" t="s">
        <v>232</v>
      </c>
      <c r="BY30" s="16"/>
      <c r="BZ30" s="16"/>
      <c r="CA30" s="147"/>
      <c r="CB30" s="16"/>
    </row>
    <row r="31" spans="5:80" x14ac:dyDescent="0.45">
      <c r="E31" s="77" t="s">
        <v>341</v>
      </c>
      <c r="F31" s="111" t="s">
        <v>82</v>
      </c>
      <c r="G31" s="111" t="s">
        <v>289</v>
      </c>
      <c r="H31" s="111" t="s">
        <v>288</v>
      </c>
      <c r="I31" s="15"/>
      <c r="J31" s="13"/>
      <c r="K31" s="13"/>
      <c r="L31" s="13"/>
      <c r="M31" s="13"/>
      <c r="N31" s="13"/>
      <c r="O31" s="13"/>
      <c r="P31" s="13"/>
      <c r="Q31" s="13"/>
      <c r="R31" s="13"/>
      <c r="S31" s="13"/>
      <c r="T31" s="13"/>
      <c r="U31" s="13" t="s">
        <v>508</v>
      </c>
      <c r="V31" s="13"/>
      <c r="W31" s="13"/>
      <c r="X31" s="13"/>
      <c r="Y31" s="13"/>
      <c r="Z31" s="13"/>
      <c r="AA31" s="13"/>
      <c r="AB31" s="13"/>
      <c r="AC31" s="13"/>
      <c r="AD31" s="13"/>
      <c r="AE31" s="13"/>
      <c r="AF31" s="16"/>
      <c r="AG31" s="15"/>
      <c r="AH31" s="13"/>
      <c r="AI31" s="13"/>
      <c r="AJ31" s="13"/>
      <c r="AK31" s="13"/>
      <c r="AL31" s="13"/>
      <c r="AM31" s="13"/>
      <c r="AN31" s="13"/>
      <c r="AO31" s="13"/>
      <c r="AP31" s="13"/>
      <c r="AQ31" s="13"/>
      <c r="AR31" s="13"/>
      <c r="AS31" s="13" t="s">
        <v>232</v>
      </c>
      <c r="AT31" s="13"/>
      <c r="AU31" s="13"/>
      <c r="AV31" s="13"/>
      <c r="AW31" s="13"/>
      <c r="AX31" s="13"/>
      <c r="AY31" s="13"/>
      <c r="AZ31" s="13"/>
      <c r="BA31" s="13"/>
      <c r="BB31" s="13"/>
      <c r="BC31" s="13"/>
      <c r="BD31" s="16"/>
      <c r="BE31" s="15"/>
      <c r="BF31" s="13" t="s">
        <v>232</v>
      </c>
      <c r="BG31" s="16"/>
      <c r="BH31" s="15"/>
      <c r="BI31" s="13"/>
      <c r="BJ31" s="13"/>
      <c r="BK31" s="13"/>
      <c r="BL31" s="13"/>
      <c r="BM31" s="13"/>
      <c r="BN31" s="13"/>
      <c r="BO31" s="13"/>
      <c r="BP31" s="13"/>
      <c r="BQ31" s="13"/>
      <c r="BR31" s="16"/>
      <c r="BS31" s="15"/>
      <c r="BT31" s="13"/>
      <c r="BU31" s="16"/>
      <c r="BV31" s="79"/>
      <c r="BW31" s="13"/>
      <c r="BX31" s="13" t="s">
        <v>232</v>
      </c>
      <c r="BY31" s="16"/>
      <c r="BZ31" s="16"/>
      <c r="CA31" s="147"/>
      <c r="CB31" s="16"/>
    </row>
    <row r="32" spans="5:80" x14ac:dyDescent="0.45">
      <c r="E32" s="77" t="s">
        <v>342</v>
      </c>
      <c r="F32" s="111" t="s">
        <v>717</v>
      </c>
      <c r="G32" s="111" t="s">
        <v>290</v>
      </c>
      <c r="H32" s="111" t="s">
        <v>290</v>
      </c>
      <c r="I32" s="15"/>
      <c r="J32" s="13"/>
      <c r="K32" s="13"/>
      <c r="L32" s="13"/>
      <c r="M32" s="13"/>
      <c r="N32" s="13"/>
      <c r="O32" s="13"/>
      <c r="P32" s="13"/>
      <c r="Q32" s="13"/>
      <c r="R32" s="13"/>
      <c r="S32" s="13"/>
      <c r="T32" s="13"/>
      <c r="U32" s="13" t="s">
        <v>508</v>
      </c>
      <c r="V32" s="13"/>
      <c r="W32" s="13"/>
      <c r="X32" s="13"/>
      <c r="Y32" s="13"/>
      <c r="Z32" s="13"/>
      <c r="AA32" s="13"/>
      <c r="AB32" s="13"/>
      <c r="AC32" s="13"/>
      <c r="AD32" s="13"/>
      <c r="AE32" s="13"/>
      <c r="AF32" s="16"/>
      <c r="AG32" s="15"/>
      <c r="AH32" s="13"/>
      <c r="AI32" s="13"/>
      <c r="AJ32" s="13"/>
      <c r="AK32" s="13"/>
      <c r="AL32" s="13"/>
      <c r="AM32" s="13"/>
      <c r="AN32" s="13"/>
      <c r="AO32" s="13"/>
      <c r="AP32" s="13"/>
      <c r="AQ32" s="13"/>
      <c r="AR32" s="13"/>
      <c r="AS32" s="13"/>
      <c r="AT32" s="13"/>
      <c r="AU32" s="13"/>
      <c r="AV32" s="13"/>
      <c r="AW32" s="13"/>
      <c r="AX32" s="13"/>
      <c r="AY32" s="13"/>
      <c r="AZ32" s="13"/>
      <c r="BA32" s="13"/>
      <c r="BB32" s="13"/>
      <c r="BC32" s="13"/>
      <c r="BD32" s="16"/>
      <c r="BE32" s="15"/>
      <c r="BF32" s="13"/>
      <c r="BG32" s="16"/>
      <c r="BH32" s="15"/>
      <c r="BI32" s="13"/>
      <c r="BJ32" s="13"/>
      <c r="BK32" s="13"/>
      <c r="BL32" s="13"/>
      <c r="BM32" s="13"/>
      <c r="BN32" s="13"/>
      <c r="BO32" s="13"/>
      <c r="BP32" s="13"/>
      <c r="BQ32" s="13"/>
      <c r="BR32" s="16"/>
      <c r="BS32" s="15"/>
      <c r="BT32" s="13"/>
      <c r="BU32" s="16"/>
      <c r="BV32" s="79"/>
      <c r="BW32" s="13"/>
      <c r="BX32" s="13"/>
      <c r="BY32" s="16"/>
      <c r="BZ32" s="16"/>
      <c r="CA32" s="147"/>
      <c r="CB32" s="16"/>
    </row>
    <row r="33" spans="5:80" x14ac:dyDescent="0.45">
      <c r="E33" s="77" t="s">
        <v>343</v>
      </c>
      <c r="F33" s="111" t="s">
        <v>720</v>
      </c>
      <c r="G33" s="111" t="s">
        <v>290</v>
      </c>
      <c r="H33" s="111" t="s">
        <v>290</v>
      </c>
      <c r="I33" s="15"/>
      <c r="J33" s="13"/>
      <c r="K33" s="13"/>
      <c r="L33" s="13"/>
      <c r="M33" s="13"/>
      <c r="N33" s="13"/>
      <c r="O33" s="13"/>
      <c r="P33" s="13"/>
      <c r="Q33" s="13"/>
      <c r="R33" s="13"/>
      <c r="S33" s="13"/>
      <c r="T33" s="13"/>
      <c r="U33" s="13" t="s">
        <v>508</v>
      </c>
      <c r="V33" s="13"/>
      <c r="W33" s="13"/>
      <c r="X33" s="13"/>
      <c r="Y33" s="13"/>
      <c r="Z33" s="13"/>
      <c r="AA33" s="13"/>
      <c r="AB33" s="13"/>
      <c r="AC33" s="13"/>
      <c r="AD33" s="13"/>
      <c r="AE33" s="13"/>
      <c r="AF33" s="16"/>
      <c r="AG33" s="15"/>
      <c r="AH33" s="13"/>
      <c r="AI33" s="13"/>
      <c r="AJ33" s="13"/>
      <c r="AK33" s="13"/>
      <c r="AL33" s="13"/>
      <c r="AM33" s="13"/>
      <c r="AN33" s="13"/>
      <c r="AO33" s="13"/>
      <c r="AP33" s="13"/>
      <c r="AQ33" s="13"/>
      <c r="AR33" s="13"/>
      <c r="AS33" s="13"/>
      <c r="AT33" s="13"/>
      <c r="AU33" s="13"/>
      <c r="AV33" s="13"/>
      <c r="AW33" s="13"/>
      <c r="AX33" s="13"/>
      <c r="AY33" s="13"/>
      <c r="AZ33" s="13"/>
      <c r="BA33" s="13"/>
      <c r="BB33" s="13"/>
      <c r="BC33" s="13"/>
      <c r="BD33" s="16"/>
      <c r="BE33" s="15"/>
      <c r="BF33" s="13"/>
      <c r="BG33" s="16"/>
      <c r="BH33" s="15"/>
      <c r="BI33" s="13"/>
      <c r="BJ33" s="13"/>
      <c r="BK33" s="13"/>
      <c r="BL33" s="13"/>
      <c r="BM33" s="13"/>
      <c r="BN33" s="13"/>
      <c r="BO33" s="13"/>
      <c r="BP33" s="13"/>
      <c r="BQ33" s="13"/>
      <c r="BR33" s="16"/>
      <c r="BS33" s="15"/>
      <c r="BT33" s="13"/>
      <c r="BU33" s="16"/>
      <c r="BV33" s="79"/>
      <c r="BW33" s="13"/>
      <c r="BX33" s="13"/>
      <c r="BY33" s="16"/>
      <c r="BZ33" s="16"/>
      <c r="CA33" s="147"/>
      <c r="CB33" s="16"/>
    </row>
    <row r="34" spans="5:80" x14ac:dyDescent="0.45">
      <c r="E34" s="77"/>
      <c r="F34" s="111" t="s">
        <v>97</v>
      </c>
      <c r="G34" s="111"/>
      <c r="H34" s="111"/>
      <c r="I34" s="15" t="s">
        <v>508</v>
      </c>
      <c r="J34" s="13" t="s">
        <v>508</v>
      </c>
      <c r="K34" s="13" t="s">
        <v>508</v>
      </c>
      <c r="L34" s="13" t="s">
        <v>508</v>
      </c>
      <c r="M34" s="13" t="s">
        <v>508</v>
      </c>
      <c r="N34" s="13" t="s">
        <v>508</v>
      </c>
      <c r="O34" s="13" t="s">
        <v>508</v>
      </c>
      <c r="P34" s="13" t="s">
        <v>508</v>
      </c>
      <c r="Q34" s="13" t="s">
        <v>508</v>
      </c>
      <c r="R34" s="13" t="s">
        <v>508</v>
      </c>
      <c r="S34" s="13" t="s">
        <v>508</v>
      </c>
      <c r="T34" s="13" t="s">
        <v>508</v>
      </c>
      <c r="U34" s="13" t="s">
        <v>508</v>
      </c>
      <c r="V34" s="13" t="s">
        <v>508</v>
      </c>
      <c r="W34" s="13" t="s">
        <v>508</v>
      </c>
      <c r="X34" s="13" t="s">
        <v>508</v>
      </c>
      <c r="Y34" s="13" t="s">
        <v>508</v>
      </c>
      <c r="Z34" s="13" t="s">
        <v>508</v>
      </c>
      <c r="AA34" s="13" t="s">
        <v>508</v>
      </c>
      <c r="AB34" s="13" t="s">
        <v>508</v>
      </c>
      <c r="AC34" s="13" t="s">
        <v>508</v>
      </c>
      <c r="AD34" s="13" t="s">
        <v>508</v>
      </c>
      <c r="AE34" s="13" t="s">
        <v>508</v>
      </c>
      <c r="AF34" s="16" t="s">
        <v>508</v>
      </c>
      <c r="AG34" s="15" t="s">
        <v>508</v>
      </c>
      <c r="AH34" s="13" t="s">
        <v>508</v>
      </c>
      <c r="AI34" s="13" t="s">
        <v>508</v>
      </c>
      <c r="AJ34" s="13" t="s">
        <v>508</v>
      </c>
      <c r="AK34" s="13" t="s">
        <v>508</v>
      </c>
      <c r="AL34" s="13" t="s">
        <v>508</v>
      </c>
      <c r="AM34" s="13" t="s">
        <v>508</v>
      </c>
      <c r="AN34" s="13" t="s">
        <v>508</v>
      </c>
      <c r="AO34" s="13" t="s">
        <v>508</v>
      </c>
      <c r="AP34" s="13" t="s">
        <v>508</v>
      </c>
      <c r="AQ34" s="13" t="s">
        <v>508</v>
      </c>
      <c r="AR34" s="13" t="s">
        <v>508</v>
      </c>
      <c r="AS34" s="13" t="s">
        <v>229</v>
      </c>
      <c r="AT34" s="13" t="s">
        <v>508</v>
      </c>
      <c r="AU34" s="13" t="s">
        <v>508</v>
      </c>
      <c r="AV34" s="13" t="s">
        <v>508</v>
      </c>
      <c r="AW34" s="13" t="s">
        <v>508</v>
      </c>
      <c r="AX34" s="13" t="s">
        <v>508</v>
      </c>
      <c r="AY34" s="13" t="s">
        <v>508</v>
      </c>
      <c r="AZ34" s="13" t="s">
        <v>508</v>
      </c>
      <c r="BA34" s="13" t="s">
        <v>508</v>
      </c>
      <c r="BB34" s="13" t="s">
        <v>508</v>
      </c>
      <c r="BC34" s="13" t="s">
        <v>508</v>
      </c>
      <c r="BD34" s="16" t="s">
        <v>508</v>
      </c>
      <c r="BE34" s="15" t="s">
        <v>508</v>
      </c>
      <c r="BF34" s="13" t="s">
        <v>229</v>
      </c>
      <c r="BG34" s="16" t="s">
        <v>508</v>
      </c>
      <c r="BH34" s="15" t="s">
        <v>508</v>
      </c>
      <c r="BI34" s="13" t="s">
        <v>508</v>
      </c>
      <c r="BJ34" s="13" t="s">
        <v>508</v>
      </c>
      <c r="BK34" s="13" t="s">
        <v>508</v>
      </c>
      <c r="BL34" s="13" t="s">
        <v>508</v>
      </c>
      <c r="BM34" s="13" t="s">
        <v>508</v>
      </c>
      <c r="BN34" s="13" t="s">
        <v>508</v>
      </c>
      <c r="BO34" s="13" t="s">
        <v>508</v>
      </c>
      <c r="BP34" s="13" t="s">
        <v>508</v>
      </c>
      <c r="BQ34" s="13" t="s">
        <v>508</v>
      </c>
      <c r="BR34" s="16" t="s">
        <v>508</v>
      </c>
      <c r="BS34" s="15" t="s">
        <v>508</v>
      </c>
      <c r="BT34" s="13" t="s">
        <v>508</v>
      </c>
      <c r="BU34" s="16" t="s">
        <v>508</v>
      </c>
      <c r="BV34" s="79" t="s">
        <v>508</v>
      </c>
      <c r="BW34" s="13" t="s">
        <v>508</v>
      </c>
      <c r="BX34" s="13" t="s">
        <v>232</v>
      </c>
      <c r="BY34" s="16" t="s">
        <v>508</v>
      </c>
      <c r="BZ34" s="16" t="s">
        <v>508</v>
      </c>
      <c r="CA34" s="147"/>
      <c r="CB34" s="16" t="s">
        <v>508</v>
      </c>
    </row>
    <row r="35" spans="5:80" x14ac:dyDescent="0.45">
      <c r="E35" s="77"/>
      <c r="F35" s="111" t="s">
        <v>112</v>
      </c>
      <c r="G35" s="111"/>
      <c r="H35" s="111"/>
      <c r="I35" s="15" t="s">
        <v>508</v>
      </c>
      <c r="J35" s="13" t="s">
        <v>508</v>
      </c>
      <c r="K35" s="13" t="s">
        <v>508</v>
      </c>
      <c r="L35" s="13" t="s">
        <v>508</v>
      </c>
      <c r="M35" s="13" t="s">
        <v>508</v>
      </c>
      <c r="N35" s="13" t="s">
        <v>508</v>
      </c>
      <c r="O35" s="13" t="s">
        <v>508</v>
      </c>
      <c r="P35" s="13" t="s">
        <v>508</v>
      </c>
      <c r="Q35" s="13" t="s">
        <v>508</v>
      </c>
      <c r="R35" s="13" t="s">
        <v>508</v>
      </c>
      <c r="S35" s="13" t="s">
        <v>508</v>
      </c>
      <c r="T35" s="13" t="s">
        <v>508</v>
      </c>
      <c r="U35" s="13" t="s">
        <v>508</v>
      </c>
      <c r="V35" s="13" t="s">
        <v>508</v>
      </c>
      <c r="W35" s="13" t="s">
        <v>508</v>
      </c>
      <c r="X35" s="13" t="s">
        <v>508</v>
      </c>
      <c r="Y35" s="13" t="s">
        <v>508</v>
      </c>
      <c r="Z35" s="13" t="s">
        <v>508</v>
      </c>
      <c r="AA35" s="13" t="s">
        <v>508</v>
      </c>
      <c r="AB35" s="13" t="s">
        <v>508</v>
      </c>
      <c r="AC35" s="13" t="s">
        <v>508</v>
      </c>
      <c r="AD35" s="13" t="s">
        <v>508</v>
      </c>
      <c r="AE35" s="13" t="s">
        <v>508</v>
      </c>
      <c r="AF35" s="16" t="s">
        <v>508</v>
      </c>
      <c r="AG35" s="15" t="s">
        <v>508</v>
      </c>
      <c r="AH35" s="13" t="s">
        <v>508</v>
      </c>
      <c r="AI35" s="13" t="s">
        <v>508</v>
      </c>
      <c r="AJ35" s="13" t="s">
        <v>508</v>
      </c>
      <c r="AK35" s="13" t="s">
        <v>508</v>
      </c>
      <c r="AL35" s="13" t="s">
        <v>508</v>
      </c>
      <c r="AM35" s="13" t="s">
        <v>508</v>
      </c>
      <c r="AN35" s="13" t="s">
        <v>508</v>
      </c>
      <c r="AO35" s="13" t="s">
        <v>508</v>
      </c>
      <c r="AP35" s="13" t="s">
        <v>508</v>
      </c>
      <c r="AQ35" s="13" t="s">
        <v>508</v>
      </c>
      <c r="AR35" s="13" t="s">
        <v>508</v>
      </c>
      <c r="AS35" s="13" t="s">
        <v>229</v>
      </c>
      <c r="AT35" s="13" t="s">
        <v>508</v>
      </c>
      <c r="AU35" s="13" t="s">
        <v>508</v>
      </c>
      <c r="AV35" s="13" t="s">
        <v>508</v>
      </c>
      <c r="AW35" s="13" t="s">
        <v>508</v>
      </c>
      <c r="AX35" s="13" t="s">
        <v>508</v>
      </c>
      <c r="AY35" s="13" t="s">
        <v>508</v>
      </c>
      <c r="AZ35" s="13" t="s">
        <v>508</v>
      </c>
      <c r="BA35" s="13" t="s">
        <v>508</v>
      </c>
      <c r="BB35" s="13" t="s">
        <v>508</v>
      </c>
      <c r="BC35" s="13" t="s">
        <v>508</v>
      </c>
      <c r="BD35" s="16" t="s">
        <v>508</v>
      </c>
      <c r="BE35" s="15" t="s">
        <v>508</v>
      </c>
      <c r="BF35" s="13" t="s">
        <v>229</v>
      </c>
      <c r="BG35" s="16" t="s">
        <v>508</v>
      </c>
      <c r="BH35" s="15" t="s">
        <v>508</v>
      </c>
      <c r="BI35" s="13" t="s">
        <v>508</v>
      </c>
      <c r="BJ35" s="13" t="s">
        <v>508</v>
      </c>
      <c r="BK35" s="13" t="s">
        <v>508</v>
      </c>
      <c r="BL35" s="13" t="s">
        <v>508</v>
      </c>
      <c r="BM35" s="13" t="s">
        <v>508</v>
      </c>
      <c r="BN35" s="13" t="s">
        <v>508</v>
      </c>
      <c r="BO35" s="13" t="s">
        <v>508</v>
      </c>
      <c r="BP35" s="13" t="s">
        <v>508</v>
      </c>
      <c r="BQ35" s="13" t="s">
        <v>508</v>
      </c>
      <c r="BR35" s="16" t="s">
        <v>508</v>
      </c>
      <c r="BS35" s="15" t="s">
        <v>508</v>
      </c>
      <c r="BT35" s="13" t="s">
        <v>508</v>
      </c>
      <c r="BU35" s="16" t="s">
        <v>508</v>
      </c>
      <c r="BV35" s="79" t="s">
        <v>508</v>
      </c>
      <c r="BW35" s="13" t="s">
        <v>508</v>
      </c>
      <c r="BX35" s="13" t="s">
        <v>232</v>
      </c>
      <c r="BY35" s="16" t="s">
        <v>508</v>
      </c>
      <c r="BZ35" s="16" t="s">
        <v>508</v>
      </c>
      <c r="CA35" s="147"/>
      <c r="CB35" s="16" t="s">
        <v>508</v>
      </c>
    </row>
    <row r="36" spans="5:80" x14ac:dyDescent="0.45">
      <c r="E36" s="77" t="s">
        <v>345</v>
      </c>
      <c r="F36" s="111" t="s">
        <v>51</v>
      </c>
      <c r="G36" s="111" t="s">
        <v>288</v>
      </c>
      <c r="H36" s="111" t="s">
        <v>288</v>
      </c>
      <c r="I36" s="15"/>
      <c r="J36" s="13"/>
      <c r="K36" s="13"/>
      <c r="L36" s="13"/>
      <c r="M36" s="13"/>
      <c r="N36" s="13"/>
      <c r="O36" s="13"/>
      <c r="P36" s="13" t="s">
        <v>232</v>
      </c>
      <c r="Q36" s="13"/>
      <c r="R36" s="13"/>
      <c r="S36" s="13"/>
      <c r="T36" s="13"/>
      <c r="U36" s="13" t="s">
        <v>508</v>
      </c>
      <c r="V36" s="13"/>
      <c r="W36" s="13" t="s">
        <v>229</v>
      </c>
      <c r="X36" s="13" t="s">
        <v>229</v>
      </c>
      <c r="Y36" s="13"/>
      <c r="Z36" s="13" t="s">
        <v>232</v>
      </c>
      <c r="AA36" s="13"/>
      <c r="AB36" s="13" t="s">
        <v>229</v>
      </c>
      <c r="AC36" s="13"/>
      <c r="AD36" s="13"/>
      <c r="AE36" s="13"/>
      <c r="AF36" s="16"/>
      <c r="AG36" s="15"/>
      <c r="AH36" s="13" t="s">
        <v>229</v>
      </c>
      <c r="AI36" s="13"/>
      <c r="AJ36" s="13"/>
      <c r="AK36" s="13"/>
      <c r="AL36" s="13"/>
      <c r="AM36" s="13"/>
      <c r="AN36" s="13"/>
      <c r="AO36" s="13"/>
      <c r="AP36" s="13"/>
      <c r="AQ36" s="13" t="s">
        <v>229</v>
      </c>
      <c r="AR36" s="13"/>
      <c r="AS36" s="13" t="s">
        <v>229</v>
      </c>
      <c r="AT36" s="13"/>
      <c r="AU36" s="13"/>
      <c r="AV36" s="13"/>
      <c r="AW36" s="13"/>
      <c r="AX36" s="13"/>
      <c r="AY36" s="13"/>
      <c r="AZ36" s="13"/>
      <c r="BA36" s="13"/>
      <c r="BB36" s="13"/>
      <c r="BC36" s="13"/>
      <c r="BD36" s="16"/>
      <c r="BE36" s="15"/>
      <c r="BF36" s="13" t="s">
        <v>232</v>
      </c>
      <c r="BG36" s="16"/>
      <c r="BH36" s="15"/>
      <c r="BI36" s="13"/>
      <c r="BJ36" s="13"/>
      <c r="BK36" s="13"/>
      <c r="BL36" s="13"/>
      <c r="BM36" s="13"/>
      <c r="BN36" s="13"/>
      <c r="BO36" s="13"/>
      <c r="BP36" s="13"/>
      <c r="BQ36" s="13"/>
      <c r="BR36" s="16"/>
      <c r="BS36" s="15"/>
      <c r="BT36" s="13" t="s">
        <v>232</v>
      </c>
      <c r="BU36" s="16" t="s">
        <v>232</v>
      </c>
      <c r="BV36" s="79"/>
      <c r="BW36" s="13"/>
      <c r="BX36" s="13"/>
      <c r="BY36" s="16"/>
      <c r="BZ36" s="16" t="s">
        <v>229</v>
      </c>
      <c r="CA36" s="16" t="s">
        <v>232</v>
      </c>
      <c r="CB36" s="16"/>
    </row>
    <row r="37" spans="5:80" x14ac:dyDescent="0.45">
      <c r="E37" s="77" t="s">
        <v>344</v>
      </c>
      <c r="F37" s="111" t="s">
        <v>66</v>
      </c>
      <c r="G37" s="111" t="s">
        <v>288</v>
      </c>
      <c r="H37" s="111" t="s">
        <v>288</v>
      </c>
      <c r="I37" s="15"/>
      <c r="J37" s="13"/>
      <c r="K37" s="13"/>
      <c r="L37" s="13"/>
      <c r="M37" s="13"/>
      <c r="N37" s="13"/>
      <c r="O37" s="13"/>
      <c r="P37" s="13"/>
      <c r="Q37" s="13"/>
      <c r="R37" s="13"/>
      <c r="S37" s="13"/>
      <c r="T37" s="13"/>
      <c r="U37" s="13" t="s">
        <v>508</v>
      </c>
      <c r="V37" s="13"/>
      <c r="W37" s="13" t="s">
        <v>229</v>
      </c>
      <c r="X37" s="13"/>
      <c r="Y37" s="13"/>
      <c r="Z37" s="13"/>
      <c r="AA37" s="13"/>
      <c r="AB37" s="13"/>
      <c r="AC37" s="13"/>
      <c r="AD37" s="13"/>
      <c r="AE37" s="13"/>
      <c r="AF37" s="16"/>
      <c r="AG37" s="15"/>
      <c r="AH37" s="13" t="s">
        <v>229</v>
      </c>
      <c r="AI37" s="13"/>
      <c r="AJ37" s="13"/>
      <c r="AK37" s="13"/>
      <c r="AL37" s="13"/>
      <c r="AM37" s="13"/>
      <c r="AN37" s="13"/>
      <c r="AO37" s="13"/>
      <c r="AP37" s="13"/>
      <c r="AQ37" s="13" t="s">
        <v>232</v>
      </c>
      <c r="AR37" s="13"/>
      <c r="AS37" s="13"/>
      <c r="AT37" s="13"/>
      <c r="AU37" s="13"/>
      <c r="AV37" s="13"/>
      <c r="AW37" s="13"/>
      <c r="AX37" s="13"/>
      <c r="AY37" s="13"/>
      <c r="AZ37" s="13"/>
      <c r="BA37" s="13"/>
      <c r="BB37" s="13"/>
      <c r="BC37" s="13"/>
      <c r="BD37" s="16"/>
      <c r="BE37" s="15"/>
      <c r="BF37" s="13"/>
      <c r="BG37" s="16"/>
      <c r="BH37" s="15"/>
      <c r="BI37" s="13"/>
      <c r="BJ37" s="13"/>
      <c r="BK37" s="13"/>
      <c r="BL37" s="13"/>
      <c r="BM37" s="13"/>
      <c r="BN37" s="13"/>
      <c r="BO37" s="13"/>
      <c r="BP37" s="13"/>
      <c r="BQ37" s="13"/>
      <c r="BR37" s="16"/>
      <c r="BS37" s="15"/>
      <c r="BT37" s="13"/>
      <c r="BU37" s="16"/>
      <c r="BV37" s="79"/>
      <c r="BW37" s="13"/>
      <c r="BX37" s="13"/>
      <c r="BY37" s="16"/>
      <c r="BZ37" s="16"/>
      <c r="CA37" s="16" t="s">
        <v>232</v>
      </c>
      <c r="CB37" s="16"/>
    </row>
    <row r="38" spans="5:80" x14ac:dyDescent="0.45">
      <c r="E38" s="77" t="s">
        <v>348</v>
      </c>
      <c r="F38" s="111" t="s">
        <v>81</v>
      </c>
      <c r="G38" s="111" t="s">
        <v>289</v>
      </c>
      <c r="H38" s="111" t="s">
        <v>287</v>
      </c>
      <c r="I38" s="15"/>
      <c r="J38" s="13"/>
      <c r="K38" s="13"/>
      <c r="L38" s="13"/>
      <c r="M38" s="13"/>
      <c r="N38" s="13"/>
      <c r="O38" s="13"/>
      <c r="P38" s="13"/>
      <c r="Q38" s="13"/>
      <c r="R38" s="13"/>
      <c r="S38" s="13"/>
      <c r="T38" s="13"/>
      <c r="U38" s="13" t="s">
        <v>508</v>
      </c>
      <c r="V38" s="13"/>
      <c r="W38" s="13" t="s">
        <v>232</v>
      </c>
      <c r="X38" s="13"/>
      <c r="Y38" s="13"/>
      <c r="Z38" s="13"/>
      <c r="AA38" s="13"/>
      <c r="AB38" s="13"/>
      <c r="AC38" s="13"/>
      <c r="AD38" s="13"/>
      <c r="AE38" s="13"/>
      <c r="AF38" s="16"/>
      <c r="AG38" s="15"/>
      <c r="AH38" s="13" t="s">
        <v>232</v>
      </c>
      <c r="AI38" s="13"/>
      <c r="AJ38" s="13"/>
      <c r="AK38" s="13"/>
      <c r="AL38" s="13"/>
      <c r="AM38" s="13"/>
      <c r="AN38" s="13"/>
      <c r="AO38" s="13"/>
      <c r="AP38" s="13" t="s">
        <v>232</v>
      </c>
      <c r="AQ38" s="13" t="s">
        <v>232</v>
      </c>
      <c r="AR38" s="13"/>
      <c r="AS38" s="13"/>
      <c r="AT38" s="13"/>
      <c r="AU38" s="13" t="s">
        <v>232</v>
      </c>
      <c r="AV38" s="13" t="s">
        <v>232</v>
      </c>
      <c r="AW38" s="13"/>
      <c r="AX38" s="13"/>
      <c r="AY38" s="13"/>
      <c r="AZ38" s="13"/>
      <c r="BA38" s="13"/>
      <c r="BB38" s="13"/>
      <c r="BC38" s="13"/>
      <c r="BD38" s="16"/>
      <c r="BE38" s="15"/>
      <c r="BF38" s="13"/>
      <c r="BG38" s="16"/>
      <c r="BH38" s="15"/>
      <c r="BI38" s="13"/>
      <c r="BJ38" s="13"/>
      <c r="BK38" s="13"/>
      <c r="BL38" s="13"/>
      <c r="BM38" s="13"/>
      <c r="BN38" s="13"/>
      <c r="BO38" s="13"/>
      <c r="BP38" s="13"/>
      <c r="BQ38" s="13"/>
      <c r="BR38" s="16"/>
      <c r="BS38" s="15"/>
      <c r="BT38" s="13"/>
      <c r="BU38" s="16"/>
      <c r="BV38" s="79"/>
      <c r="BW38" s="13"/>
      <c r="BX38" s="13"/>
      <c r="BY38" s="16"/>
      <c r="BZ38" s="16"/>
      <c r="CA38" s="147"/>
      <c r="CB38" s="16"/>
    </row>
    <row r="39" spans="5:80" x14ac:dyDescent="0.45">
      <c r="E39" s="77" t="s">
        <v>349</v>
      </c>
      <c r="F39" s="111" t="s">
        <v>96</v>
      </c>
      <c r="G39" s="111" t="s">
        <v>288</v>
      </c>
      <c r="H39" s="111" t="s">
        <v>288</v>
      </c>
      <c r="I39" s="15"/>
      <c r="J39" s="13"/>
      <c r="K39" s="13"/>
      <c r="L39" s="13"/>
      <c r="M39" s="13"/>
      <c r="N39" s="13"/>
      <c r="O39" s="13"/>
      <c r="P39" s="13"/>
      <c r="Q39" s="13"/>
      <c r="R39" s="13"/>
      <c r="S39" s="13"/>
      <c r="T39" s="13" t="s">
        <v>232</v>
      </c>
      <c r="U39" s="13" t="s">
        <v>508</v>
      </c>
      <c r="V39" s="13"/>
      <c r="W39" s="13" t="s">
        <v>229</v>
      </c>
      <c r="X39" s="13"/>
      <c r="Y39" s="13"/>
      <c r="Z39" s="13"/>
      <c r="AA39" s="13"/>
      <c r="AB39" s="13" t="s">
        <v>232</v>
      </c>
      <c r="AC39" s="13"/>
      <c r="AD39" s="13"/>
      <c r="AE39" s="13"/>
      <c r="AF39" s="16"/>
      <c r="AG39" s="15"/>
      <c r="AH39" s="13" t="s">
        <v>232</v>
      </c>
      <c r="AI39" s="13"/>
      <c r="AJ39" s="13"/>
      <c r="AK39" s="13"/>
      <c r="AL39" s="13"/>
      <c r="AM39" s="13"/>
      <c r="AN39" s="13"/>
      <c r="AO39" s="13"/>
      <c r="AP39" s="13"/>
      <c r="AQ39" s="13"/>
      <c r="AR39" s="13"/>
      <c r="AS39" s="13"/>
      <c r="AT39" s="13"/>
      <c r="AU39" s="13"/>
      <c r="AV39" s="13"/>
      <c r="AW39" s="13"/>
      <c r="AX39" s="13"/>
      <c r="AY39" s="13"/>
      <c r="AZ39" s="13"/>
      <c r="BA39" s="13"/>
      <c r="BB39" s="13"/>
      <c r="BC39" s="13"/>
      <c r="BD39" s="16"/>
      <c r="BE39" s="15"/>
      <c r="BF39" s="13"/>
      <c r="BG39" s="16"/>
      <c r="BH39" s="15"/>
      <c r="BI39" s="13" t="s">
        <v>232</v>
      </c>
      <c r="BJ39" s="13"/>
      <c r="BK39" s="13" t="s">
        <v>232</v>
      </c>
      <c r="BL39" s="13"/>
      <c r="BM39" s="13"/>
      <c r="BN39" s="13"/>
      <c r="BO39" s="13"/>
      <c r="BP39" s="13"/>
      <c r="BQ39" s="13"/>
      <c r="BR39" s="16"/>
      <c r="BS39" s="15"/>
      <c r="BT39" s="13"/>
      <c r="BU39" s="16"/>
      <c r="BV39" s="79"/>
      <c r="BW39" s="13"/>
      <c r="BX39" s="13"/>
      <c r="BY39" s="16"/>
      <c r="BZ39" s="16"/>
      <c r="CA39" s="147"/>
      <c r="CB39" s="16"/>
    </row>
    <row r="40" spans="5:80" x14ac:dyDescent="0.45">
      <c r="E40" s="77" t="s">
        <v>353</v>
      </c>
      <c r="F40" s="111" t="s">
        <v>111</v>
      </c>
      <c r="G40" s="111" t="s">
        <v>288</v>
      </c>
      <c r="H40" s="111" t="s">
        <v>288</v>
      </c>
      <c r="I40" s="15"/>
      <c r="J40" s="13"/>
      <c r="K40" s="13"/>
      <c r="L40" s="13" t="s">
        <v>232</v>
      </c>
      <c r="M40" s="13"/>
      <c r="N40" s="13"/>
      <c r="O40" s="13"/>
      <c r="P40" s="13"/>
      <c r="Q40" s="13"/>
      <c r="R40" s="13"/>
      <c r="S40" s="13"/>
      <c r="T40" s="13"/>
      <c r="U40" s="13" t="s">
        <v>508</v>
      </c>
      <c r="V40" s="13"/>
      <c r="W40" s="13" t="s">
        <v>229</v>
      </c>
      <c r="X40" s="13"/>
      <c r="Y40" s="13"/>
      <c r="Z40" s="13"/>
      <c r="AA40" s="13"/>
      <c r="AB40" s="13" t="s">
        <v>232</v>
      </c>
      <c r="AC40" s="13"/>
      <c r="AD40" s="13"/>
      <c r="AE40" s="13"/>
      <c r="AF40" s="16"/>
      <c r="AG40" s="15"/>
      <c r="AH40" s="13"/>
      <c r="AI40" s="13"/>
      <c r="AJ40" s="13"/>
      <c r="AK40" s="13"/>
      <c r="AL40" s="13"/>
      <c r="AM40" s="13"/>
      <c r="AN40" s="13"/>
      <c r="AO40" s="13"/>
      <c r="AP40" s="13"/>
      <c r="AQ40" s="13"/>
      <c r="AR40" s="13"/>
      <c r="AS40" s="13"/>
      <c r="AT40" s="13"/>
      <c r="AU40" s="13" t="s">
        <v>232</v>
      </c>
      <c r="AV40" s="13"/>
      <c r="AW40" s="13" t="s">
        <v>232</v>
      </c>
      <c r="AX40" s="13"/>
      <c r="AY40" s="13"/>
      <c r="AZ40" s="13"/>
      <c r="BA40" s="13"/>
      <c r="BB40" s="13"/>
      <c r="BC40" s="13"/>
      <c r="BD40" s="16"/>
      <c r="BE40" s="15"/>
      <c r="BF40" s="13"/>
      <c r="BG40" s="16"/>
      <c r="BH40" s="15"/>
      <c r="BI40" s="13" t="s">
        <v>232</v>
      </c>
      <c r="BJ40" s="13"/>
      <c r="BK40" s="13"/>
      <c r="BL40" s="13"/>
      <c r="BM40" s="13"/>
      <c r="BN40" s="13"/>
      <c r="BO40" s="13"/>
      <c r="BP40" s="13"/>
      <c r="BQ40" s="13"/>
      <c r="BR40" s="16"/>
      <c r="BS40" s="15"/>
      <c r="BT40" s="13"/>
      <c r="BU40" s="16"/>
      <c r="BV40" s="79"/>
      <c r="BW40" s="13"/>
      <c r="BX40" s="13"/>
      <c r="BY40" s="16"/>
      <c r="BZ40" s="16"/>
      <c r="CA40" s="147"/>
      <c r="CB40" s="16" t="s">
        <v>232</v>
      </c>
    </row>
    <row r="41" spans="5:80" x14ac:dyDescent="0.45">
      <c r="E41" s="77" t="s">
        <v>354</v>
      </c>
      <c r="F41" s="111" t="s">
        <v>125</v>
      </c>
      <c r="G41" s="111" t="s">
        <v>288</v>
      </c>
      <c r="H41" s="111" t="s">
        <v>288</v>
      </c>
      <c r="I41" s="15"/>
      <c r="J41" s="13"/>
      <c r="K41" s="13"/>
      <c r="L41" s="13" t="s">
        <v>229</v>
      </c>
      <c r="M41" s="13"/>
      <c r="N41" s="13"/>
      <c r="O41" s="13"/>
      <c r="P41" s="13"/>
      <c r="Q41" s="13"/>
      <c r="R41" s="13"/>
      <c r="S41" s="13"/>
      <c r="T41" s="13"/>
      <c r="U41" s="13" t="s">
        <v>508</v>
      </c>
      <c r="V41" s="13"/>
      <c r="W41" s="13" t="s">
        <v>229</v>
      </c>
      <c r="X41" s="13"/>
      <c r="Y41" s="13"/>
      <c r="Z41" s="13"/>
      <c r="AA41" s="13"/>
      <c r="AB41" s="13" t="s">
        <v>232</v>
      </c>
      <c r="AC41" s="13"/>
      <c r="AD41" s="13"/>
      <c r="AE41" s="13"/>
      <c r="AF41" s="16"/>
      <c r="AG41" s="15"/>
      <c r="AH41" s="13" t="s">
        <v>232</v>
      </c>
      <c r="AI41" s="13"/>
      <c r="AJ41" s="13"/>
      <c r="AK41" s="13"/>
      <c r="AL41" s="13"/>
      <c r="AM41" s="13"/>
      <c r="AN41" s="13"/>
      <c r="AO41" s="13"/>
      <c r="AP41" s="13"/>
      <c r="AQ41" s="13"/>
      <c r="AR41" s="13" t="s">
        <v>232</v>
      </c>
      <c r="AS41" s="13"/>
      <c r="AT41" s="13"/>
      <c r="AU41" s="13"/>
      <c r="AV41" s="13"/>
      <c r="AW41" s="13"/>
      <c r="AX41" s="13"/>
      <c r="AY41" s="13"/>
      <c r="AZ41" s="13"/>
      <c r="BA41" s="13"/>
      <c r="BB41" s="13"/>
      <c r="BC41" s="13"/>
      <c r="BD41" s="16"/>
      <c r="BE41" s="15"/>
      <c r="BF41" s="13"/>
      <c r="BG41" s="16"/>
      <c r="BH41" s="15"/>
      <c r="BI41" s="13"/>
      <c r="BJ41" s="13"/>
      <c r="BK41" s="13"/>
      <c r="BL41" s="13"/>
      <c r="BM41" s="13"/>
      <c r="BN41" s="13"/>
      <c r="BO41" s="13"/>
      <c r="BP41" s="13"/>
      <c r="BQ41" s="13"/>
      <c r="BR41" s="16"/>
      <c r="BS41" s="15"/>
      <c r="BT41" s="13"/>
      <c r="BU41" s="16"/>
      <c r="BV41" s="79"/>
      <c r="BW41" s="13"/>
      <c r="BX41" s="13"/>
      <c r="BY41" s="16"/>
      <c r="BZ41" s="16"/>
      <c r="CA41" s="16" t="s">
        <v>232</v>
      </c>
      <c r="CB41" s="16"/>
    </row>
    <row r="42" spans="5:80" x14ac:dyDescent="0.45">
      <c r="E42" s="77" t="s">
        <v>346</v>
      </c>
      <c r="F42" s="111" t="s">
        <v>136</v>
      </c>
      <c r="G42" s="111" t="s">
        <v>288</v>
      </c>
      <c r="H42" s="111" t="s">
        <v>288</v>
      </c>
      <c r="I42" s="15"/>
      <c r="J42" s="13"/>
      <c r="K42" s="13"/>
      <c r="L42" s="13"/>
      <c r="M42" s="13"/>
      <c r="N42" s="13"/>
      <c r="O42" s="13"/>
      <c r="P42" s="13"/>
      <c r="Q42" s="13"/>
      <c r="R42" s="13"/>
      <c r="S42" s="13"/>
      <c r="T42" s="13"/>
      <c r="U42" s="13" t="s">
        <v>508</v>
      </c>
      <c r="V42" s="13"/>
      <c r="W42" s="13"/>
      <c r="X42" s="13"/>
      <c r="Y42" s="13"/>
      <c r="Z42" s="13"/>
      <c r="AA42" s="13"/>
      <c r="AB42" s="13"/>
      <c r="AC42" s="13"/>
      <c r="AD42" s="13"/>
      <c r="AE42" s="13"/>
      <c r="AF42" s="16"/>
      <c r="AG42" s="15"/>
      <c r="AH42" s="13"/>
      <c r="AI42" s="13"/>
      <c r="AJ42" s="13"/>
      <c r="AK42" s="13"/>
      <c r="AL42" s="13"/>
      <c r="AM42" s="13"/>
      <c r="AN42" s="13"/>
      <c r="AO42" s="13"/>
      <c r="AP42" s="13"/>
      <c r="AQ42" s="13"/>
      <c r="AR42" s="13"/>
      <c r="AS42" s="13"/>
      <c r="AT42" s="13"/>
      <c r="AU42" s="13"/>
      <c r="AV42" s="13"/>
      <c r="AW42" s="13"/>
      <c r="AX42" s="13"/>
      <c r="AY42" s="13"/>
      <c r="AZ42" s="13"/>
      <c r="BA42" s="13"/>
      <c r="BB42" s="13"/>
      <c r="BC42" s="13"/>
      <c r="BD42" s="16"/>
      <c r="BE42" s="15"/>
      <c r="BF42" s="13"/>
      <c r="BG42" s="16"/>
      <c r="BH42" s="15"/>
      <c r="BI42" s="13"/>
      <c r="BJ42" s="13"/>
      <c r="BK42" s="13"/>
      <c r="BL42" s="13"/>
      <c r="BM42" s="13"/>
      <c r="BN42" s="13"/>
      <c r="BO42" s="13"/>
      <c r="BP42" s="13"/>
      <c r="BQ42" s="13"/>
      <c r="BR42" s="16"/>
      <c r="BS42" s="15"/>
      <c r="BT42" s="13"/>
      <c r="BU42" s="16"/>
      <c r="BV42" s="79"/>
      <c r="BW42" s="13"/>
      <c r="BX42" s="13"/>
      <c r="BY42" s="16" t="s">
        <v>229</v>
      </c>
      <c r="BZ42" s="16"/>
      <c r="CA42" s="147"/>
      <c r="CB42" s="16"/>
    </row>
    <row r="43" spans="5:80" x14ac:dyDescent="0.45">
      <c r="E43" s="77" t="s">
        <v>351</v>
      </c>
      <c r="F43" s="111" t="s">
        <v>145</v>
      </c>
      <c r="G43" s="111" t="s">
        <v>288</v>
      </c>
      <c r="H43" s="111" t="s">
        <v>288</v>
      </c>
      <c r="I43" s="15"/>
      <c r="J43" s="13"/>
      <c r="K43" s="13"/>
      <c r="L43" s="13"/>
      <c r="M43" s="13"/>
      <c r="N43" s="13"/>
      <c r="O43" s="13"/>
      <c r="P43" s="13"/>
      <c r="Q43" s="13"/>
      <c r="R43" s="13"/>
      <c r="S43" s="13"/>
      <c r="T43" s="13"/>
      <c r="U43" s="13" t="s">
        <v>508</v>
      </c>
      <c r="V43" s="13" t="s">
        <v>229</v>
      </c>
      <c r="W43" s="13" t="s">
        <v>232</v>
      </c>
      <c r="X43" s="13" t="s">
        <v>232</v>
      </c>
      <c r="Y43" s="13"/>
      <c r="Z43" s="13"/>
      <c r="AA43" s="13"/>
      <c r="AB43" s="13" t="s">
        <v>232</v>
      </c>
      <c r="AC43" s="13"/>
      <c r="AD43" s="13"/>
      <c r="AE43" s="13"/>
      <c r="AF43" s="16"/>
      <c r="AG43" s="15"/>
      <c r="AH43" s="13"/>
      <c r="AI43" s="13"/>
      <c r="AJ43" s="13"/>
      <c r="AK43" s="13"/>
      <c r="AL43" s="13"/>
      <c r="AM43" s="13" t="s">
        <v>232</v>
      </c>
      <c r="AN43" s="13"/>
      <c r="AO43" s="13"/>
      <c r="AP43" s="13"/>
      <c r="AQ43" s="13"/>
      <c r="AR43" s="13"/>
      <c r="AS43" s="13"/>
      <c r="AT43" s="13"/>
      <c r="AU43" s="13"/>
      <c r="AV43" s="13"/>
      <c r="AW43" s="13"/>
      <c r="AX43" s="13"/>
      <c r="AY43" s="13"/>
      <c r="AZ43" s="13"/>
      <c r="BA43" s="13"/>
      <c r="BB43" s="13"/>
      <c r="BC43" s="13"/>
      <c r="BD43" s="16"/>
      <c r="BE43" s="15"/>
      <c r="BF43" s="13"/>
      <c r="BG43" s="16"/>
      <c r="BH43" s="15"/>
      <c r="BI43" s="13"/>
      <c r="BJ43" s="13"/>
      <c r="BK43" s="13"/>
      <c r="BL43" s="13"/>
      <c r="BM43" s="13"/>
      <c r="BN43" s="13"/>
      <c r="BO43" s="13"/>
      <c r="BP43" s="13"/>
      <c r="BQ43" s="13"/>
      <c r="BR43" s="16"/>
      <c r="BS43" s="15"/>
      <c r="BT43" s="13"/>
      <c r="BU43" s="16"/>
      <c r="BV43" s="79"/>
      <c r="BW43" s="13"/>
      <c r="BX43" s="13"/>
      <c r="BY43" s="16"/>
      <c r="BZ43" s="16"/>
      <c r="CA43" s="147"/>
      <c r="CB43" s="16" t="s">
        <v>232</v>
      </c>
    </row>
    <row r="44" spans="5:80" x14ac:dyDescent="0.45">
      <c r="E44" s="77" t="s">
        <v>352</v>
      </c>
      <c r="F44" s="111" t="s">
        <v>154</v>
      </c>
      <c r="G44" s="111" t="s">
        <v>289</v>
      </c>
      <c r="H44" s="111" t="s">
        <v>288</v>
      </c>
      <c r="I44" s="15"/>
      <c r="J44" s="13"/>
      <c r="K44" s="13"/>
      <c r="L44" s="13"/>
      <c r="M44" s="13"/>
      <c r="N44" s="13"/>
      <c r="O44" s="13"/>
      <c r="P44" s="13"/>
      <c r="Q44" s="13"/>
      <c r="R44" s="13"/>
      <c r="S44" s="13"/>
      <c r="T44" s="13"/>
      <c r="U44" s="13" t="s">
        <v>508</v>
      </c>
      <c r="V44" s="13" t="s">
        <v>229</v>
      </c>
      <c r="W44" s="13"/>
      <c r="X44" s="13"/>
      <c r="Y44" s="13"/>
      <c r="Z44" s="13"/>
      <c r="AA44" s="13"/>
      <c r="AB44" s="13" t="s">
        <v>232</v>
      </c>
      <c r="AC44" s="13"/>
      <c r="AD44" s="13"/>
      <c r="AE44" s="13"/>
      <c r="AF44" s="16"/>
      <c r="AG44" s="15"/>
      <c r="AH44" s="13"/>
      <c r="AI44" s="13"/>
      <c r="AJ44" s="13" t="s">
        <v>232</v>
      </c>
      <c r="AK44" s="13"/>
      <c r="AL44" s="13"/>
      <c r="AM44" s="13" t="s">
        <v>232</v>
      </c>
      <c r="AN44" s="13"/>
      <c r="AO44" s="13"/>
      <c r="AP44" s="13"/>
      <c r="AQ44" s="13" t="s">
        <v>232</v>
      </c>
      <c r="AR44" s="13"/>
      <c r="AS44" s="13"/>
      <c r="AT44" s="13"/>
      <c r="AU44" s="13" t="s">
        <v>232</v>
      </c>
      <c r="AV44" s="13"/>
      <c r="AW44" s="13"/>
      <c r="AX44" s="13"/>
      <c r="AY44" s="13"/>
      <c r="AZ44" s="13"/>
      <c r="BA44" s="13"/>
      <c r="BB44" s="13"/>
      <c r="BC44" s="13"/>
      <c r="BD44" s="16"/>
      <c r="BE44" s="15"/>
      <c r="BF44" s="13"/>
      <c r="BG44" s="16" t="s">
        <v>232</v>
      </c>
      <c r="BH44" s="15"/>
      <c r="BI44" s="13"/>
      <c r="BJ44" s="13"/>
      <c r="BK44" s="13"/>
      <c r="BL44" s="13"/>
      <c r="BM44" s="13"/>
      <c r="BN44" s="13"/>
      <c r="BO44" s="13"/>
      <c r="BP44" s="13"/>
      <c r="BQ44" s="13"/>
      <c r="BR44" s="16"/>
      <c r="BS44" s="15"/>
      <c r="BT44" s="13"/>
      <c r="BU44" s="16"/>
      <c r="BV44" s="79"/>
      <c r="BW44" s="13"/>
      <c r="BX44" s="13"/>
      <c r="BY44" s="16"/>
      <c r="BZ44" s="16"/>
      <c r="CA44" s="147"/>
      <c r="CB44" s="16" t="s">
        <v>232</v>
      </c>
    </row>
    <row r="45" spans="5:80" x14ac:dyDescent="0.45">
      <c r="E45" s="77" t="s">
        <v>359</v>
      </c>
      <c r="F45" s="111" t="s">
        <v>61</v>
      </c>
      <c r="G45" s="111" t="s">
        <v>288</v>
      </c>
      <c r="H45" s="111" t="s">
        <v>287</v>
      </c>
      <c r="I45" s="15"/>
      <c r="J45" s="13"/>
      <c r="K45" s="13"/>
      <c r="L45" s="13" t="s">
        <v>232</v>
      </c>
      <c r="M45" s="13"/>
      <c r="N45" s="13"/>
      <c r="O45" s="13"/>
      <c r="P45" s="13"/>
      <c r="Q45" s="13"/>
      <c r="R45" s="13"/>
      <c r="S45" s="13"/>
      <c r="T45" s="13" t="s">
        <v>232</v>
      </c>
      <c r="U45" s="13" t="s">
        <v>508</v>
      </c>
      <c r="V45" s="13"/>
      <c r="W45" s="13" t="s">
        <v>232</v>
      </c>
      <c r="X45" s="13"/>
      <c r="Y45" s="13"/>
      <c r="Z45" s="13"/>
      <c r="AA45" s="13"/>
      <c r="AB45" s="13"/>
      <c r="AC45" s="13"/>
      <c r="AD45" s="13"/>
      <c r="AE45" s="13"/>
      <c r="AF45" s="16"/>
      <c r="AG45" s="15"/>
      <c r="AH45" s="13"/>
      <c r="AI45" s="13"/>
      <c r="AJ45" s="13"/>
      <c r="AK45" s="13"/>
      <c r="AL45" s="13"/>
      <c r="AM45" s="13"/>
      <c r="AN45" s="13"/>
      <c r="AO45" s="13"/>
      <c r="AP45" s="13"/>
      <c r="AQ45" s="13" t="s">
        <v>232</v>
      </c>
      <c r="AR45" s="13"/>
      <c r="AS45" s="13"/>
      <c r="AT45" s="13"/>
      <c r="AU45" s="13" t="s">
        <v>232</v>
      </c>
      <c r="AV45" s="13" t="s">
        <v>232</v>
      </c>
      <c r="AW45" s="13"/>
      <c r="AX45" s="13"/>
      <c r="AY45" s="13"/>
      <c r="AZ45" s="13"/>
      <c r="BA45" s="13"/>
      <c r="BB45" s="13"/>
      <c r="BC45" s="13"/>
      <c r="BD45" s="16"/>
      <c r="BE45" s="15"/>
      <c r="BF45" s="13"/>
      <c r="BG45" s="16"/>
      <c r="BH45" s="15"/>
      <c r="BI45" s="13"/>
      <c r="BJ45" s="13" t="s">
        <v>232</v>
      </c>
      <c r="BK45" s="13"/>
      <c r="BL45" s="13"/>
      <c r="BM45" s="13"/>
      <c r="BN45" s="13"/>
      <c r="BO45" s="13"/>
      <c r="BP45" s="13"/>
      <c r="BQ45" s="13"/>
      <c r="BR45" s="16"/>
      <c r="BS45" s="15"/>
      <c r="BT45" s="13"/>
      <c r="BU45" s="16"/>
      <c r="BV45" s="79"/>
      <c r="BW45" s="13"/>
      <c r="BX45" s="13"/>
      <c r="BY45" s="16"/>
      <c r="BZ45" s="16"/>
      <c r="CA45" s="147"/>
      <c r="CB45" s="16"/>
    </row>
    <row r="46" spans="5:80" x14ac:dyDescent="0.45">
      <c r="E46" s="77" t="s">
        <v>360</v>
      </c>
      <c r="F46" s="111" t="s">
        <v>76</v>
      </c>
      <c r="G46" s="111" t="s">
        <v>288</v>
      </c>
      <c r="H46" s="111" t="s">
        <v>287</v>
      </c>
      <c r="I46" s="15"/>
      <c r="J46" s="13"/>
      <c r="K46" s="13"/>
      <c r="L46" s="13"/>
      <c r="M46" s="13"/>
      <c r="N46" s="13"/>
      <c r="O46" s="13"/>
      <c r="P46" s="13"/>
      <c r="Q46" s="13"/>
      <c r="R46" s="13"/>
      <c r="S46" s="13"/>
      <c r="T46" s="13"/>
      <c r="U46" s="13" t="s">
        <v>508</v>
      </c>
      <c r="V46" s="13"/>
      <c r="W46" s="13" t="s">
        <v>232</v>
      </c>
      <c r="X46" s="13"/>
      <c r="Y46" s="13"/>
      <c r="Z46" s="13"/>
      <c r="AA46" s="13"/>
      <c r="AB46" s="13"/>
      <c r="AC46" s="13"/>
      <c r="AD46" s="13"/>
      <c r="AE46" s="13"/>
      <c r="AF46" s="16"/>
      <c r="AG46" s="15"/>
      <c r="AH46" s="13"/>
      <c r="AI46" s="13"/>
      <c r="AJ46" s="13"/>
      <c r="AK46" s="13"/>
      <c r="AL46" s="13"/>
      <c r="AM46" s="13"/>
      <c r="AN46" s="13"/>
      <c r="AO46" s="13"/>
      <c r="AP46" s="13"/>
      <c r="AQ46" s="13"/>
      <c r="AR46" s="13"/>
      <c r="AS46" s="13"/>
      <c r="AT46" s="13"/>
      <c r="AU46" s="13"/>
      <c r="AV46" s="13" t="s">
        <v>232</v>
      </c>
      <c r="AW46" s="13"/>
      <c r="AX46" s="13"/>
      <c r="AY46" s="13"/>
      <c r="AZ46" s="13"/>
      <c r="BA46" s="13"/>
      <c r="BB46" s="13"/>
      <c r="BC46" s="13" t="s">
        <v>232</v>
      </c>
      <c r="BD46" s="16"/>
      <c r="BE46" s="15"/>
      <c r="BF46" s="13"/>
      <c r="BG46" s="16"/>
      <c r="BH46" s="15"/>
      <c r="BI46" s="13"/>
      <c r="BJ46" s="13" t="s">
        <v>232</v>
      </c>
      <c r="BK46" s="13"/>
      <c r="BL46" s="13"/>
      <c r="BM46" s="13"/>
      <c r="BN46" s="13"/>
      <c r="BO46" s="13"/>
      <c r="BP46" s="13"/>
      <c r="BQ46" s="13"/>
      <c r="BR46" s="16" t="s">
        <v>232</v>
      </c>
      <c r="BS46" s="15"/>
      <c r="BT46" s="13"/>
      <c r="BU46" s="16"/>
      <c r="BV46" s="79"/>
      <c r="BW46" s="13"/>
      <c r="BX46" s="13"/>
      <c r="BY46" s="16"/>
      <c r="BZ46" s="16"/>
      <c r="CA46" s="147"/>
      <c r="CB46" s="16"/>
    </row>
    <row r="47" spans="5:80" x14ac:dyDescent="0.45">
      <c r="E47" s="77" t="s">
        <v>361</v>
      </c>
      <c r="F47" s="111" t="s">
        <v>91</v>
      </c>
      <c r="G47" s="111" t="s">
        <v>288</v>
      </c>
      <c r="H47" s="111" t="s">
        <v>287</v>
      </c>
      <c r="I47" s="15"/>
      <c r="J47" s="13"/>
      <c r="K47" s="13"/>
      <c r="L47" s="13"/>
      <c r="M47" s="13"/>
      <c r="N47" s="13"/>
      <c r="O47" s="13"/>
      <c r="P47" s="13"/>
      <c r="Q47" s="13"/>
      <c r="R47" s="13"/>
      <c r="S47" s="13"/>
      <c r="T47" s="13" t="s">
        <v>232</v>
      </c>
      <c r="U47" s="13" t="s">
        <v>508</v>
      </c>
      <c r="V47" s="13"/>
      <c r="W47" s="13" t="s">
        <v>232</v>
      </c>
      <c r="X47" s="13"/>
      <c r="Y47" s="13"/>
      <c r="Z47" s="13"/>
      <c r="AA47" s="13"/>
      <c r="AB47" s="13"/>
      <c r="AC47" s="13"/>
      <c r="AD47" s="13"/>
      <c r="AE47" s="13"/>
      <c r="AF47" s="16"/>
      <c r="AG47" s="15"/>
      <c r="AH47" s="13"/>
      <c r="AI47" s="13"/>
      <c r="AJ47" s="13"/>
      <c r="AK47" s="13"/>
      <c r="AL47" s="13"/>
      <c r="AM47" s="13"/>
      <c r="AN47" s="13"/>
      <c r="AO47" s="13"/>
      <c r="AP47" s="13"/>
      <c r="AQ47" s="13" t="s">
        <v>232</v>
      </c>
      <c r="AR47" s="13"/>
      <c r="AS47" s="13" t="s">
        <v>232</v>
      </c>
      <c r="AT47" s="13"/>
      <c r="AU47" s="13" t="s">
        <v>232</v>
      </c>
      <c r="AV47" s="13" t="s">
        <v>232</v>
      </c>
      <c r="AW47" s="13"/>
      <c r="AX47" s="13"/>
      <c r="AY47" s="13"/>
      <c r="AZ47" s="13"/>
      <c r="BA47" s="13"/>
      <c r="BB47" s="13"/>
      <c r="BC47" s="13"/>
      <c r="BD47" s="16"/>
      <c r="BE47" s="15"/>
      <c r="BF47" s="13"/>
      <c r="BG47" s="16"/>
      <c r="BH47" s="15"/>
      <c r="BI47" s="13"/>
      <c r="BJ47" s="13" t="s">
        <v>232</v>
      </c>
      <c r="BK47" s="13"/>
      <c r="BL47" s="13"/>
      <c r="BM47" s="13"/>
      <c r="BN47" s="13"/>
      <c r="BO47" s="13"/>
      <c r="BP47" s="13"/>
      <c r="BQ47" s="13"/>
      <c r="BR47" s="16"/>
      <c r="BS47" s="15"/>
      <c r="BT47" s="13"/>
      <c r="BU47" s="16"/>
      <c r="BV47" s="79"/>
      <c r="BW47" s="13"/>
      <c r="BX47" s="13"/>
      <c r="BY47" s="16"/>
      <c r="BZ47" s="16"/>
      <c r="CA47" s="147"/>
      <c r="CB47" s="16"/>
    </row>
    <row r="48" spans="5:80" x14ac:dyDescent="0.45">
      <c r="E48" s="77" t="s">
        <v>358</v>
      </c>
      <c r="F48" s="111" t="s">
        <v>106</v>
      </c>
      <c r="G48" s="111" t="s">
        <v>288</v>
      </c>
      <c r="H48" s="111" t="s">
        <v>287</v>
      </c>
      <c r="I48" s="15"/>
      <c r="J48" s="13"/>
      <c r="K48" s="13"/>
      <c r="L48" s="13"/>
      <c r="M48" s="13"/>
      <c r="N48" s="13"/>
      <c r="O48" s="13"/>
      <c r="P48" s="13"/>
      <c r="Q48" s="13"/>
      <c r="R48" s="13"/>
      <c r="S48" s="13"/>
      <c r="T48" s="13"/>
      <c r="U48" s="13" t="s">
        <v>508</v>
      </c>
      <c r="V48" s="13"/>
      <c r="W48" s="13"/>
      <c r="X48" s="13"/>
      <c r="Y48" s="13"/>
      <c r="Z48" s="13"/>
      <c r="AA48" s="13"/>
      <c r="AB48" s="13"/>
      <c r="AC48" s="13"/>
      <c r="AD48" s="13"/>
      <c r="AE48" s="13"/>
      <c r="AF48" s="16"/>
      <c r="AG48" s="15"/>
      <c r="AH48" s="13"/>
      <c r="AI48" s="13"/>
      <c r="AJ48" s="13"/>
      <c r="AK48" s="13"/>
      <c r="AL48" s="13"/>
      <c r="AM48" s="13"/>
      <c r="AN48" s="13"/>
      <c r="AO48" s="13"/>
      <c r="AP48" s="13"/>
      <c r="AQ48" s="13"/>
      <c r="AR48" s="13"/>
      <c r="AS48" s="13"/>
      <c r="AT48" s="13"/>
      <c r="AU48" s="13"/>
      <c r="AV48" s="13"/>
      <c r="AW48" s="13"/>
      <c r="AX48" s="13"/>
      <c r="AY48" s="13"/>
      <c r="AZ48" s="13"/>
      <c r="BA48" s="13"/>
      <c r="BB48" s="13"/>
      <c r="BC48" s="13"/>
      <c r="BD48" s="16"/>
      <c r="BE48" s="15"/>
      <c r="BF48" s="13"/>
      <c r="BG48" s="16"/>
      <c r="BH48" s="15"/>
      <c r="BI48" s="13"/>
      <c r="BJ48" s="13"/>
      <c r="BK48" s="13" t="s">
        <v>232</v>
      </c>
      <c r="BL48" s="13"/>
      <c r="BM48" s="13"/>
      <c r="BN48" s="13"/>
      <c r="BO48" s="13"/>
      <c r="BP48" s="13"/>
      <c r="BQ48" s="13"/>
      <c r="BR48" s="16" t="s">
        <v>232</v>
      </c>
      <c r="BS48" s="15"/>
      <c r="BT48" s="13"/>
      <c r="BU48" s="16"/>
      <c r="BV48" s="79"/>
      <c r="BW48" s="13"/>
      <c r="BX48" s="13"/>
      <c r="BY48" s="16"/>
      <c r="BZ48" s="16"/>
      <c r="CA48" s="147"/>
      <c r="CB48" s="16"/>
    </row>
    <row r="49" spans="5:80" x14ac:dyDescent="0.45">
      <c r="E49" s="77"/>
      <c r="F49" s="111" t="s">
        <v>120</v>
      </c>
      <c r="G49" s="111"/>
      <c r="H49" s="111"/>
      <c r="I49" s="15" t="s">
        <v>508</v>
      </c>
      <c r="J49" s="13" t="s">
        <v>508</v>
      </c>
      <c r="K49" s="13" t="s">
        <v>508</v>
      </c>
      <c r="L49" s="13" t="s">
        <v>508</v>
      </c>
      <c r="M49" s="13" t="s">
        <v>508</v>
      </c>
      <c r="N49" s="13" t="s">
        <v>508</v>
      </c>
      <c r="O49" s="13" t="s">
        <v>508</v>
      </c>
      <c r="P49" s="13" t="s">
        <v>508</v>
      </c>
      <c r="Q49" s="13" t="s">
        <v>508</v>
      </c>
      <c r="R49" s="13" t="s">
        <v>508</v>
      </c>
      <c r="S49" s="13" t="s">
        <v>508</v>
      </c>
      <c r="T49" s="13" t="s">
        <v>508</v>
      </c>
      <c r="U49" s="13" t="s">
        <v>508</v>
      </c>
      <c r="V49" s="13" t="s">
        <v>508</v>
      </c>
      <c r="W49" s="13" t="s">
        <v>508</v>
      </c>
      <c r="X49" s="13" t="s">
        <v>508</v>
      </c>
      <c r="Y49" s="13" t="s">
        <v>508</v>
      </c>
      <c r="Z49" s="13" t="s">
        <v>508</v>
      </c>
      <c r="AA49" s="13" t="s">
        <v>508</v>
      </c>
      <c r="AB49" s="13" t="s">
        <v>508</v>
      </c>
      <c r="AC49" s="13" t="s">
        <v>508</v>
      </c>
      <c r="AD49" s="13" t="s">
        <v>508</v>
      </c>
      <c r="AE49" s="13" t="s">
        <v>508</v>
      </c>
      <c r="AF49" s="16" t="s">
        <v>508</v>
      </c>
      <c r="AG49" s="15" t="s">
        <v>508</v>
      </c>
      <c r="AH49" s="13" t="s">
        <v>508</v>
      </c>
      <c r="AI49" s="13" t="s">
        <v>508</v>
      </c>
      <c r="AJ49" s="13" t="s">
        <v>508</v>
      </c>
      <c r="AK49" s="13" t="s">
        <v>508</v>
      </c>
      <c r="AL49" s="13" t="s">
        <v>508</v>
      </c>
      <c r="AM49" s="13" t="s">
        <v>508</v>
      </c>
      <c r="AN49" s="13" t="s">
        <v>508</v>
      </c>
      <c r="AO49" s="13" t="s">
        <v>508</v>
      </c>
      <c r="AP49" s="13" t="s">
        <v>508</v>
      </c>
      <c r="AQ49" s="13" t="s">
        <v>508</v>
      </c>
      <c r="AR49" s="13" t="s">
        <v>508</v>
      </c>
      <c r="AS49" s="13" t="s">
        <v>508</v>
      </c>
      <c r="AT49" s="13" t="s">
        <v>508</v>
      </c>
      <c r="AU49" s="13" t="s">
        <v>508</v>
      </c>
      <c r="AV49" s="13" t="s">
        <v>508</v>
      </c>
      <c r="AW49" s="13" t="s">
        <v>508</v>
      </c>
      <c r="AX49" s="13" t="s">
        <v>508</v>
      </c>
      <c r="AY49" s="13" t="s">
        <v>508</v>
      </c>
      <c r="AZ49" s="13" t="s">
        <v>508</v>
      </c>
      <c r="BA49" s="13" t="s">
        <v>508</v>
      </c>
      <c r="BB49" s="13" t="s">
        <v>508</v>
      </c>
      <c r="BC49" s="13" t="s">
        <v>508</v>
      </c>
      <c r="BD49" s="16" t="s">
        <v>508</v>
      </c>
      <c r="BE49" s="15" t="s">
        <v>508</v>
      </c>
      <c r="BF49" s="13" t="s">
        <v>508</v>
      </c>
      <c r="BG49" s="16" t="s">
        <v>508</v>
      </c>
      <c r="BH49" s="15" t="s">
        <v>508</v>
      </c>
      <c r="BI49" s="13" t="s">
        <v>508</v>
      </c>
      <c r="BJ49" s="13" t="s">
        <v>508</v>
      </c>
      <c r="BK49" s="13" t="s">
        <v>508</v>
      </c>
      <c r="BL49" s="13" t="s">
        <v>508</v>
      </c>
      <c r="BM49" s="13" t="s">
        <v>508</v>
      </c>
      <c r="BN49" s="13" t="s">
        <v>508</v>
      </c>
      <c r="BO49" s="13" t="s">
        <v>508</v>
      </c>
      <c r="BP49" s="13" t="s">
        <v>508</v>
      </c>
      <c r="BQ49" s="13" t="s">
        <v>508</v>
      </c>
      <c r="BR49" s="16" t="s">
        <v>508</v>
      </c>
      <c r="BS49" s="15" t="s">
        <v>508</v>
      </c>
      <c r="BT49" s="13" t="s">
        <v>508</v>
      </c>
      <c r="BU49" s="16" t="s">
        <v>508</v>
      </c>
      <c r="BV49" s="79" t="s">
        <v>508</v>
      </c>
      <c r="BW49" s="13" t="s">
        <v>508</v>
      </c>
      <c r="BX49" s="13" t="s">
        <v>508</v>
      </c>
      <c r="BY49" s="16" t="s">
        <v>508</v>
      </c>
      <c r="BZ49" s="16" t="s">
        <v>508</v>
      </c>
      <c r="CA49" s="147"/>
      <c r="CB49" s="16" t="s">
        <v>508</v>
      </c>
    </row>
    <row r="50" spans="5:80" x14ac:dyDescent="0.45">
      <c r="E50" s="77" t="s">
        <v>364</v>
      </c>
      <c r="F50" s="111" t="s">
        <v>784</v>
      </c>
      <c r="G50" s="111" t="s">
        <v>290</v>
      </c>
      <c r="H50" s="111" t="s">
        <v>290</v>
      </c>
      <c r="I50" s="15"/>
      <c r="J50" s="13"/>
      <c r="K50" s="13"/>
      <c r="L50" s="13"/>
      <c r="M50" s="13"/>
      <c r="N50" s="13"/>
      <c r="O50" s="13"/>
      <c r="P50" s="13"/>
      <c r="Q50" s="13"/>
      <c r="R50" s="13"/>
      <c r="S50" s="13"/>
      <c r="T50" s="13"/>
      <c r="U50" s="13" t="s">
        <v>508</v>
      </c>
      <c r="V50" s="13"/>
      <c r="W50" s="13"/>
      <c r="X50" s="13"/>
      <c r="Y50" s="13"/>
      <c r="Z50" s="13"/>
      <c r="AA50" s="13"/>
      <c r="AB50" s="13"/>
      <c r="AC50" s="13"/>
      <c r="AD50" s="13"/>
      <c r="AE50" s="13"/>
      <c r="AF50" s="16"/>
      <c r="AG50" s="15"/>
      <c r="AH50" s="13"/>
      <c r="AI50" s="13"/>
      <c r="AJ50" s="13"/>
      <c r="AK50" s="13"/>
      <c r="AL50" s="13"/>
      <c r="AM50" s="13"/>
      <c r="AN50" s="13"/>
      <c r="AO50" s="13"/>
      <c r="AP50" s="13"/>
      <c r="AQ50" s="13"/>
      <c r="AR50" s="13"/>
      <c r="AS50" s="13"/>
      <c r="AT50" s="13"/>
      <c r="AU50" s="13"/>
      <c r="AV50" s="13"/>
      <c r="AW50" s="13"/>
      <c r="AX50" s="13"/>
      <c r="AY50" s="13"/>
      <c r="AZ50" s="13"/>
      <c r="BA50" s="13"/>
      <c r="BB50" s="13"/>
      <c r="BC50" s="13"/>
      <c r="BD50" s="16"/>
      <c r="BE50" s="15"/>
      <c r="BF50" s="13"/>
      <c r="BG50" s="16"/>
      <c r="BH50" s="15"/>
      <c r="BI50" s="13"/>
      <c r="BJ50" s="13"/>
      <c r="BK50" s="13"/>
      <c r="BL50" s="13"/>
      <c r="BM50" s="13"/>
      <c r="BN50" s="13"/>
      <c r="BO50" s="13"/>
      <c r="BP50" s="13"/>
      <c r="BQ50" s="13"/>
      <c r="BR50" s="16"/>
      <c r="BS50" s="15"/>
      <c r="BT50" s="13"/>
      <c r="BU50" s="16"/>
      <c r="BV50" s="79"/>
      <c r="BW50" s="13"/>
      <c r="BX50" s="13"/>
      <c r="BY50" s="16"/>
      <c r="BZ50" s="16"/>
      <c r="CA50" s="147"/>
      <c r="CB50" s="16"/>
    </row>
    <row r="51" spans="5:80" x14ac:dyDescent="0.45">
      <c r="E51" s="77" t="s">
        <v>366</v>
      </c>
      <c r="F51" s="111" t="s">
        <v>53</v>
      </c>
      <c r="G51" s="111" t="s">
        <v>289</v>
      </c>
      <c r="H51" s="111" t="s">
        <v>287</v>
      </c>
      <c r="I51" s="15" t="s">
        <v>229</v>
      </c>
      <c r="J51" s="13"/>
      <c r="K51" s="13"/>
      <c r="L51" s="13" t="s">
        <v>229</v>
      </c>
      <c r="M51" s="13"/>
      <c r="N51" s="13"/>
      <c r="O51" s="13"/>
      <c r="P51" s="13"/>
      <c r="Q51" s="13"/>
      <c r="R51" s="13"/>
      <c r="S51" s="13" t="s">
        <v>232</v>
      </c>
      <c r="T51" s="13"/>
      <c r="U51" s="13" t="s">
        <v>229</v>
      </c>
      <c r="V51" s="13"/>
      <c r="W51" s="13"/>
      <c r="X51" s="13"/>
      <c r="Y51" s="13" t="s">
        <v>232</v>
      </c>
      <c r="Z51" s="13"/>
      <c r="AA51" s="13"/>
      <c r="AB51" s="13"/>
      <c r="AC51" s="13"/>
      <c r="AD51" s="13"/>
      <c r="AE51" s="13"/>
      <c r="AF51" s="16"/>
      <c r="AG51" s="15"/>
      <c r="AH51" s="13"/>
      <c r="AI51" s="13"/>
      <c r="AJ51" s="13"/>
      <c r="AK51" s="13"/>
      <c r="AL51" s="13"/>
      <c r="AM51" s="13"/>
      <c r="AN51" s="13"/>
      <c r="AO51" s="13"/>
      <c r="AP51" s="13"/>
      <c r="AQ51" s="13" t="s">
        <v>229</v>
      </c>
      <c r="AR51" s="13"/>
      <c r="AS51" s="13"/>
      <c r="AT51" s="13"/>
      <c r="AU51" s="13"/>
      <c r="AV51" s="13" t="s">
        <v>229</v>
      </c>
      <c r="AW51" s="13"/>
      <c r="AX51" s="13"/>
      <c r="AY51" s="13"/>
      <c r="AZ51" s="13"/>
      <c r="BA51" s="13"/>
      <c r="BB51" s="13"/>
      <c r="BC51" s="13"/>
      <c r="BD51" s="16"/>
      <c r="BE51" s="15"/>
      <c r="BF51" s="13"/>
      <c r="BG51" s="16"/>
      <c r="BH51" s="15"/>
      <c r="BI51" s="13"/>
      <c r="BJ51" s="13"/>
      <c r="BK51" s="13"/>
      <c r="BL51" s="13"/>
      <c r="BM51" s="13"/>
      <c r="BN51" s="13"/>
      <c r="BO51" s="13"/>
      <c r="BP51" s="13"/>
      <c r="BQ51" s="13"/>
      <c r="BR51" s="16"/>
      <c r="BS51" s="15"/>
      <c r="BT51" s="13" t="s">
        <v>229</v>
      </c>
      <c r="BU51" s="16" t="s">
        <v>229</v>
      </c>
      <c r="BV51" s="79"/>
      <c r="BW51" s="13" t="s">
        <v>232</v>
      </c>
      <c r="BX51" s="13"/>
      <c r="BY51" s="16"/>
      <c r="BZ51" s="16"/>
      <c r="CA51" s="16" t="s">
        <v>232</v>
      </c>
      <c r="CB51" s="16"/>
    </row>
    <row r="52" spans="5:80" x14ac:dyDescent="0.45">
      <c r="E52" s="77" t="s">
        <v>369</v>
      </c>
      <c r="F52" s="111" t="s">
        <v>68</v>
      </c>
      <c r="G52" s="111" t="s">
        <v>289</v>
      </c>
      <c r="H52" s="111" t="s">
        <v>287</v>
      </c>
      <c r="I52" s="15" t="s">
        <v>229</v>
      </c>
      <c r="J52" s="13"/>
      <c r="K52" s="13"/>
      <c r="L52" s="13"/>
      <c r="M52" s="13"/>
      <c r="N52" s="13"/>
      <c r="O52" s="13"/>
      <c r="P52" s="13"/>
      <c r="Q52" s="13"/>
      <c r="R52" s="13"/>
      <c r="S52" s="13"/>
      <c r="T52" s="13"/>
      <c r="U52" s="13" t="s">
        <v>229</v>
      </c>
      <c r="V52" s="13"/>
      <c r="W52" s="13"/>
      <c r="X52" s="13"/>
      <c r="Y52" s="13"/>
      <c r="Z52" s="13"/>
      <c r="AA52" s="13"/>
      <c r="AB52" s="13"/>
      <c r="AC52" s="13"/>
      <c r="AD52" s="13"/>
      <c r="AE52" s="13"/>
      <c r="AF52" s="16"/>
      <c r="AG52" s="15" t="s">
        <v>232</v>
      </c>
      <c r="AH52" s="13" t="s">
        <v>229</v>
      </c>
      <c r="AI52" s="13"/>
      <c r="AJ52" s="13"/>
      <c r="AK52" s="13"/>
      <c r="AL52" s="13"/>
      <c r="AM52" s="13" t="s">
        <v>232</v>
      </c>
      <c r="AN52" s="13"/>
      <c r="AO52" s="13"/>
      <c r="AP52" s="13"/>
      <c r="AQ52" s="13" t="s">
        <v>229</v>
      </c>
      <c r="AR52" s="13" t="s">
        <v>232</v>
      </c>
      <c r="AS52" s="13"/>
      <c r="AT52" s="13"/>
      <c r="AU52" s="13"/>
      <c r="AV52" s="13" t="s">
        <v>229</v>
      </c>
      <c r="AW52" s="13"/>
      <c r="AX52" s="13"/>
      <c r="AY52" s="13"/>
      <c r="AZ52" s="13"/>
      <c r="BA52" s="13"/>
      <c r="BB52" s="13"/>
      <c r="BC52" s="13"/>
      <c r="BD52" s="16"/>
      <c r="BE52" s="15"/>
      <c r="BF52" s="13"/>
      <c r="BG52" s="16"/>
      <c r="BH52" s="15"/>
      <c r="BI52" s="13"/>
      <c r="BJ52" s="13"/>
      <c r="BK52" s="13"/>
      <c r="BL52" s="13"/>
      <c r="BM52" s="13"/>
      <c r="BN52" s="13"/>
      <c r="BO52" s="13"/>
      <c r="BP52" s="13"/>
      <c r="BQ52" s="13"/>
      <c r="BR52" s="16"/>
      <c r="BS52" s="15"/>
      <c r="BT52" s="13"/>
      <c r="BU52" s="16"/>
      <c r="BV52" s="79"/>
      <c r="BW52" s="13"/>
      <c r="BX52" s="13"/>
      <c r="BY52" s="16"/>
      <c r="BZ52" s="16"/>
      <c r="CA52" s="16" t="s">
        <v>232</v>
      </c>
      <c r="CB52" s="16"/>
    </row>
    <row r="53" spans="5:80" x14ac:dyDescent="0.45">
      <c r="E53" s="77" t="s">
        <v>370</v>
      </c>
      <c r="F53" s="111" t="s">
        <v>83</v>
      </c>
      <c r="G53" s="111" t="s">
        <v>289</v>
      </c>
      <c r="H53" s="111" t="s">
        <v>287</v>
      </c>
      <c r="I53" s="15"/>
      <c r="J53" s="13"/>
      <c r="K53" s="13"/>
      <c r="L53" s="13"/>
      <c r="M53" s="13"/>
      <c r="N53" s="13"/>
      <c r="O53" s="13"/>
      <c r="P53" s="13"/>
      <c r="Q53" s="13"/>
      <c r="R53" s="13"/>
      <c r="S53" s="13"/>
      <c r="T53" s="13"/>
      <c r="U53" s="13" t="s">
        <v>508</v>
      </c>
      <c r="V53" s="13"/>
      <c r="W53" s="13"/>
      <c r="X53" s="13"/>
      <c r="Y53" s="13"/>
      <c r="Z53" s="13"/>
      <c r="AA53" s="13"/>
      <c r="AB53" s="13" t="s">
        <v>232</v>
      </c>
      <c r="AC53" s="13"/>
      <c r="AD53" s="13"/>
      <c r="AE53" s="13"/>
      <c r="AF53" s="16"/>
      <c r="AG53" s="15"/>
      <c r="AH53" s="13" t="s">
        <v>232</v>
      </c>
      <c r="AI53" s="13"/>
      <c r="AJ53" s="13"/>
      <c r="AK53" s="13"/>
      <c r="AL53" s="13"/>
      <c r="AM53" s="13"/>
      <c r="AN53" s="13"/>
      <c r="AO53" s="13"/>
      <c r="AP53" s="13"/>
      <c r="AQ53" s="13" t="s">
        <v>232</v>
      </c>
      <c r="AR53" s="13"/>
      <c r="AS53" s="13" t="s">
        <v>232</v>
      </c>
      <c r="AT53" s="13"/>
      <c r="AU53" s="13" t="s">
        <v>229</v>
      </c>
      <c r="AV53" s="13"/>
      <c r="AW53" s="13"/>
      <c r="AX53" s="13"/>
      <c r="AY53" s="13"/>
      <c r="AZ53" s="13"/>
      <c r="BA53" s="13"/>
      <c r="BB53" s="13"/>
      <c r="BC53" s="13"/>
      <c r="BD53" s="16"/>
      <c r="BE53" s="15"/>
      <c r="BF53" s="13"/>
      <c r="BG53" s="16"/>
      <c r="BH53" s="15"/>
      <c r="BI53" s="13"/>
      <c r="BJ53" s="13"/>
      <c r="BK53" s="13" t="s">
        <v>229</v>
      </c>
      <c r="BL53" s="13"/>
      <c r="BM53" s="13"/>
      <c r="BN53" s="13"/>
      <c r="BO53" s="13"/>
      <c r="BP53" s="13"/>
      <c r="BQ53" s="13"/>
      <c r="BR53" s="16"/>
      <c r="BS53" s="15"/>
      <c r="BT53" s="13" t="s">
        <v>229</v>
      </c>
      <c r="BU53" s="16" t="s">
        <v>229</v>
      </c>
      <c r="BV53" s="79"/>
      <c r="BW53" s="13"/>
      <c r="BX53" s="13"/>
      <c r="BY53" s="16"/>
      <c r="BZ53" s="16"/>
      <c r="CA53" s="16" t="s">
        <v>232</v>
      </c>
      <c r="CB53" s="16"/>
    </row>
    <row r="54" spans="5:80" x14ac:dyDescent="0.45">
      <c r="E54" s="77" t="s">
        <v>371</v>
      </c>
      <c r="F54" s="111" t="s">
        <v>98</v>
      </c>
      <c r="G54" s="111" t="s">
        <v>289</v>
      </c>
      <c r="H54" s="111" t="s">
        <v>287</v>
      </c>
      <c r="I54" s="15"/>
      <c r="J54" s="13"/>
      <c r="K54" s="13"/>
      <c r="L54" s="13"/>
      <c r="M54" s="13" t="s">
        <v>229</v>
      </c>
      <c r="N54" s="13"/>
      <c r="O54" s="13"/>
      <c r="P54" s="13"/>
      <c r="Q54" s="13"/>
      <c r="R54" s="13"/>
      <c r="S54" s="13"/>
      <c r="T54" s="13"/>
      <c r="U54" s="13" t="s">
        <v>508</v>
      </c>
      <c r="V54" s="13"/>
      <c r="W54" s="13"/>
      <c r="X54" s="13"/>
      <c r="Y54" s="13"/>
      <c r="Z54" s="13"/>
      <c r="AA54" s="13"/>
      <c r="AB54" s="13"/>
      <c r="AC54" s="13"/>
      <c r="AD54" s="13"/>
      <c r="AE54" s="13"/>
      <c r="AF54" s="16"/>
      <c r="AG54" s="15"/>
      <c r="AH54" s="13"/>
      <c r="AI54" s="13"/>
      <c r="AJ54" s="13"/>
      <c r="AK54" s="13"/>
      <c r="AL54" s="13"/>
      <c r="AM54" s="13"/>
      <c r="AN54" s="13"/>
      <c r="AO54" s="13"/>
      <c r="AP54" s="13"/>
      <c r="AQ54" s="13" t="s">
        <v>232</v>
      </c>
      <c r="AR54" s="13"/>
      <c r="AS54" s="13"/>
      <c r="AT54" s="13" t="s">
        <v>229</v>
      </c>
      <c r="AU54" s="13"/>
      <c r="AV54" s="13"/>
      <c r="AW54" s="13"/>
      <c r="AX54" s="13"/>
      <c r="AY54" s="13"/>
      <c r="AZ54" s="13"/>
      <c r="BA54" s="13"/>
      <c r="BB54" s="13"/>
      <c r="BC54" s="13"/>
      <c r="BD54" s="16"/>
      <c r="BE54" s="15"/>
      <c r="BF54" s="13"/>
      <c r="BG54" s="16"/>
      <c r="BH54" s="15"/>
      <c r="BI54" s="13"/>
      <c r="BJ54" s="13"/>
      <c r="BK54" s="13"/>
      <c r="BL54" s="13"/>
      <c r="BM54" s="13"/>
      <c r="BN54" s="13"/>
      <c r="BO54" s="13"/>
      <c r="BP54" s="13"/>
      <c r="BQ54" s="13"/>
      <c r="BR54" s="16"/>
      <c r="BS54" s="15"/>
      <c r="BT54" s="13" t="s">
        <v>229</v>
      </c>
      <c r="BU54" s="16" t="s">
        <v>229</v>
      </c>
      <c r="BV54" s="79"/>
      <c r="BW54" s="13"/>
      <c r="BX54" s="13"/>
      <c r="BY54" s="16"/>
      <c r="BZ54" s="16"/>
      <c r="CA54" s="147"/>
      <c r="CB54" s="16"/>
    </row>
    <row r="55" spans="5:80" x14ac:dyDescent="0.45">
      <c r="E55" s="77" t="s">
        <v>372</v>
      </c>
      <c r="F55" s="111" t="s">
        <v>113</v>
      </c>
      <c r="G55" s="111" t="s">
        <v>289</v>
      </c>
      <c r="H55" s="111" t="s">
        <v>287</v>
      </c>
      <c r="I55" s="15"/>
      <c r="J55" s="13"/>
      <c r="K55" s="13"/>
      <c r="L55" s="13"/>
      <c r="M55" s="13"/>
      <c r="N55" s="13"/>
      <c r="O55" s="13"/>
      <c r="P55" s="13" t="s">
        <v>232</v>
      </c>
      <c r="Q55" s="13"/>
      <c r="R55" s="13"/>
      <c r="S55" s="13"/>
      <c r="T55" s="13"/>
      <c r="U55" s="13" t="s">
        <v>508</v>
      </c>
      <c r="V55" s="13" t="s">
        <v>229</v>
      </c>
      <c r="W55" s="13"/>
      <c r="X55" s="13"/>
      <c r="Y55" s="13"/>
      <c r="Z55" s="13" t="s">
        <v>232</v>
      </c>
      <c r="AA55" s="13"/>
      <c r="AB55" s="13"/>
      <c r="AC55" s="13"/>
      <c r="AD55" s="13" t="s">
        <v>232</v>
      </c>
      <c r="AE55" s="13" t="s">
        <v>232</v>
      </c>
      <c r="AF55" s="16"/>
      <c r="AG55" s="15"/>
      <c r="AH55" s="13" t="s">
        <v>229</v>
      </c>
      <c r="AI55" s="13"/>
      <c r="AJ55" s="13"/>
      <c r="AK55" s="13"/>
      <c r="AL55" s="13"/>
      <c r="AM55" s="13" t="s">
        <v>232</v>
      </c>
      <c r="AN55" s="13"/>
      <c r="AO55" s="13"/>
      <c r="AP55" s="13"/>
      <c r="AQ55" s="13" t="s">
        <v>232</v>
      </c>
      <c r="AR55" s="13" t="s">
        <v>232</v>
      </c>
      <c r="AS55" s="13"/>
      <c r="AT55" s="13"/>
      <c r="AU55" s="13"/>
      <c r="AV55" s="13"/>
      <c r="AW55" s="13"/>
      <c r="AX55" s="13"/>
      <c r="AY55" s="13"/>
      <c r="AZ55" s="13"/>
      <c r="BA55" s="13"/>
      <c r="BB55" s="13"/>
      <c r="BC55" s="13"/>
      <c r="BD55" s="16"/>
      <c r="BE55" s="15"/>
      <c r="BF55" s="13"/>
      <c r="BG55" s="16"/>
      <c r="BH55" s="15" t="s">
        <v>232</v>
      </c>
      <c r="BI55" s="13"/>
      <c r="BJ55" s="13"/>
      <c r="BK55" s="13" t="s">
        <v>229</v>
      </c>
      <c r="BL55" s="13"/>
      <c r="BM55" s="13"/>
      <c r="BN55" s="13"/>
      <c r="BO55" s="13"/>
      <c r="BP55" s="13"/>
      <c r="BQ55" s="13"/>
      <c r="BR55" s="16"/>
      <c r="BS55" s="15"/>
      <c r="BT55" s="13" t="s">
        <v>229</v>
      </c>
      <c r="BU55" s="16" t="s">
        <v>229</v>
      </c>
      <c r="BV55" s="79"/>
      <c r="BW55" s="13"/>
      <c r="BX55" s="13"/>
      <c r="BY55" s="16"/>
      <c r="BZ55" s="16"/>
      <c r="CA55" s="16" t="s">
        <v>232</v>
      </c>
      <c r="CB55" s="16"/>
    </row>
    <row r="56" spans="5:80" x14ac:dyDescent="0.45">
      <c r="E56" s="77" t="s">
        <v>367</v>
      </c>
      <c r="F56" s="111" t="s">
        <v>126</v>
      </c>
      <c r="G56" s="111" t="s">
        <v>289</v>
      </c>
      <c r="H56" s="111" t="s">
        <v>287</v>
      </c>
      <c r="I56" s="15"/>
      <c r="J56" s="13"/>
      <c r="K56" s="13"/>
      <c r="L56" s="13"/>
      <c r="M56" s="13"/>
      <c r="N56" s="13"/>
      <c r="O56" s="13"/>
      <c r="P56" s="13"/>
      <c r="Q56" s="13"/>
      <c r="R56" s="13"/>
      <c r="S56" s="13"/>
      <c r="T56" s="13"/>
      <c r="U56" s="13" t="s">
        <v>508</v>
      </c>
      <c r="V56" s="13"/>
      <c r="W56" s="13"/>
      <c r="X56" s="13"/>
      <c r="Y56" s="13"/>
      <c r="Z56" s="13"/>
      <c r="AA56" s="13"/>
      <c r="AB56" s="13"/>
      <c r="AC56" s="13"/>
      <c r="AD56" s="13"/>
      <c r="AE56" s="13"/>
      <c r="AF56" s="16"/>
      <c r="AG56" s="15"/>
      <c r="AH56" s="13" t="s">
        <v>229</v>
      </c>
      <c r="AI56" s="13"/>
      <c r="AJ56" s="13"/>
      <c r="AK56" s="13"/>
      <c r="AL56" s="13"/>
      <c r="AM56" s="13" t="s">
        <v>232</v>
      </c>
      <c r="AN56" s="13"/>
      <c r="AO56" s="13"/>
      <c r="AP56" s="13"/>
      <c r="AQ56" s="13"/>
      <c r="AR56" s="13"/>
      <c r="AS56" s="13" t="s">
        <v>232</v>
      </c>
      <c r="AT56" s="13"/>
      <c r="AU56" s="13"/>
      <c r="AV56" s="13"/>
      <c r="AW56" s="13"/>
      <c r="AX56" s="13"/>
      <c r="AY56" s="13"/>
      <c r="AZ56" s="13"/>
      <c r="BA56" s="13"/>
      <c r="BB56" s="13"/>
      <c r="BC56" s="13"/>
      <c r="BD56" s="16"/>
      <c r="BE56" s="15"/>
      <c r="BF56" s="13"/>
      <c r="BG56" s="16"/>
      <c r="BH56" s="15"/>
      <c r="BI56" s="13"/>
      <c r="BJ56" s="13"/>
      <c r="BK56" s="13"/>
      <c r="BL56" s="13"/>
      <c r="BM56" s="13"/>
      <c r="BN56" s="13"/>
      <c r="BO56" s="13"/>
      <c r="BP56" s="13"/>
      <c r="BQ56" s="13"/>
      <c r="BR56" s="16"/>
      <c r="BS56" s="15"/>
      <c r="BT56" s="13"/>
      <c r="BU56" s="16"/>
      <c r="BV56" s="79"/>
      <c r="BW56" s="13"/>
      <c r="BX56" s="13"/>
      <c r="BY56" s="16"/>
      <c r="BZ56" s="16"/>
      <c r="CA56" s="16" t="s">
        <v>232</v>
      </c>
      <c r="CB56" s="16"/>
    </row>
    <row r="57" spans="5:80" x14ac:dyDescent="0.45">
      <c r="E57" s="77" t="s">
        <v>373</v>
      </c>
      <c r="F57" s="111" t="s">
        <v>137</v>
      </c>
      <c r="G57" s="111" t="s">
        <v>288</v>
      </c>
      <c r="H57" s="111" t="s">
        <v>287</v>
      </c>
      <c r="I57" s="15"/>
      <c r="J57" s="13"/>
      <c r="K57" s="13"/>
      <c r="L57" s="13" t="s">
        <v>232</v>
      </c>
      <c r="M57" s="13"/>
      <c r="N57" s="13"/>
      <c r="O57" s="13"/>
      <c r="P57" s="13" t="s">
        <v>229</v>
      </c>
      <c r="Q57" s="13"/>
      <c r="R57" s="13"/>
      <c r="S57" s="13"/>
      <c r="T57" s="13"/>
      <c r="U57" s="13" t="s">
        <v>508</v>
      </c>
      <c r="V57" s="13"/>
      <c r="W57" s="13"/>
      <c r="X57" s="13"/>
      <c r="Y57" s="13"/>
      <c r="Z57" s="13" t="s">
        <v>229</v>
      </c>
      <c r="AA57" s="13"/>
      <c r="AB57" s="13"/>
      <c r="AC57" s="13"/>
      <c r="AD57" s="13" t="s">
        <v>229</v>
      </c>
      <c r="AE57" s="13"/>
      <c r="AF57" s="16"/>
      <c r="AG57" s="15" t="s">
        <v>232</v>
      </c>
      <c r="AH57" s="13" t="s">
        <v>229</v>
      </c>
      <c r="AI57" s="13"/>
      <c r="AJ57" s="13"/>
      <c r="AK57" s="13"/>
      <c r="AL57" s="13"/>
      <c r="AM57" s="13" t="s">
        <v>232</v>
      </c>
      <c r="AN57" s="13"/>
      <c r="AO57" s="13"/>
      <c r="AP57" s="13"/>
      <c r="AQ57" s="13" t="s">
        <v>229</v>
      </c>
      <c r="AR57" s="13"/>
      <c r="AS57" s="13" t="s">
        <v>232</v>
      </c>
      <c r="AT57" s="13"/>
      <c r="AU57" s="13"/>
      <c r="AV57" s="13"/>
      <c r="AW57" s="13"/>
      <c r="AX57" s="13"/>
      <c r="AY57" s="13"/>
      <c r="AZ57" s="13"/>
      <c r="BA57" s="13"/>
      <c r="BB57" s="13"/>
      <c r="BC57" s="13"/>
      <c r="BD57" s="16"/>
      <c r="BE57" s="15"/>
      <c r="BF57" s="13"/>
      <c r="BG57" s="16"/>
      <c r="BH57" s="15"/>
      <c r="BI57" s="13"/>
      <c r="BJ57" s="13"/>
      <c r="BK57" s="13"/>
      <c r="BL57" s="13"/>
      <c r="BM57" s="13"/>
      <c r="BN57" s="13"/>
      <c r="BO57" s="13"/>
      <c r="BP57" s="13"/>
      <c r="BQ57" s="13"/>
      <c r="BR57" s="16"/>
      <c r="BS57" s="15"/>
      <c r="BT57" s="13"/>
      <c r="BU57" s="16"/>
      <c r="BV57" s="79"/>
      <c r="BW57" s="13"/>
      <c r="BX57" s="13"/>
      <c r="BY57" s="16"/>
      <c r="BZ57" s="16" t="s">
        <v>232</v>
      </c>
      <c r="CA57" s="16" t="s">
        <v>232</v>
      </c>
      <c r="CB57" s="16"/>
    </row>
    <row r="58" spans="5:80" x14ac:dyDescent="0.45">
      <c r="E58" s="77" t="s">
        <v>374</v>
      </c>
      <c r="F58" s="111" t="s">
        <v>146</v>
      </c>
      <c r="G58" s="111" t="s">
        <v>289</v>
      </c>
      <c r="H58" s="111" t="s">
        <v>289</v>
      </c>
      <c r="I58" s="15"/>
      <c r="J58" s="13"/>
      <c r="K58" s="13"/>
      <c r="L58" s="13"/>
      <c r="M58" s="13"/>
      <c r="N58" s="13"/>
      <c r="O58" s="13"/>
      <c r="P58" s="13" t="s">
        <v>229</v>
      </c>
      <c r="Q58" s="13"/>
      <c r="R58" s="13"/>
      <c r="S58" s="13"/>
      <c r="T58" s="13"/>
      <c r="U58" s="13" t="s">
        <v>508</v>
      </c>
      <c r="V58" s="13"/>
      <c r="W58" s="13"/>
      <c r="X58" s="13"/>
      <c r="Y58" s="13" t="s">
        <v>232</v>
      </c>
      <c r="Z58" s="13" t="s">
        <v>232</v>
      </c>
      <c r="AA58" s="13"/>
      <c r="AB58" s="13"/>
      <c r="AC58" s="13"/>
      <c r="AD58" s="13" t="s">
        <v>232</v>
      </c>
      <c r="AE58" s="13"/>
      <c r="AF58" s="16"/>
      <c r="AG58" s="15"/>
      <c r="AH58" s="13"/>
      <c r="AI58" s="13"/>
      <c r="AJ58" s="13"/>
      <c r="AK58" s="13"/>
      <c r="AL58" s="13"/>
      <c r="AM58" s="13" t="s">
        <v>232</v>
      </c>
      <c r="AN58" s="13"/>
      <c r="AO58" s="13"/>
      <c r="AP58" s="13"/>
      <c r="AQ58" s="13" t="s">
        <v>229</v>
      </c>
      <c r="AR58" s="13"/>
      <c r="AS58" s="13"/>
      <c r="AT58" s="13"/>
      <c r="AU58" s="13" t="s">
        <v>229</v>
      </c>
      <c r="AV58" s="13" t="s">
        <v>232</v>
      </c>
      <c r="AW58" s="13"/>
      <c r="AX58" s="13" t="s">
        <v>229</v>
      </c>
      <c r="AY58" s="13"/>
      <c r="AZ58" s="13"/>
      <c r="BA58" s="13"/>
      <c r="BB58" s="13"/>
      <c r="BC58" s="13"/>
      <c r="BD58" s="16"/>
      <c r="BE58" s="15"/>
      <c r="BF58" s="13"/>
      <c r="BG58" s="16"/>
      <c r="BH58" s="15"/>
      <c r="BI58" s="13"/>
      <c r="BJ58" s="13"/>
      <c r="BK58" s="13"/>
      <c r="BL58" s="13"/>
      <c r="BM58" s="13"/>
      <c r="BN58" s="13"/>
      <c r="BO58" s="13"/>
      <c r="BP58" s="13"/>
      <c r="BQ58" s="13"/>
      <c r="BR58" s="16"/>
      <c r="BS58" s="15"/>
      <c r="BT58" s="13" t="s">
        <v>232</v>
      </c>
      <c r="BU58" s="16" t="s">
        <v>232</v>
      </c>
      <c r="BV58" s="79"/>
      <c r="BW58" s="13"/>
      <c r="BX58" s="13"/>
      <c r="BY58" s="16"/>
      <c r="BZ58" s="16"/>
      <c r="CA58" s="147"/>
      <c r="CB58" s="16"/>
    </row>
    <row r="59" spans="5:80" x14ac:dyDescent="0.45">
      <c r="E59" s="77" t="s">
        <v>368</v>
      </c>
      <c r="F59" s="111" t="s">
        <v>155</v>
      </c>
      <c r="G59" s="111" t="s">
        <v>288</v>
      </c>
      <c r="H59" s="111" t="s">
        <v>287</v>
      </c>
      <c r="I59" s="15"/>
      <c r="J59" s="13"/>
      <c r="K59" s="13"/>
      <c r="L59" s="13"/>
      <c r="M59" s="13"/>
      <c r="N59" s="13"/>
      <c r="O59" s="13"/>
      <c r="P59" s="13"/>
      <c r="Q59" s="13"/>
      <c r="R59" s="13"/>
      <c r="S59" s="13"/>
      <c r="T59" s="13" t="s">
        <v>229</v>
      </c>
      <c r="U59" s="13" t="s">
        <v>508</v>
      </c>
      <c r="V59" s="13"/>
      <c r="W59" s="13" t="s">
        <v>229</v>
      </c>
      <c r="X59" s="13"/>
      <c r="Y59" s="13"/>
      <c r="Z59" s="13"/>
      <c r="AA59" s="13"/>
      <c r="AB59" s="13"/>
      <c r="AC59" s="13"/>
      <c r="AD59" s="13"/>
      <c r="AE59" s="13"/>
      <c r="AF59" s="16"/>
      <c r="AG59" s="15"/>
      <c r="AH59" s="13" t="s">
        <v>229</v>
      </c>
      <c r="AI59" s="13"/>
      <c r="AJ59" s="13"/>
      <c r="AK59" s="13"/>
      <c r="AL59" s="13"/>
      <c r="AM59" s="13"/>
      <c r="AN59" s="13"/>
      <c r="AO59" s="13"/>
      <c r="AP59" s="13"/>
      <c r="AQ59" s="13" t="s">
        <v>229</v>
      </c>
      <c r="AR59" s="13" t="s">
        <v>232</v>
      </c>
      <c r="AS59" s="13"/>
      <c r="AT59" s="13"/>
      <c r="AU59" s="13" t="s">
        <v>229</v>
      </c>
      <c r="AV59" s="13" t="s">
        <v>232</v>
      </c>
      <c r="AW59" s="13" t="s">
        <v>232</v>
      </c>
      <c r="AX59" s="13"/>
      <c r="AY59" s="13"/>
      <c r="AZ59" s="13"/>
      <c r="BA59" s="13"/>
      <c r="BB59" s="13"/>
      <c r="BC59" s="13"/>
      <c r="BD59" s="16"/>
      <c r="BE59" s="15"/>
      <c r="BF59" s="13"/>
      <c r="BG59" s="16"/>
      <c r="BH59" s="15"/>
      <c r="BI59" s="13"/>
      <c r="BJ59" s="13"/>
      <c r="BK59" s="13"/>
      <c r="BL59" s="13"/>
      <c r="BM59" s="13"/>
      <c r="BN59" s="13"/>
      <c r="BO59" s="13"/>
      <c r="BP59" s="13"/>
      <c r="BQ59" s="13"/>
      <c r="BR59" s="16"/>
      <c r="BS59" s="15"/>
      <c r="BT59" s="13" t="s">
        <v>232</v>
      </c>
      <c r="BU59" s="16" t="s">
        <v>232</v>
      </c>
      <c r="BV59" s="79"/>
      <c r="BW59" s="13"/>
      <c r="BX59" s="13"/>
      <c r="BY59" s="16"/>
      <c r="BZ59" s="16"/>
      <c r="CA59" s="147"/>
      <c r="CB59" s="16"/>
    </row>
    <row r="60" spans="5:80" x14ac:dyDescent="0.45">
      <c r="E60" s="77"/>
      <c r="F60" s="111" t="s">
        <v>163</v>
      </c>
      <c r="G60" s="111"/>
      <c r="H60" s="111"/>
      <c r="I60" s="15" t="s">
        <v>232</v>
      </c>
      <c r="J60" s="13" t="s">
        <v>508</v>
      </c>
      <c r="K60" s="13" t="s">
        <v>508</v>
      </c>
      <c r="L60" s="13" t="s">
        <v>508</v>
      </c>
      <c r="M60" s="13" t="s">
        <v>1173</v>
      </c>
      <c r="N60" s="13" t="s">
        <v>508</v>
      </c>
      <c r="O60" s="13" t="s">
        <v>508</v>
      </c>
      <c r="P60" s="13" t="s">
        <v>508</v>
      </c>
      <c r="Q60" s="13" t="s">
        <v>508</v>
      </c>
      <c r="R60" s="13" t="s">
        <v>508</v>
      </c>
      <c r="S60" s="13" t="s">
        <v>508</v>
      </c>
      <c r="T60" s="13" t="s">
        <v>508</v>
      </c>
      <c r="U60" s="13" t="s">
        <v>508</v>
      </c>
      <c r="V60" s="13" t="s">
        <v>508</v>
      </c>
      <c r="W60" s="13" t="s">
        <v>508</v>
      </c>
      <c r="X60" s="13" t="s">
        <v>508</v>
      </c>
      <c r="Y60" s="13" t="s">
        <v>232</v>
      </c>
      <c r="Z60" s="13" t="s">
        <v>508</v>
      </c>
      <c r="AA60" s="13" t="s">
        <v>508</v>
      </c>
      <c r="AB60" s="13" t="s">
        <v>508</v>
      </c>
      <c r="AC60" s="13" t="s">
        <v>508</v>
      </c>
      <c r="AD60" s="13" t="s">
        <v>508</v>
      </c>
      <c r="AE60" s="13" t="s">
        <v>508</v>
      </c>
      <c r="AF60" s="16" t="s">
        <v>508</v>
      </c>
      <c r="AG60" s="15" t="s">
        <v>508</v>
      </c>
      <c r="AH60" s="13" t="s">
        <v>508</v>
      </c>
      <c r="AI60" s="13" t="s">
        <v>508</v>
      </c>
      <c r="AJ60" s="13" t="s">
        <v>508</v>
      </c>
      <c r="AK60" s="13" t="s">
        <v>508</v>
      </c>
      <c r="AL60" s="13" t="s">
        <v>508</v>
      </c>
      <c r="AM60" s="13" t="s">
        <v>508</v>
      </c>
      <c r="AN60" s="13" t="s">
        <v>508</v>
      </c>
      <c r="AO60" s="13" t="s">
        <v>508</v>
      </c>
      <c r="AP60" s="13" t="s">
        <v>508</v>
      </c>
      <c r="AQ60" s="13" t="s">
        <v>508</v>
      </c>
      <c r="AR60" s="13" t="s">
        <v>508</v>
      </c>
      <c r="AS60" s="13" t="s">
        <v>508</v>
      </c>
      <c r="AT60" s="13" t="s">
        <v>508</v>
      </c>
      <c r="AU60" s="13" t="s">
        <v>508</v>
      </c>
      <c r="AV60" s="13" t="s">
        <v>508</v>
      </c>
      <c r="AW60" s="13" t="s">
        <v>508</v>
      </c>
      <c r="AX60" s="13" t="s">
        <v>508</v>
      </c>
      <c r="AY60" s="13" t="s">
        <v>508</v>
      </c>
      <c r="AZ60" s="13" t="s">
        <v>508</v>
      </c>
      <c r="BA60" s="13" t="s">
        <v>508</v>
      </c>
      <c r="BB60" s="13" t="s">
        <v>508</v>
      </c>
      <c r="BC60" s="13" t="s">
        <v>508</v>
      </c>
      <c r="BD60" s="16" t="s">
        <v>508</v>
      </c>
      <c r="BE60" s="15" t="s">
        <v>508</v>
      </c>
      <c r="BF60" s="13" t="s">
        <v>508</v>
      </c>
      <c r="BG60" s="16" t="s">
        <v>508</v>
      </c>
      <c r="BH60" s="15" t="s">
        <v>508</v>
      </c>
      <c r="BI60" s="13" t="s">
        <v>508</v>
      </c>
      <c r="BJ60" s="13" t="s">
        <v>508</v>
      </c>
      <c r="BK60" s="13" t="s">
        <v>508</v>
      </c>
      <c r="BL60" s="13" t="s">
        <v>508</v>
      </c>
      <c r="BM60" s="13" t="s">
        <v>508</v>
      </c>
      <c r="BN60" s="13" t="s">
        <v>508</v>
      </c>
      <c r="BO60" s="13" t="s">
        <v>508</v>
      </c>
      <c r="BP60" s="13" t="s">
        <v>508</v>
      </c>
      <c r="BQ60" s="13" t="s">
        <v>508</v>
      </c>
      <c r="BR60" s="16" t="s">
        <v>508</v>
      </c>
      <c r="BS60" s="15" t="s">
        <v>508</v>
      </c>
      <c r="BT60" s="13" t="s">
        <v>229</v>
      </c>
      <c r="BU60" s="16" t="s">
        <v>508</v>
      </c>
      <c r="BV60" s="79" t="s">
        <v>508</v>
      </c>
      <c r="BW60" s="13" t="s">
        <v>508</v>
      </c>
      <c r="BX60" s="13" t="s">
        <v>508</v>
      </c>
      <c r="BY60" s="16" t="s">
        <v>508</v>
      </c>
      <c r="BZ60" s="16" t="s">
        <v>508</v>
      </c>
      <c r="CA60" s="147"/>
      <c r="CB60" s="16" t="s">
        <v>508</v>
      </c>
    </row>
    <row r="61" spans="5:80" x14ac:dyDescent="0.45">
      <c r="E61" s="77"/>
      <c r="F61" s="111" t="s">
        <v>170</v>
      </c>
      <c r="G61" s="111"/>
      <c r="H61" s="111"/>
      <c r="I61" s="15" t="s">
        <v>1173</v>
      </c>
      <c r="J61" s="13" t="s">
        <v>508</v>
      </c>
      <c r="K61" s="13" t="s">
        <v>508</v>
      </c>
      <c r="L61" s="13" t="s">
        <v>229</v>
      </c>
      <c r="M61" s="13" t="s">
        <v>1173</v>
      </c>
      <c r="N61" s="13" t="s">
        <v>508</v>
      </c>
      <c r="O61" s="13" t="s">
        <v>508</v>
      </c>
      <c r="P61" s="13" t="s">
        <v>508</v>
      </c>
      <c r="Q61" s="13" t="s">
        <v>508</v>
      </c>
      <c r="R61" s="13" t="s">
        <v>508</v>
      </c>
      <c r="S61" s="13" t="s">
        <v>508</v>
      </c>
      <c r="T61" s="13" t="s">
        <v>508</v>
      </c>
      <c r="U61" s="13" t="s">
        <v>508</v>
      </c>
      <c r="V61" s="13" t="s">
        <v>508</v>
      </c>
      <c r="W61" s="13" t="s">
        <v>229</v>
      </c>
      <c r="X61" s="13" t="s">
        <v>508</v>
      </c>
      <c r="Y61" s="13" t="s">
        <v>508</v>
      </c>
      <c r="Z61" s="13" t="s">
        <v>508</v>
      </c>
      <c r="AA61" s="13" t="s">
        <v>508</v>
      </c>
      <c r="AB61" s="13" t="s">
        <v>508</v>
      </c>
      <c r="AC61" s="13" t="s">
        <v>508</v>
      </c>
      <c r="AD61" s="13" t="s">
        <v>508</v>
      </c>
      <c r="AE61" s="13" t="s">
        <v>508</v>
      </c>
      <c r="AF61" s="16" t="s">
        <v>508</v>
      </c>
      <c r="AG61" s="15" t="s">
        <v>508</v>
      </c>
      <c r="AH61" s="13" t="s">
        <v>508</v>
      </c>
      <c r="AI61" s="13" t="s">
        <v>508</v>
      </c>
      <c r="AJ61" s="13" t="s">
        <v>508</v>
      </c>
      <c r="AK61" s="13" t="s">
        <v>508</v>
      </c>
      <c r="AL61" s="13" t="s">
        <v>508</v>
      </c>
      <c r="AM61" s="13" t="s">
        <v>508</v>
      </c>
      <c r="AN61" s="13" t="s">
        <v>508</v>
      </c>
      <c r="AO61" s="13" t="s">
        <v>508</v>
      </c>
      <c r="AP61" s="13" t="s">
        <v>508</v>
      </c>
      <c r="AQ61" s="13" t="s">
        <v>508</v>
      </c>
      <c r="AR61" s="13" t="s">
        <v>508</v>
      </c>
      <c r="AS61" s="13" t="s">
        <v>508</v>
      </c>
      <c r="AT61" s="13" t="s">
        <v>508</v>
      </c>
      <c r="AU61" s="13" t="s">
        <v>229</v>
      </c>
      <c r="AV61" s="13" t="s">
        <v>229</v>
      </c>
      <c r="AW61" s="13" t="s">
        <v>508</v>
      </c>
      <c r="AX61" s="13" t="s">
        <v>508</v>
      </c>
      <c r="AY61" s="13" t="s">
        <v>508</v>
      </c>
      <c r="AZ61" s="13" t="s">
        <v>508</v>
      </c>
      <c r="BA61" s="13" t="s">
        <v>508</v>
      </c>
      <c r="BB61" s="13" t="s">
        <v>508</v>
      </c>
      <c r="BC61" s="13" t="s">
        <v>508</v>
      </c>
      <c r="BD61" s="16" t="s">
        <v>508</v>
      </c>
      <c r="BE61" s="15" t="s">
        <v>508</v>
      </c>
      <c r="BF61" s="13" t="s">
        <v>508</v>
      </c>
      <c r="BG61" s="16" t="s">
        <v>508</v>
      </c>
      <c r="BH61" s="15" t="s">
        <v>508</v>
      </c>
      <c r="BI61" s="13" t="s">
        <v>1173</v>
      </c>
      <c r="BJ61" s="13" t="s">
        <v>508</v>
      </c>
      <c r="BK61" s="13" t="s">
        <v>508</v>
      </c>
      <c r="BL61" s="13" t="s">
        <v>508</v>
      </c>
      <c r="BM61" s="13" t="s">
        <v>508</v>
      </c>
      <c r="BN61" s="13" t="s">
        <v>508</v>
      </c>
      <c r="BO61" s="13" t="s">
        <v>508</v>
      </c>
      <c r="BP61" s="13" t="s">
        <v>508</v>
      </c>
      <c r="BQ61" s="13" t="s">
        <v>508</v>
      </c>
      <c r="BR61" s="16" t="s">
        <v>508</v>
      </c>
      <c r="BS61" s="15" t="s">
        <v>508</v>
      </c>
      <c r="BT61" s="13" t="s">
        <v>232</v>
      </c>
      <c r="BU61" s="16" t="s">
        <v>508</v>
      </c>
      <c r="BV61" s="79" t="s">
        <v>508</v>
      </c>
      <c r="BW61" s="13" t="s">
        <v>508</v>
      </c>
      <c r="BX61" s="13" t="s">
        <v>508</v>
      </c>
      <c r="BY61" s="16" t="s">
        <v>508</v>
      </c>
      <c r="BZ61" s="16" t="s">
        <v>229</v>
      </c>
      <c r="CA61" s="147"/>
      <c r="CB61" s="16" t="s">
        <v>508</v>
      </c>
    </row>
    <row r="62" spans="5:80" x14ac:dyDescent="0.45">
      <c r="E62" s="77"/>
      <c r="F62" s="111" t="s">
        <v>176</v>
      </c>
      <c r="G62" s="111"/>
      <c r="H62" s="111"/>
      <c r="I62" s="15" t="s">
        <v>229</v>
      </c>
      <c r="J62" s="13" t="s">
        <v>508</v>
      </c>
      <c r="K62" s="13" t="s">
        <v>508</v>
      </c>
      <c r="L62" s="13" t="s">
        <v>229</v>
      </c>
      <c r="M62" s="13" t="s">
        <v>1174</v>
      </c>
      <c r="N62" s="13" t="s">
        <v>508</v>
      </c>
      <c r="O62" s="13" t="s">
        <v>508</v>
      </c>
      <c r="P62" s="13" t="s">
        <v>508</v>
      </c>
      <c r="Q62" s="13" t="s">
        <v>508</v>
      </c>
      <c r="R62" s="13" t="s">
        <v>508</v>
      </c>
      <c r="S62" s="13" t="s">
        <v>508</v>
      </c>
      <c r="T62" s="13" t="s">
        <v>508</v>
      </c>
      <c r="U62" s="13" t="s">
        <v>508</v>
      </c>
      <c r="V62" s="13" t="s">
        <v>508</v>
      </c>
      <c r="W62" s="13" t="s">
        <v>508</v>
      </c>
      <c r="X62" s="13" t="s">
        <v>508</v>
      </c>
      <c r="Y62" s="13" t="s">
        <v>508</v>
      </c>
      <c r="Z62" s="13" t="s">
        <v>508</v>
      </c>
      <c r="AA62" s="13" t="s">
        <v>508</v>
      </c>
      <c r="AB62" s="13" t="s">
        <v>508</v>
      </c>
      <c r="AC62" s="13" t="s">
        <v>508</v>
      </c>
      <c r="AD62" s="13" t="s">
        <v>508</v>
      </c>
      <c r="AE62" s="13" t="s">
        <v>508</v>
      </c>
      <c r="AF62" s="16" t="s">
        <v>508</v>
      </c>
      <c r="AG62" s="15" t="s">
        <v>508</v>
      </c>
      <c r="AH62" s="13" t="s">
        <v>508</v>
      </c>
      <c r="AI62" s="13" t="s">
        <v>508</v>
      </c>
      <c r="AJ62" s="13" t="s">
        <v>508</v>
      </c>
      <c r="AK62" s="13" t="s">
        <v>508</v>
      </c>
      <c r="AL62" s="13" t="s">
        <v>508</v>
      </c>
      <c r="AM62" s="13" t="s">
        <v>508</v>
      </c>
      <c r="AN62" s="13" t="s">
        <v>508</v>
      </c>
      <c r="AO62" s="13" t="s">
        <v>508</v>
      </c>
      <c r="AP62" s="13" t="s">
        <v>508</v>
      </c>
      <c r="AQ62" s="13" t="s">
        <v>508</v>
      </c>
      <c r="AR62" s="13" t="s">
        <v>508</v>
      </c>
      <c r="AS62" s="13" t="s">
        <v>229</v>
      </c>
      <c r="AT62" s="13" t="s">
        <v>508</v>
      </c>
      <c r="AU62" s="13" t="s">
        <v>508</v>
      </c>
      <c r="AV62" s="13" t="s">
        <v>229</v>
      </c>
      <c r="AW62" s="13" t="s">
        <v>508</v>
      </c>
      <c r="AX62" s="13" t="s">
        <v>508</v>
      </c>
      <c r="AY62" s="13" t="s">
        <v>508</v>
      </c>
      <c r="AZ62" s="13" t="s">
        <v>508</v>
      </c>
      <c r="BA62" s="13" t="s">
        <v>508</v>
      </c>
      <c r="BB62" s="13" t="s">
        <v>508</v>
      </c>
      <c r="BC62" s="13" t="s">
        <v>508</v>
      </c>
      <c r="BD62" s="16" t="s">
        <v>508</v>
      </c>
      <c r="BE62" s="15" t="s">
        <v>508</v>
      </c>
      <c r="BF62" s="13" t="s">
        <v>508</v>
      </c>
      <c r="BG62" s="16" t="s">
        <v>508</v>
      </c>
      <c r="BH62" s="15" t="s">
        <v>508</v>
      </c>
      <c r="BI62" s="13" t="s">
        <v>1173</v>
      </c>
      <c r="BJ62" s="13" t="s">
        <v>508</v>
      </c>
      <c r="BK62" s="13" t="s">
        <v>508</v>
      </c>
      <c r="BL62" s="13" t="s">
        <v>508</v>
      </c>
      <c r="BM62" s="13" t="s">
        <v>508</v>
      </c>
      <c r="BN62" s="13" t="s">
        <v>508</v>
      </c>
      <c r="BO62" s="13" t="s">
        <v>508</v>
      </c>
      <c r="BP62" s="13" t="s">
        <v>508</v>
      </c>
      <c r="BQ62" s="13" t="s">
        <v>508</v>
      </c>
      <c r="BR62" s="16" t="s">
        <v>508</v>
      </c>
      <c r="BS62" s="15" t="s">
        <v>508</v>
      </c>
      <c r="BT62" s="13" t="s">
        <v>229</v>
      </c>
      <c r="BU62" s="16" t="s">
        <v>508</v>
      </c>
      <c r="BV62" s="79" t="s">
        <v>508</v>
      </c>
      <c r="BW62" s="13" t="s">
        <v>508</v>
      </c>
      <c r="BX62" s="13" t="s">
        <v>508</v>
      </c>
      <c r="BY62" s="16" t="s">
        <v>508</v>
      </c>
      <c r="BZ62" s="16" t="s">
        <v>232</v>
      </c>
      <c r="CA62" s="147"/>
      <c r="CB62" s="16" t="s">
        <v>508</v>
      </c>
    </row>
    <row r="63" spans="5:80" x14ac:dyDescent="0.45">
      <c r="E63" s="77" t="s">
        <v>375</v>
      </c>
      <c r="F63" s="111" t="s">
        <v>824</v>
      </c>
      <c r="G63" s="111" t="s">
        <v>290</v>
      </c>
      <c r="H63" s="111" t="s">
        <v>290</v>
      </c>
      <c r="I63" s="15"/>
      <c r="J63" s="13"/>
      <c r="K63" s="13"/>
      <c r="L63" s="13"/>
      <c r="M63" s="13"/>
      <c r="N63" s="13"/>
      <c r="O63" s="13"/>
      <c r="P63" s="13" t="s">
        <v>229</v>
      </c>
      <c r="Q63" s="13"/>
      <c r="R63" s="13"/>
      <c r="S63" s="13"/>
      <c r="T63" s="13"/>
      <c r="U63" s="13" t="s">
        <v>508</v>
      </c>
      <c r="V63" s="13"/>
      <c r="W63" s="13"/>
      <c r="X63" s="13"/>
      <c r="Y63" s="13" t="s">
        <v>232</v>
      </c>
      <c r="Z63" s="13" t="s">
        <v>232</v>
      </c>
      <c r="AA63" s="13"/>
      <c r="AB63" s="13"/>
      <c r="AC63" s="13"/>
      <c r="AD63" s="13" t="s">
        <v>232</v>
      </c>
      <c r="AE63" s="13"/>
      <c r="AF63" s="16"/>
      <c r="AG63" s="15"/>
      <c r="AH63" s="13"/>
      <c r="AI63" s="13"/>
      <c r="AJ63" s="13"/>
      <c r="AK63" s="13"/>
      <c r="AL63" s="13"/>
      <c r="AM63" s="13" t="s">
        <v>232</v>
      </c>
      <c r="AN63" s="13"/>
      <c r="AO63" s="13"/>
      <c r="AP63" s="13"/>
      <c r="AQ63" s="13" t="s">
        <v>229</v>
      </c>
      <c r="AR63" s="13"/>
      <c r="AS63" s="13"/>
      <c r="AT63" s="13"/>
      <c r="AU63" s="13" t="s">
        <v>229</v>
      </c>
      <c r="AV63" s="13" t="s">
        <v>232</v>
      </c>
      <c r="AW63" s="13"/>
      <c r="AX63" s="13" t="s">
        <v>229</v>
      </c>
      <c r="AY63" s="13"/>
      <c r="AZ63" s="13"/>
      <c r="BA63" s="13"/>
      <c r="BB63" s="13"/>
      <c r="BC63" s="13"/>
      <c r="BD63" s="16"/>
      <c r="BE63" s="15"/>
      <c r="BF63" s="13"/>
      <c r="BG63" s="16"/>
      <c r="BH63" s="15"/>
      <c r="BI63" s="13"/>
      <c r="BJ63" s="13"/>
      <c r="BK63" s="13"/>
      <c r="BL63" s="13"/>
      <c r="BM63" s="13"/>
      <c r="BN63" s="13"/>
      <c r="BO63" s="13"/>
      <c r="BP63" s="13"/>
      <c r="BQ63" s="13"/>
      <c r="BR63" s="16"/>
      <c r="BS63" s="15"/>
      <c r="BT63" s="13" t="s">
        <v>232</v>
      </c>
      <c r="BU63" s="16" t="s">
        <v>232</v>
      </c>
      <c r="BV63" s="79"/>
      <c r="BW63" s="13"/>
      <c r="BX63" s="13"/>
      <c r="BY63" s="16"/>
      <c r="BZ63" s="16"/>
      <c r="CA63" s="147"/>
      <c r="CB63" s="16"/>
    </row>
    <row r="64" spans="5:80" x14ac:dyDescent="0.45">
      <c r="E64" s="77" t="s">
        <v>376</v>
      </c>
      <c r="F64" s="111" t="s">
        <v>826</v>
      </c>
      <c r="G64" s="111" t="s">
        <v>290</v>
      </c>
      <c r="H64" s="111" t="s">
        <v>290</v>
      </c>
      <c r="I64" s="15"/>
      <c r="J64" s="13"/>
      <c r="K64" s="13"/>
      <c r="L64" s="13"/>
      <c r="M64" s="13"/>
      <c r="N64" s="13"/>
      <c r="O64" s="13"/>
      <c r="P64" s="13"/>
      <c r="Q64" s="13"/>
      <c r="R64" s="13"/>
      <c r="S64" s="13"/>
      <c r="T64" s="13"/>
      <c r="U64" s="13" t="s">
        <v>508</v>
      </c>
      <c r="V64" s="13"/>
      <c r="W64" s="13"/>
      <c r="X64" s="13"/>
      <c r="Y64" s="13"/>
      <c r="Z64" s="13"/>
      <c r="AA64" s="13"/>
      <c r="AB64" s="13"/>
      <c r="AC64" s="13"/>
      <c r="AD64" s="13"/>
      <c r="AE64" s="13"/>
      <c r="AF64" s="16"/>
      <c r="AG64" s="15"/>
      <c r="AH64" s="13"/>
      <c r="AI64" s="13"/>
      <c r="AJ64" s="13"/>
      <c r="AK64" s="13"/>
      <c r="AL64" s="13"/>
      <c r="AM64" s="13"/>
      <c r="AN64" s="13"/>
      <c r="AO64" s="13"/>
      <c r="AP64" s="13"/>
      <c r="AQ64" s="13"/>
      <c r="AR64" s="13"/>
      <c r="AS64" s="13"/>
      <c r="AT64" s="13"/>
      <c r="AU64" s="13"/>
      <c r="AV64" s="13"/>
      <c r="AW64" s="13"/>
      <c r="AX64" s="13"/>
      <c r="AY64" s="13"/>
      <c r="AZ64" s="13"/>
      <c r="BA64" s="13"/>
      <c r="BB64" s="13"/>
      <c r="BC64" s="13"/>
      <c r="BD64" s="16"/>
      <c r="BE64" s="15"/>
      <c r="BF64" s="13"/>
      <c r="BG64" s="16"/>
      <c r="BH64" s="15"/>
      <c r="BI64" s="13"/>
      <c r="BJ64" s="13"/>
      <c r="BK64" s="13"/>
      <c r="BL64" s="13"/>
      <c r="BM64" s="13"/>
      <c r="BN64" s="13"/>
      <c r="BO64" s="13"/>
      <c r="BP64" s="13"/>
      <c r="BQ64" s="13"/>
      <c r="BR64" s="16"/>
      <c r="BS64" s="15"/>
      <c r="BT64" s="13"/>
      <c r="BU64" s="16"/>
      <c r="BV64" s="79"/>
      <c r="BW64" s="13"/>
      <c r="BX64" s="13"/>
      <c r="BY64" s="16"/>
      <c r="BZ64" s="16"/>
      <c r="CA64" s="147"/>
      <c r="CB64" s="16"/>
    </row>
    <row r="65" spans="5:80" x14ac:dyDescent="0.45">
      <c r="E65" s="77" t="s">
        <v>377</v>
      </c>
      <c r="F65" s="111" t="s">
        <v>54</v>
      </c>
      <c r="G65" s="111" t="s">
        <v>288</v>
      </c>
      <c r="H65" s="111" t="s">
        <v>288</v>
      </c>
      <c r="I65" s="15"/>
      <c r="J65" s="13"/>
      <c r="K65" s="13"/>
      <c r="L65" s="13"/>
      <c r="M65" s="13"/>
      <c r="N65" s="13"/>
      <c r="O65" s="13"/>
      <c r="P65" s="13"/>
      <c r="Q65" s="13"/>
      <c r="R65" s="13"/>
      <c r="S65" s="13"/>
      <c r="T65" s="13"/>
      <c r="U65" s="13" t="s">
        <v>508</v>
      </c>
      <c r="V65" s="13" t="s">
        <v>229</v>
      </c>
      <c r="W65" s="13"/>
      <c r="X65" s="13"/>
      <c r="Y65" s="13"/>
      <c r="Z65" s="13"/>
      <c r="AA65" s="13"/>
      <c r="AB65" s="13"/>
      <c r="AC65" s="13"/>
      <c r="AD65" s="13" t="s">
        <v>232</v>
      </c>
      <c r="AE65" s="13"/>
      <c r="AF65" s="16"/>
      <c r="AG65" s="15"/>
      <c r="AH65" s="13" t="s">
        <v>229</v>
      </c>
      <c r="AI65" s="13"/>
      <c r="AJ65" s="13" t="s">
        <v>232</v>
      </c>
      <c r="AK65" s="13"/>
      <c r="AL65" s="13"/>
      <c r="AM65" s="13"/>
      <c r="AN65" s="13"/>
      <c r="AO65" s="13"/>
      <c r="AP65" s="13"/>
      <c r="AQ65" s="13" t="s">
        <v>229</v>
      </c>
      <c r="AR65" s="13"/>
      <c r="AS65" s="13"/>
      <c r="AT65" s="13"/>
      <c r="AU65" s="13"/>
      <c r="AV65" s="13"/>
      <c r="AW65" s="13"/>
      <c r="AX65" s="13"/>
      <c r="AY65" s="13"/>
      <c r="AZ65" s="13"/>
      <c r="BA65" s="13"/>
      <c r="BB65" s="13"/>
      <c r="BC65" s="13"/>
      <c r="BD65" s="16"/>
      <c r="BE65" s="15"/>
      <c r="BF65" s="13"/>
      <c r="BG65" s="16"/>
      <c r="BH65" s="15"/>
      <c r="BI65" s="13" t="s">
        <v>232</v>
      </c>
      <c r="BJ65" s="13"/>
      <c r="BK65" s="13"/>
      <c r="BL65" s="13"/>
      <c r="BM65" s="13"/>
      <c r="BN65" s="13"/>
      <c r="BO65" s="13"/>
      <c r="BP65" s="13"/>
      <c r="BQ65" s="13"/>
      <c r="BR65" s="16"/>
      <c r="BS65" s="15"/>
      <c r="BT65" s="13"/>
      <c r="BU65" s="16"/>
      <c r="BV65" s="79"/>
      <c r="BW65" s="13"/>
      <c r="BX65" s="13"/>
      <c r="BY65" s="16"/>
      <c r="BZ65" s="16"/>
      <c r="CA65" s="16" t="s">
        <v>232</v>
      </c>
      <c r="CB65" s="16"/>
    </row>
    <row r="66" spans="5:80" x14ac:dyDescent="0.45">
      <c r="E66" s="77" t="s">
        <v>378</v>
      </c>
      <c r="F66" s="111" t="s">
        <v>69</v>
      </c>
      <c r="G66" s="111" t="s">
        <v>288</v>
      </c>
      <c r="H66" s="111" t="s">
        <v>288</v>
      </c>
      <c r="I66" s="15"/>
      <c r="J66" s="13"/>
      <c r="K66" s="13"/>
      <c r="L66" s="13"/>
      <c r="M66" s="13"/>
      <c r="N66" s="13"/>
      <c r="O66" s="13"/>
      <c r="P66" s="13"/>
      <c r="Q66" s="13"/>
      <c r="R66" s="13"/>
      <c r="S66" s="13"/>
      <c r="T66" s="13"/>
      <c r="U66" s="13" t="s">
        <v>508</v>
      </c>
      <c r="V66" s="13"/>
      <c r="W66" s="13"/>
      <c r="X66" s="13"/>
      <c r="Y66" s="13"/>
      <c r="Z66" s="13"/>
      <c r="AA66" s="13"/>
      <c r="AB66" s="13"/>
      <c r="AC66" s="13"/>
      <c r="AD66" s="13"/>
      <c r="AE66" s="13"/>
      <c r="AF66" s="16"/>
      <c r="AG66" s="15"/>
      <c r="AH66" s="13" t="s">
        <v>229</v>
      </c>
      <c r="AI66" s="13"/>
      <c r="AJ66" s="13" t="s">
        <v>232</v>
      </c>
      <c r="AK66" s="13" t="s">
        <v>229</v>
      </c>
      <c r="AL66" s="13"/>
      <c r="AM66" s="13" t="s">
        <v>229</v>
      </c>
      <c r="AN66" s="13" t="s">
        <v>232</v>
      </c>
      <c r="AO66" s="13"/>
      <c r="AP66" s="13"/>
      <c r="AQ66" s="13" t="s">
        <v>229</v>
      </c>
      <c r="AR66" s="13" t="s">
        <v>232</v>
      </c>
      <c r="AS66" s="13"/>
      <c r="AT66" s="13"/>
      <c r="AU66" s="13"/>
      <c r="AV66" s="13"/>
      <c r="AW66" s="13"/>
      <c r="AX66" s="13"/>
      <c r="AY66" s="13"/>
      <c r="AZ66" s="13"/>
      <c r="BA66" s="13"/>
      <c r="BB66" s="13"/>
      <c r="BC66" s="13"/>
      <c r="BD66" s="16"/>
      <c r="BE66" s="15"/>
      <c r="BF66" s="13"/>
      <c r="BG66" s="16"/>
      <c r="BH66" s="15"/>
      <c r="BI66" s="13"/>
      <c r="BJ66" s="13"/>
      <c r="BK66" s="13"/>
      <c r="BL66" s="13"/>
      <c r="BM66" s="13"/>
      <c r="BN66" s="13"/>
      <c r="BO66" s="13"/>
      <c r="BP66" s="13"/>
      <c r="BQ66" s="13"/>
      <c r="BR66" s="16"/>
      <c r="BS66" s="15"/>
      <c r="BT66" s="13"/>
      <c r="BU66" s="16"/>
      <c r="BV66" s="79"/>
      <c r="BW66" s="13"/>
      <c r="BX66" s="13"/>
      <c r="BY66" s="16"/>
      <c r="BZ66" s="16"/>
      <c r="CA66" s="16" t="s">
        <v>232</v>
      </c>
      <c r="CB66" s="16"/>
    </row>
    <row r="67" spans="5:80" x14ac:dyDescent="0.45">
      <c r="E67" s="77" t="s">
        <v>382</v>
      </c>
      <c r="F67" s="111" t="s">
        <v>164</v>
      </c>
      <c r="G67" s="111" t="s">
        <v>288</v>
      </c>
      <c r="H67" s="111" t="s">
        <v>288</v>
      </c>
      <c r="I67" s="15"/>
      <c r="J67" s="13"/>
      <c r="K67" s="13"/>
      <c r="L67" s="13"/>
      <c r="M67" s="13"/>
      <c r="N67" s="13"/>
      <c r="O67" s="13"/>
      <c r="P67" s="13"/>
      <c r="Q67" s="13"/>
      <c r="R67" s="13" t="s">
        <v>229</v>
      </c>
      <c r="S67" s="13"/>
      <c r="T67" s="13"/>
      <c r="U67" s="13" t="s">
        <v>508</v>
      </c>
      <c r="V67" s="13"/>
      <c r="W67" s="13"/>
      <c r="X67" s="13"/>
      <c r="Y67" s="13" t="s">
        <v>229</v>
      </c>
      <c r="Z67" s="13"/>
      <c r="AA67" s="13"/>
      <c r="AB67" s="13"/>
      <c r="AC67" s="13" t="s">
        <v>229</v>
      </c>
      <c r="AD67" s="13"/>
      <c r="AE67" s="13"/>
      <c r="AF67" s="16"/>
      <c r="AG67" s="15"/>
      <c r="AH67" s="13" t="s">
        <v>232</v>
      </c>
      <c r="AI67" s="13"/>
      <c r="AJ67" s="13"/>
      <c r="AK67" s="13"/>
      <c r="AL67" s="13"/>
      <c r="AM67" s="13" t="s">
        <v>232</v>
      </c>
      <c r="AN67" s="13"/>
      <c r="AO67" s="13"/>
      <c r="AP67" s="13"/>
      <c r="AQ67" s="13" t="s">
        <v>229</v>
      </c>
      <c r="AR67" s="13"/>
      <c r="AS67" s="13"/>
      <c r="AT67" s="13"/>
      <c r="AU67" s="13" t="s">
        <v>232</v>
      </c>
      <c r="AV67" s="13" t="s">
        <v>232</v>
      </c>
      <c r="AW67" s="13"/>
      <c r="AX67" s="13"/>
      <c r="AY67" s="13"/>
      <c r="AZ67" s="13"/>
      <c r="BA67" s="13"/>
      <c r="BB67" s="13"/>
      <c r="BC67" s="13"/>
      <c r="BD67" s="16"/>
      <c r="BE67" s="15"/>
      <c r="BF67" s="13"/>
      <c r="BG67" s="16"/>
      <c r="BH67" s="15"/>
      <c r="BI67" s="13"/>
      <c r="BJ67" s="13"/>
      <c r="BK67" s="13"/>
      <c r="BL67" s="13"/>
      <c r="BM67" s="13"/>
      <c r="BN67" s="13"/>
      <c r="BO67" s="13"/>
      <c r="BP67" s="13"/>
      <c r="BQ67" s="13"/>
      <c r="BR67" s="16"/>
      <c r="BS67" s="15"/>
      <c r="BT67" s="13"/>
      <c r="BU67" s="16"/>
      <c r="BV67" s="79"/>
      <c r="BW67" s="13"/>
      <c r="BX67" s="13"/>
      <c r="BY67" s="16"/>
      <c r="BZ67" s="16"/>
      <c r="CA67" s="147"/>
      <c r="CB67" s="16"/>
    </row>
    <row r="68" spans="5:80" x14ac:dyDescent="0.45">
      <c r="E68" s="77" t="s">
        <v>383</v>
      </c>
      <c r="F68" s="111" t="s">
        <v>171</v>
      </c>
      <c r="G68" s="111" t="s">
        <v>288</v>
      </c>
      <c r="H68" s="111" t="s">
        <v>287</v>
      </c>
      <c r="I68" s="15"/>
      <c r="J68" s="13" t="s">
        <v>232</v>
      </c>
      <c r="K68" s="13"/>
      <c r="L68" s="13"/>
      <c r="M68" s="13"/>
      <c r="N68" s="13"/>
      <c r="O68" s="13"/>
      <c r="P68" s="13"/>
      <c r="Q68" s="13"/>
      <c r="R68" s="13"/>
      <c r="S68" s="13"/>
      <c r="T68" s="13"/>
      <c r="U68" s="13" t="s">
        <v>508</v>
      </c>
      <c r="V68" s="13"/>
      <c r="W68" s="13"/>
      <c r="X68" s="13"/>
      <c r="Y68" s="13" t="s">
        <v>232</v>
      </c>
      <c r="Z68" s="13"/>
      <c r="AA68" s="13"/>
      <c r="AB68" s="13"/>
      <c r="AC68" s="13" t="s">
        <v>232</v>
      </c>
      <c r="AD68" s="13"/>
      <c r="AE68" s="13"/>
      <c r="AF68" s="16"/>
      <c r="AG68" s="15"/>
      <c r="AH68" s="13" t="s">
        <v>229</v>
      </c>
      <c r="AI68" s="13"/>
      <c r="AJ68" s="13"/>
      <c r="AK68" s="13"/>
      <c r="AL68" s="13"/>
      <c r="AM68" s="13"/>
      <c r="AN68" s="13"/>
      <c r="AO68" s="13"/>
      <c r="AP68" s="13"/>
      <c r="AQ68" s="13" t="s">
        <v>232</v>
      </c>
      <c r="AR68" s="13"/>
      <c r="AS68" s="13"/>
      <c r="AT68" s="13"/>
      <c r="AU68" s="13"/>
      <c r="AV68" s="13"/>
      <c r="AW68" s="13"/>
      <c r="AX68" s="13"/>
      <c r="AY68" s="13"/>
      <c r="AZ68" s="13"/>
      <c r="BA68" s="13"/>
      <c r="BB68" s="13"/>
      <c r="BC68" s="13"/>
      <c r="BD68" s="16"/>
      <c r="BE68" s="15"/>
      <c r="BF68" s="13"/>
      <c r="BG68" s="16"/>
      <c r="BH68" s="15"/>
      <c r="BI68" s="13"/>
      <c r="BJ68" s="13"/>
      <c r="BK68" s="13"/>
      <c r="BL68" s="13"/>
      <c r="BM68" s="13"/>
      <c r="BN68" s="13"/>
      <c r="BO68" s="13"/>
      <c r="BP68" s="13"/>
      <c r="BQ68" s="13"/>
      <c r="BR68" s="16"/>
      <c r="BS68" s="15"/>
      <c r="BT68" s="13"/>
      <c r="BU68" s="16"/>
      <c r="BV68" s="79"/>
      <c r="BW68" s="13"/>
      <c r="BX68" s="13"/>
      <c r="BY68" s="16"/>
      <c r="BZ68" s="16"/>
      <c r="CA68" s="147"/>
      <c r="CB68" s="16"/>
    </row>
    <row r="69" spans="5:80" x14ac:dyDescent="0.45">
      <c r="E69" s="77" t="s">
        <v>384</v>
      </c>
      <c r="F69" s="111" t="s">
        <v>84</v>
      </c>
      <c r="G69" s="111" t="s">
        <v>288</v>
      </c>
      <c r="H69" s="111" t="s">
        <v>288</v>
      </c>
      <c r="I69" s="15"/>
      <c r="J69" s="13" t="s">
        <v>232</v>
      </c>
      <c r="K69" s="13"/>
      <c r="L69" s="13"/>
      <c r="M69" s="13"/>
      <c r="N69" s="13"/>
      <c r="O69" s="13"/>
      <c r="P69" s="13"/>
      <c r="Q69" s="13"/>
      <c r="R69" s="13"/>
      <c r="S69" s="13"/>
      <c r="T69" s="13"/>
      <c r="U69" s="13" t="s">
        <v>508</v>
      </c>
      <c r="V69" s="13"/>
      <c r="W69" s="13"/>
      <c r="X69" s="13"/>
      <c r="Y69" s="13"/>
      <c r="Z69" s="13"/>
      <c r="AA69" s="13"/>
      <c r="AB69" s="13"/>
      <c r="AC69" s="13" t="s">
        <v>232</v>
      </c>
      <c r="AD69" s="13"/>
      <c r="AE69" s="13"/>
      <c r="AF69" s="16" t="s">
        <v>232</v>
      </c>
      <c r="AG69" s="15"/>
      <c r="AH69" s="13" t="s">
        <v>232</v>
      </c>
      <c r="AI69" s="13"/>
      <c r="AJ69" s="13" t="s">
        <v>232</v>
      </c>
      <c r="AK69" s="13" t="s">
        <v>229</v>
      </c>
      <c r="AL69" s="13"/>
      <c r="AM69" s="13" t="s">
        <v>232</v>
      </c>
      <c r="AN69" s="13"/>
      <c r="AO69" s="13"/>
      <c r="AP69" s="13"/>
      <c r="AQ69" s="13" t="s">
        <v>232</v>
      </c>
      <c r="AR69" s="13"/>
      <c r="AS69" s="13"/>
      <c r="AT69" s="13"/>
      <c r="AU69" s="13"/>
      <c r="AV69" s="13"/>
      <c r="AW69" s="13"/>
      <c r="AX69" s="13"/>
      <c r="AY69" s="13"/>
      <c r="AZ69" s="13"/>
      <c r="BA69" s="13"/>
      <c r="BB69" s="13"/>
      <c r="BC69" s="13"/>
      <c r="BD69" s="16"/>
      <c r="BE69" s="15"/>
      <c r="BF69" s="13"/>
      <c r="BG69" s="16"/>
      <c r="BH69" s="15"/>
      <c r="BI69" s="13"/>
      <c r="BJ69" s="13"/>
      <c r="BK69" s="13"/>
      <c r="BL69" s="13"/>
      <c r="BM69" s="13"/>
      <c r="BN69" s="13"/>
      <c r="BO69" s="13"/>
      <c r="BP69" s="13"/>
      <c r="BQ69" s="13"/>
      <c r="BR69" s="16"/>
      <c r="BS69" s="15"/>
      <c r="BT69" s="13" t="s">
        <v>232</v>
      </c>
      <c r="BU69" s="16" t="s">
        <v>232</v>
      </c>
      <c r="BV69" s="79"/>
      <c r="BW69" s="13"/>
      <c r="BX69" s="13"/>
      <c r="BY69" s="16"/>
      <c r="BZ69" s="16"/>
      <c r="CA69" s="147"/>
      <c r="CB69" s="16"/>
    </row>
    <row r="70" spans="5:80" x14ac:dyDescent="0.45">
      <c r="E70" s="77" t="s">
        <v>385</v>
      </c>
      <c r="F70" s="111" t="s">
        <v>99</v>
      </c>
      <c r="G70" s="111" t="s">
        <v>288</v>
      </c>
      <c r="H70" s="111" t="s">
        <v>288</v>
      </c>
      <c r="I70" s="15"/>
      <c r="J70" s="13"/>
      <c r="K70" s="13"/>
      <c r="L70" s="13"/>
      <c r="M70" s="13"/>
      <c r="N70" s="13"/>
      <c r="O70" s="13"/>
      <c r="P70" s="13"/>
      <c r="Q70" s="13"/>
      <c r="R70" s="13"/>
      <c r="S70" s="13"/>
      <c r="T70" s="13"/>
      <c r="U70" s="13" t="s">
        <v>508</v>
      </c>
      <c r="V70" s="13"/>
      <c r="W70" s="13"/>
      <c r="X70" s="13"/>
      <c r="Y70" s="13"/>
      <c r="Z70" s="13"/>
      <c r="AA70" s="13"/>
      <c r="AB70" s="13"/>
      <c r="AC70" s="13" t="s">
        <v>229</v>
      </c>
      <c r="AD70" s="13"/>
      <c r="AE70" s="13"/>
      <c r="AF70" s="16"/>
      <c r="AG70" s="15"/>
      <c r="AH70" s="13" t="s">
        <v>229</v>
      </c>
      <c r="AI70" s="13"/>
      <c r="AJ70" s="13" t="s">
        <v>232</v>
      </c>
      <c r="AK70" s="13" t="s">
        <v>229</v>
      </c>
      <c r="AL70" s="13"/>
      <c r="AM70" s="13" t="s">
        <v>232</v>
      </c>
      <c r="AN70" s="13"/>
      <c r="AO70" s="13"/>
      <c r="AP70" s="13"/>
      <c r="AQ70" s="13" t="s">
        <v>229</v>
      </c>
      <c r="AR70" s="13"/>
      <c r="AS70" s="13"/>
      <c r="AT70" s="13"/>
      <c r="AU70" s="13"/>
      <c r="AV70" s="13"/>
      <c r="AW70" s="13"/>
      <c r="AX70" s="13"/>
      <c r="AY70" s="13"/>
      <c r="AZ70" s="13"/>
      <c r="BA70" s="13"/>
      <c r="BB70" s="13"/>
      <c r="BC70" s="13"/>
      <c r="BD70" s="16" t="s">
        <v>229</v>
      </c>
      <c r="BE70" s="15"/>
      <c r="BF70" s="13"/>
      <c r="BG70" s="16"/>
      <c r="BH70" s="15"/>
      <c r="BI70" s="13"/>
      <c r="BJ70" s="13"/>
      <c r="BK70" s="13"/>
      <c r="BL70" s="13"/>
      <c r="BM70" s="13"/>
      <c r="BN70" s="13"/>
      <c r="BO70" s="13"/>
      <c r="BP70" s="13"/>
      <c r="BQ70" s="13"/>
      <c r="BR70" s="16"/>
      <c r="BS70" s="15"/>
      <c r="BT70" s="13"/>
      <c r="BU70" s="16"/>
      <c r="BV70" s="79"/>
      <c r="BW70" s="13"/>
      <c r="BX70" s="13"/>
      <c r="BY70" s="16"/>
      <c r="BZ70" s="16"/>
      <c r="CA70" s="147"/>
      <c r="CB70" s="16"/>
    </row>
    <row r="71" spans="5:80" x14ac:dyDescent="0.45">
      <c r="E71" s="77" t="s">
        <v>386</v>
      </c>
      <c r="F71" s="111" t="s">
        <v>114</v>
      </c>
      <c r="G71" s="111" t="s">
        <v>288</v>
      </c>
      <c r="H71" s="111" t="s">
        <v>288</v>
      </c>
      <c r="I71" s="15"/>
      <c r="J71" s="13"/>
      <c r="K71" s="13"/>
      <c r="L71" s="13"/>
      <c r="M71" s="13"/>
      <c r="N71" s="13"/>
      <c r="O71" s="13"/>
      <c r="P71" s="13"/>
      <c r="Q71" s="13"/>
      <c r="R71" s="13"/>
      <c r="S71" s="13"/>
      <c r="T71" s="13"/>
      <c r="U71" s="13" t="s">
        <v>508</v>
      </c>
      <c r="V71" s="13"/>
      <c r="W71" s="13"/>
      <c r="X71" s="13"/>
      <c r="Y71" s="13"/>
      <c r="Z71" s="13"/>
      <c r="AA71" s="13"/>
      <c r="AB71" s="13"/>
      <c r="AC71" s="13"/>
      <c r="AD71" s="13"/>
      <c r="AE71" s="13"/>
      <c r="AF71" s="16"/>
      <c r="AG71" s="15"/>
      <c r="AH71" s="13" t="s">
        <v>229</v>
      </c>
      <c r="AI71" s="13"/>
      <c r="AJ71" s="13"/>
      <c r="AK71" s="13"/>
      <c r="AL71" s="13"/>
      <c r="AM71" s="13" t="s">
        <v>232</v>
      </c>
      <c r="AN71" s="13"/>
      <c r="AO71" s="13"/>
      <c r="AP71" s="13"/>
      <c r="AQ71" s="13" t="s">
        <v>232</v>
      </c>
      <c r="AR71" s="13"/>
      <c r="AS71" s="13"/>
      <c r="AT71" s="13"/>
      <c r="AU71" s="13"/>
      <c r="AV71" s="13"/>
      <c r="AW71" s="13"/>
      <c r="AX71" s="13"/>
      <c r="AY71" s="13"/>
      <c r="AZ71" s="13"/>
      <c r="BA71" s="13"/>
      <c r="BB71" s="13"/>
      <c r="BC71" s="13"/>
      <c r="BD71" s="16"/>
      <c r="BE71" s="15"/>
      <c r="BF71" s="13"/>
      <c r="BG71" s="16"/>
      <c r="BH71" s="15"/>
      <c r="BI71" s="13"/>
      <c r="BJ71" s="13"/>
      <c r="BK71" s="13"/>
      <c r="BL71" s="13" t="s">
        <v>229</v>
      </c>
      <c r="BM71" s="13"/>
      <c r="BN71" s="13"/>
      <c r="BO71" s="13"/>
      <c r="BP71" s="13"/>
      <c r="BQ71" s="13"/>
      <c r="BR71" s="16"/>
      <c r="BS71" s="15"/>
      <c r="BT71" s="13"/>
      <c r="BU71" s="16"/>
      <c r="BV71" s="79"/>
      <c r="BW71" s="13"/>
      <c r="BX71" s="13"/>
      <c r="BY71" s="16"/>
      <c r="BZ71" s="16"/>
      <c r="CA71" s="147"/>
      <c r="CB71" s="16"/>
    </row>
    <row r="72" spans="5:80" x14ac:dyDescent="0.45">
      <c r="E72" s="77" t="s">
        <v>387</v>
      </c>
      <c r="F72" s="111" t="s">
        <v>127</v>
      </c>
      <c r="G72" s="111" t="s">
        <v>288</v>
      </c>
      <c r="H72" s="111" t="s">
        <v>288</v>
      </c>
      <c r="I72" s="15"/>
      <c r="J72" s="13"/>
      <c r="K72" s="13"/>
      <c r="L72" s="13"/>
      <c r="M72" s="13"/>
      <c r="N72" s="13"/>
      <c r="O72" s="13"/>
      <c r="P72" s="13"/>
      <c r="Q72" s="13"/>
      <c r="R72" s="13"/>
      <c r="S72" s="13"/>
      <c r="T72" s="13"/>
      <c r="U72" s="13" t="s">
        <v>508</v>
      </c>
      <c r="V72" s="13"/>
      <c r="W72" s="13"/>
      <c r="X72" s="13"/>
      <c r="Y72" s="13"/>
      <c r="Z72" s="13"/>
      <c r="AA72" s="13"/>
      <c r="AB72" s="13"/>
      <c r="AC72" s="13"/>
      <c r="AD72" s="13"/>
      <c r="AE72" s="13"/>
      <c r="AF72" s="16"/>
      <c r="AG72" s="15"/>
      <c r="AH72" s="13" t="s">
        <v>229</v>
      </c>
      <c r="AI72" s="13"/>
      <c r="AJ72" s="13"/>
      <c r="AK72" s="13"/>
      <c r="AL72" s="13"/>
      <c r="AM72" s="13" t="s">
        <v>232</v>
      </c>
      <c r="AN72" s="13"/>
      <c r="AO72" s="13"/>
      <c r="AP72" s="13"/>
      <c r="AQ72" s="13" t="s">
        <v>232</v>
      </c>
      <c r="AR72" s="13"/>
      <c r="AS72" s="13"/>
      <c r="AT72" s="13"/>
      <c r="AU72" s="13" t="s">
        <v>232</v>
      </c>
      <c r="AV72" s="13"/>
      <c r="AW72" s="13" t="s">
        <v>229</v>
      </c>
      <c r="AX72" s="13"/>
      <c r="AY72" s="13"/>
      <c r="AZ72" s="13"/>
      <c r="BA72" s="13"/>
      <c r="BB72" s="13"/>
      <c r="BC72" s="13"/>
      <c r="BD72" s="16"/>
      <c r="BE72" s="15"/>
      <c r="BF72" s="13"/>
      <c r="BG72" s="16"/>
      <c r="BH72" s="15"/>
      <c r="BI72" s="13"/>
      <c r="BJ72" s="13"/>
      <c r="BK72" s="13"/>
      <c r="BL72" s="13" t="s">
        <v>229</v>
      </c>
      <c r="BM72" s="13"/>
      <c r="BN72" s="13"/>
      <c r="BO72" s="13"/>
      <c r="BP72" s="13"/>
      <c r="BQ72" s="13"/>
      <c r="BR72" s="16"/>
      <c r="BS72" s="15"/>
      <c r="BT72" s="13"/>
      <c r="BU72" s="16"/>
      <c r="BV72" s="79"/>
      <c r="BW72" s="13"/>
      <c r="BX72" s="13"/>
      <c r="BY72" s="16"/>
      <c r="BZ72" s="16"/>
      <c r="CA72" s="147"/>
      <c r="CB72" s="16"/>
    </row>
    <row r="73" spans="5:80" x14ac:dyDescent="0.45">
      <c r="E73" s="77" t="s">
        <v>379</v>
      </c>
      <c r="F73" s="111" t="s">
        <v>138</v>
      </c>
      <c r="G73" s="111" t="s">
        <v>288</v>
      </c>
      <c r="H73" s="111" t="s">
        <v>288</v>
      </c>
      <c r="I73" s="15"/>
      <c r="J73" s="13"/>
      <c r="K73" s="13"/>
      <c r="L73" s="13"/>
      <c r="M73" s="13"/>
      <c r="N73" s="13"/>
      <c r="O73" s="13"/>
      <c r="P73" s="13"/>
      <c r="Q73" s="13"/>
      <c r="R73" s="13"/>
      <c r="S73" s="13"/>
      <c r="T73" s="13"/>
      <c r="U73" s="13" t="s">
        <v>508</v>
      </c>
      <c r="V73" s="13"/>
      <c r="W73" s="13"/>
      <c r="X73" s="13"/>
      <c r="Y73" s="13"/>
      <c r="Z73" s="13"/>
      <c r="AA73" s="13"/>
      <c r="AB73" s="13"/>
      <c r="AC73" s="13"/>
      <c r="AD73" s="13"/>
      <c r="AE73" s="13"/>
      <c r="AF73" s="16"/>
      <c r="AG73" s="15"/>
      <c r="AH73" s="13" t="s">
        <v>229</v>
      </c>
      <c r="AI73" s="13"/>
      <c r="AJ73" s="13"/>
      <c r="AK73" s="13"/>
      <c r="AL73" s="13"/>
      <c r="AM73" s="13" t="s">
        <v>232</v>
      </c>
      <c r="AN73" s="13"/>
      <c r="AO73" s="13"/>
      <c r="AP73" s="13"/>
      <c r="AQ73" s="13" t="s">
        <v>232</v>
      </c>
      <c r="AR73" s="13"/>
      <c r="AS73" s="13"/>
      <c r="AT73" s="13"/>
      <c r="AU73" s="13"/>
      <c r="AV73" s="13"/>
      <c r="AW73" s="13"/>
      <c r="AX73" s="13"/>
      <c r="AY73" s="13"/>
      <c r="AZ73" s="13" t="s">
        <v>232</v>
      </c>
      <c r="BA73" s="13"/>
      <c r="BB73" s="13"/>
      <c r="BC73" s="13"/>
      <c r="BD73" s="16"/>
      <c r="BE73" s="15"/>
      <c r="BF73" s="13"/>
      <c r="BG73" s="16"/>
      <c r="BH73" s="15"/>
      <c r="BI73" s="13"/>
      <c r="BJ73" s="13"/>
      <c r="BK73" s="13"/>
      <c r="BL73" s="13"/>
      <c r="BM73" s="13"/>
      <c r="BN73" s="13"/>
      <c r="BO73" s="13"/>
      <c r="BP73" s="13"/>
      <c r="BQ73" s="13"/>
      <c r="BR73" s="16"/>
      <c r="BS73" s="15"/>
      <c r="BT73" s="13"/>
      <c r="BU73" s="16"/>
      <c r="BV73" s="79"/>
      <c r="BW73" s="13"/>
      <c r="BX73" s="13"/>
      <c r="BY73" s="16"/>
      <c r="BZ73" s="16"/>
      <c r="CA73" s="147"/>
      <c r="CB73" s="16"/>
    </row>
    <row r="74" spans="5:80" x14ac:dyDescent="0.45">
      <c r="E74" s="77" t="s">
        <v>380</v>
      </c>
      <c r="F74" s="111" t="s">
        <v>147</v>
      </c>
      <c r="G74" s="111" t="s">
        <v>288</v>
      </c>
      <c r="H74" s="111" t="s">
        <v>288</v>
      </c>
      <c r="I74" s="15"/>
      <c r="J74" s="13"/>
      <c r="K74" s="13"/>
      <c r="L74" s="13"/>
      <c r="M74" s="13"/>
      <c r="N74" s="13"/>
      <c r="O74" s="13"/>
      <c r="P74" s="13"/>
      <c r="Q74" s="13"/>
      <c r="R74" s="13"/>
      <c r="S74" s="13"/>
      <c r="T74" s="13"/>
      <c r="U74" s="13" t="s">
        <v>508</v>
      </c>
      <c r="V74" s="13"/>
      <c r="W74" s="13"/>
      <c r="X74" s="13"/>
      <c r="Y74" s="13"/>
      <c r="Z74" s="13"/>
      <c r="AA74" s="13"/>
      <c r="AB74" s="13"/>
      <c r="AC74" s="13"/>
      <c r="AD74" s="13"/>
      <c r="AE74" s="13"/>
      <c r="AF74" s="16"/>
      <c r="AG74" s="15"/>
      <c r="AH74" s="13" t="s">
        <v>229</v>
      </c>
      <c r="AI74" s="13"/>
      <c r="AJ74" s="13"/>
      <c r="AK74" s="13"/>
      <c r="AL74" s="13"/>
      <c r="AM74" s="13" t="s">
        <v>232</v>
      </c>
      <c r="AN74" s="13"/>
      <c r="AO74" s="13"/>
      <c r="AP74" s="13"/>
      <c r="AQ74" s="13" t="s">
        <v>232</v>
      </c>
      <c r="AR74" s="13"/>
      <c r="AS74" s="13"/>
      <c r="AT74" s="13"/>
      <c r="AU74" s="13"/>
      <c r="AV74" s="13"/>
      <c r="AW74" s="13"/>
      <c r="AX74" s="13"/>
      <c r="AY74" s="13"/>
      <c r="AZ74" s="13" t="s">
        <v>232</v>
      </c>
      <c r="BA74" s="13"/>
      <c r="BB74" s="13"/>
      <c r="BC74" s="13"/>
      <c r="BD74" s="16"/>
      <c r="BE74" s="15"/>
      <c r="BF74" s="13"/>
      <c r="BG74" s="16"/>
      <c r="BH74" s="15"/>
      <c r="BI74" s="13"/>
      <c r="BJ74" s="13"/>
      <c r="BK74" s="13"/>
      <c r="BL74" s="13"/>
      <c r="BM74" s="13"/>
      <c r="BN74" s="13"/>
      <c r="BO74" s="13"/>
      <c r="BP74" s="13"/>
      <c r="BQ74" s="13"/>
      <c r="BR74" s="16"/>
      <c r="BS74" s="15"/>
      <c r="BT74" s="13"/>
      <c r="BU74" s="16"/>
      <c r="BV74" s="79"/>
      <c r="BW74" s="13"/>
      <c r="BX74" s="13"/>
      <c r="BY74" s="16"/>
      <c r="BZ74" s="16"/>
      <c r="CA74" s="147"/>
      <c r="CB74" s="16"/>
    </row>
    <row r="75" spans="5:80" x14ac:dyDescent="0.45">
      <c r="E75" s="77" t="s">
        <v>381</v>
      </c>
      <c r="F75" s="111" t="s">
        <v>156</v>
      </c>
      <c r="G75" s="111" t="s">
        <v>289</v>
      </c>
      <c r="H75" s="111" t="s">
        <v>288</v>
      </c>
      <c r="I75" s="15"/>
      <c r="J75" s="13"/>
      <c r="K75" s="13"/>
      <c r="L75" s="13"/>
      <c r="M75" s="13"/>
      <c r="N75" s="13"/>
      <c r="O75" s="13"/>
      <c r="P75" s="13"/>
      <c r="Q75" s="13"/>
      <c r="R75" s="13"/>
      <c r="S75" s="13"/>
      <c r="T75" s="13"/>
      <c r="U75" s="13" t="s">
        <v>508</v>
      </c>
      <c r="V75" s="13"/>
      <c r="W75" s="13"/>
      <c r="X75" s="13"/>
      <c r="Y75" s="13"/>
      <c r="Z75" s="13"/>
      <c r="AA75" s="13"/>
      <c r="AB75" s="13"/>
      <c r="AC75" s="13"/>
      <c r="AD75" s="13"/>
      <c r="AE75" s="13"/>
      <c r="AF75" s="16"/>
      <c r="AG75" s="15"/>
      <c r="AH75" s="13" t="s">
        <v>229</v>
      </c>
      <c r="AI75" s="13"/>
      <c r="AJ75" s="13"/>
      <c r="AK75" s="13"/>
      <c r="AL75" s="13"/>
      <c r="AM75" s="13"/>
      <c r="AN75" s="13"/>
      <c r="AO75" s="13"/>
      <c r="AP75" s="13"/>
      <c r="AQ75" s="13"/>
      <c r="AR75" s="13"/>
      <c r="AS75" s="13"/>
      <c r="AT75" s="13"/>
      <c r="AU75" s="13"/>
      <c r="AV75" s="13"/>
      <c r="AW75" s="13"/>
      <c r="AX75" s="13"/>
      <c r="AY75" s="13"/>
      <c r="AZ75" s="13"/>
      <c r="BA75" s="13"/>
      <c r="BB75" s="13"/>
      <c r="BC75" s="13"/>
      <c r="BD75" s="16"/>
      <c r="BE75" s="15"/>
      <c r="BF75" s="13"/>
      <c r="BG75" s="16"/>
      <c r="BH75" s="15"/>
      <c r="BI75" s="13"/>
      <c r="BJ75" s="13"/>
      <c r="BK75" s="13"/>
      <c r="BL75" s="13"/>
      <c r="BM75" s="13"/>
      <c r="BN75" s="13"/>
      <c r="BO75" s="13"/>
      <c r="BP75" s="13"/>
      <c r="BQ75" s="13"/>
      <c r="BR75" s="16"/>
      <c r="BS75" s="15"/>
      <c r="BT75" s="13"/>
      <c r="BU75" s="16"/>
      <c r="BV75" s="79"/>
      <c r="BW75" s="13"/>
      <c r="BX75" s="13"/>
      <c r="BY75" s="16"/>
      <c r="BZ75" s="16"/>
      <c r="CA75" s="147"/>
      <c r="CB75" s="16"/>
    </row>
    <row r="76" spans="5:80" x14ac:dyDescent="0.45">
      <c r="E76" s="77"/>
      <c r="F76" s="111" t="s">
        <v>177</v>
      </c>
      <c r="G76" s="111"/>
      <c r="H76" s="111"/>
      <c r="I76" s="15" t="s">
        <v>508</v>
      </c>
      <c r="J76" s="13" t="s">
        <v>508</v>
      </c>
      <c r="K76" s="13" t="s">
        <v>508</v>
      </c>
      <c r="L76" s="13" t="s">
        <v>508</v>
      </c>
      <c r="M76" s="13" t="s">
        <v>508</v>
      </c>
      <c r="N76" s="13" t="s">
        <v>508</v>
      </c>
      <c r="O76" s="13" t="s">
        <v>508</v>
      </c>
      <c r="P76" s="13" t="s">
        <v>508</v>
      </c>
      <c r="Q76" s="13" t="s">
        <v>508</v>
      </c>
      <c r="R76" s="13" t="s">
        <v>229</v>
      </c>
      <c r="S76" s="13" t="s">
        <v>508</v>
      </c>
      <c r="T76" s="13" t="s">
        <v>508</v>
      </c>
      <c r="U76" s="13" t="s">
        <v>508</v>
      </c>
      <c r="V76" s="13" t="s">
        <v>232</v>
      </c>
      <c r="W76" s="13" t="s">
        <v>508</v>
      </c>
      <c r="X76" s="13" t="s">
        <v>508</v>
      </c>
      <c r="Y76" s="13" t="s">
        <v>508</v>
      </c>
      <c r="Z76" s="13" t="s">
        <v>508</v>
      </c>
      <c r="AA76" s="13" t="s">
        <v>508</v>
      </c>
      <c r="AB76" s="13" t="s">
        <v>508</v>
      </c>
      <c r="AC76" s="13" t="s">
        <v>508</v>
      </c>
      <c r="AD76" s="13" t="s">
        <v>508</v>
      </c>
      <c r="AE76" s="13" t="s">
        <v>508</v>
      </c>
      <c r="AF76" s="16" t="s">
        <v>508</v>
      </c>
      <c r="AG76" s="15" t="s">
        <v>508</v>
      </c>
      <c r="AH76" s="13" t="s">
        <v>229</v>
      </c>
      <c r="AI76" s="13" t="s">
        <v>508</v>
      </c>
      <c r="AJ76" s="13" t="s">
        <v>232</v>
      </c>
      <c r="AK76" s="13" t="s">
        <v>229</v>
      </c>
      <c r="AL76" s="13" t="s">
        <v>508</v>
      </c>
      <c r="AM76" s="13" t="s">
        <v>232</v>
      </c>
      <c r="AN76" s="13" t="s">
        <v>508</v>
      </c>
      <c r="AO76" s="13" t="s">
        <v>508</v>
      </c>
      <c r="AP76" s="13" t="s">
        <v>508</v>
      </c>
      <c r="AQ76" s="13" t="s">
        <v>232</v>
      </c>
      <c r="AR76" s="13" t="s">
        <v>508</v>
      </c>
      <c r="AS76" s="13" t="s">
        <v>508</v>
      </c>
      <c r="AT76" s="13" t="s">
        <v>508</v>
      </c>
      <c r="AU76" s="13" t="s">
        <v>508</v>
      </c>
      <c r="AV76" s="13" t="s">
        <v>508</v>
      </c>
      <c r="AW76" s="13" t="s">
        <v>508</v>
      </c>
      <c r="AX76" s="13" t="s">
        <v>508</v>
      </c>
      <c r="AY76" s="13" t="s">
        <v>508</v>
      </c>
      <c r="AZ76" s="13" t="s">
        <v>508</v>
      </c>
      <c r="BA76" s="13" t="s">
        <v>508</v>
      </c>
      <c r="BB76" s="13" t="s">
        <v>508</v>
      </c>
      <c r="BC76" s="13" t="s">
        <v>508</v>
      </c>
      <c r="BD76" s="16" t="s">
        <v>229</v>
      </c>
      <c r="BE76" s="15" t="s">
        <v>508</v>
      </c>
      <c r="BF76" s="13" t="s">
        <v>508</v>
      </c>
      <c r="BG76" s="16" t="s">
        <v>508</v>
      </c>
      <c r="BH76" s="15" t="s">
        <v>508</v>
      </c>
      <c r="BI76" s="13" t="s">
        <v>508</v>
      </c>
      <c r="BJ76" s="13" t="s">
        <v>508</v>
      </c>
      <c r="BK76" s="13" t="s">
        <v>508</v>
      </c>
      <c r="BL76" s="13" t="s">
        <v>508</v>
      </c>
      <c r="BM76" s="13" t="s">
        <v>508</v>
      </c>
      <c r="BN76" s="13" t="s">
        <v>508</v>
      </c>
      <c r="BO76" s="13" t="s">
        <v>508</v>
      </c>
      <c r="BP76" s="13" t="s">
        <v>508</v>
      </c>
      <c r="BQ76" s="13" t="s">
        <v>508</v>
      </c>
      <c r="BR76" s="16" t="s">
        <v>508</v>
      </c>
      <c r="BS76" s="15" t="s">
        <v>508</v>
      </c>
      <c r="BT76" s="13" t="s">
        <v>508</v>
      </c>
      <c r="BU76" s="16" t="s">
        <v>508</v>
      </c>
      <c r="BV76" s="79" t="s">
        <v>508</v>
      </c>
      <c r="BW76" s="13" t="s">
        <v>508</v>
      </c>
      <c r="BX76" s="13" t="s">
        <v>508</v>
      </c>
      <c r="BY76" s="16" t="s">
        <v>508</v>
      </c>
      <c r="BZ76" s="16" t="s">
        <v>508</v>
      </c>
      <c r="CA76" s="147"/>
      <c r="CB76" s="16" t="s">
        <v>508</v>
      </c>
    </row>
    <row r="77" spans="5:80" x14ac:dyDescent="0.45">
      <c r="E77" s="77"/>
      <c r="F77" s="111" t="s">
        <v>182</v>
      </c>
      <c r="G77" s="111"/>
      <c r="H77" s="111"/>
      <c r="I77" s="15" t="s">
        <v>508</v>
      </c>
      <c r="J77" s="13" t="s">
        <v>508</v>
      </c>
      <c r="K77" s="13" t="s">
        <v>508</v>
      </c>
      <c r="L77" s="13" t="s">
        <v>508</v>
      </c>
      <c r="M77" s="13" t="s">
        <v>508</v>
      </c>
      <c r="N77" s="13" t="s">
        <v>508</v>
      </c>
      <c r="O77" s="13" t="s">
        <v>508</v>
      </c>
      <c r="P77" s="13" t="s">
        <v>508</v>
      </c>
      <c r="Q77" s="13" t="s">
        <v>508</v>
      </c>
      <c r="R77" s="13" t="s">
        <v>229</v>
      </c>
      <c r="S77" s="13" t="s">
        <v>508</v>
      </c>
      <c r="T77" s="13" t="s">
        <v>508</v>
      </c>
      <c r="U77" s="13" t="s">
        <v>508</v>
      </c>
      <c r="V77" s="13" t="s">
        <v>508</v>
      </c>
      <c r="W77" s="13" t="s">
        <v>508</v>
      </c>
      <c r="X77" s="13" t="s">
        <v>508</v>
      </c>
      <c r="Y77" s="13" t="s">
        <v>508</v>
      </c>
      <c r="Z77" s="13" t="s">
        <v>508</v>
      </c>
      <c r="AA77" s="13" t="s">
        <v>508</v>
      </c>
      <c r="AB77" s="13" t="s">
        <v>508</v>
      </c>
      <c r="AC77" s="13" t="s">
        <v>508</v>
      </c>
      <c r="AD77" s="13" t="s">
        <v>508</v>
      </c>
      <c r="AE77" s="13" t="s">
        <v>508</v>
      </c>
      <c r="AF77" s="16" t="s">
        <v>508</v>
      </c>
      <c r="AG77" s="15" t="s">
        <v>508</v>
      </c>
      <c r="AH77" s="13" t="s">
        <v>508</v>
      </c>
      <c r="AI77" s="13" t="s">
        <v>508</v>
      </c>
      <c r="AJ77" s="13" t="s">
        <v>508</v>
      </c>
      <c r="AK77" s="13" t="s">
        <v>508</v>
      </c>
      <c r="AL77" s="13" t="s">
        <v>508</v>
      </c>
      <c r="AM77" s="13" t="s">
        <v>508</v>
      </c>
      <c r="AN77" s="13" t="s">
        <v>508</v>
      </c>
      <c r="AO77" s="13" t="s">
        <v>508</v>
      </c>
      <c r="AP77" s="13" t="s">
        <v>508</v>
      </c>
      <c r="AQ77" s="13" t="s">
        <v>508</v>
      </c>
      <c r="AR77" s="13" t="s">
        <v>508</v>
      </c>
      <c r="AS77" s="13" t="s">
        <v>508</v>
      </c>
      <c r="AT77" s="13" t="s">
        <v>508</v>
      </c>
      <c r="AU77" s="13" t="s">
        <v>508</v>
      </c>
      <c r="AV77" s="13" t="s">
        <v>508</v>
      </c>
      <c r="AW77" s="13" t="s">
        <v>508</v>
      </c>
      <c r="AX77" s="13" t="s">
        <v>508</v>
      </c>
      <c r="AY77" s="13" t="s">
        <v>508</v>
      </c>
      <c r="AZ77" s="13" t="s">
        <v>508</v>
      </c>
      <c r="BA77" s="13" t="s">
        <v>508</v>
      </c>
      <c r="BB77" s="13" t="s">
        <v>508</v>
      </c>
      <c r="BC77" s="13" t="s">
        <v>508</v>
      </c>
      <c r="BD77" s="16" t="s">
        <v>508</v>
      </c>
      <c r="BE77" s="15" t="s">
        <v>508</v>
      </c>
      <c r="BF77" s="13" t="s">
        <v>508</v>
      </c>
      <c r="BG77" s="16" t="s">
        <v>508</v>
      </c>
      <c r="BH77" s="15" t="s">
        <v>508</v>
      </c>
      <c r="BI77" s="13" t="s">
        <v>508</v>
      </c>
      <c r="BJ77" s="13" t="s">
        <v>508</v>
      </c>
      <c r="BK77" s="13" t="s">
        <v>508</v>
      </c>
      <c r="BL77" s="13" t="s">
        <v>508</v>
      </c>
      <c r="BM77" s="13" t="s">
        <v>508</v>
      </c>
      <c r="BN77" s="13" t="s">
        <v>508</v>
      </c>
      <c r="BO77" s="13" t="s">
        <v>508</v>
      </c>
      <c r="BP77" s="13" t="s">
        <v>508</v>
      </c>
      <c r="BQ77" s="13" t="s">
        <v>508</v>
      </c>
      <c r="BR77" s="16" t="s">
        <v>508</v>
      </c>
      <c r="BS77" s="15" t="s">
        <v>508</v>
      </c>
      <c r="BT77" s="13" t="s">
        <v>508</v>
      </c>
      <c r="BU77" s="16" t="s">
        <v>508</v>
      </c>
      <c r="BV77" s="79" t="s">
        <v>508</v>
      </c>
      <c r="BW77" s="13" t="s">
        <v>508</v>
      </c>
      <c r="BX77" s="13" t="s">
        <v>508</v>
      </c>
      <c r="BY77" s="16" t="s">
        <v>508</v>
      </c>
      <c r="BZ77" s="16" t="s">
        <v>508</v>
      </c>
      <c r="CA77" s="147"/>
      <c r="CB77" s="16" t="s">
        <v>508</v>
      </c>
    </row>
    <row r="78" spans="5:80" x14ac:dyDescent="0.45">
      <c r="E78" s="77"/>
      <c r="F78" s="111" t="s">
        <v>187</v>
      </c>
      <c r="G78" s="111"/>
      <c r="H78" s="111"/>
      <c r="I78" s="15" t="s">
        <v>508</v>
      </c>
      <c r="J78" s="13" t="s">
        <v>508</v>
      </c>
      <c r="K78" s="13" t="s">
        <v>508</v>
      </c>
      <c r="L78" s="13" t="s">
        <v>508</v>
      </c>
      <c r="M78" s="13" t="s">
        <v>508</v>
      </c>
      <c r="N78" s="13" t="s">
        <v>508</v>
      </c>
      <c r="O78" s="13" t="s">
        <v>508</v>
      </c>
      <c r="P78" s="13" t="s">
        <v>508</v>
      </c>
      <c r="Q78" s="13" t="s">
        <v>508</v>
      </c>
      <c r="R78" s="13" t="s">
        <v>508</v>
      </c>
      <c r="S78" s="13" t="s">
        <v>508</v>
      </c>
      <c r="T78" s="13" t="s">
        <v>508</v>
      </c>
      <c r="U78" s="13" t="s">
        <v>508</v>
      </c>
      <c r="V78" s="13" t="s">
        <v>508</v>
      </c>
      <c r="W78" s="13" t="s">
        <v>508</v>
      </c>
      <c r="X78" s="13" t="s">
        <v>508</v>
      </c>
      <c r="Y78" s="13" t="s">
        <v>508</v>
      </c>
      <c r="Z78" s="13" t="s">
        <v>508</v>
      </c>
      <c r="AA78" s="13" t="s">
        <v>508</v>
      </c>
      <c r="AB78" s="13" t="s">
        <v>508</v>
      </c>
      <c r="AC78" s="13" t="s">
        <v>508</v>
      </c>
      <c r="AD78" s="13" t="s">
        <v>508</v>
      </c>
      <c r="AE78" s="13" t="s">
        <v>508</v>
      </c>
      <c r="AF78" s="16" t="s">
        <v>508</v>
      </c>
      <c r="AG78" s="15" t="s">
        <v>508</v>
      </c>
      <c r="AH78" s="13" t="s">
        <v>232</v>
      </c>
      <c r="AI78" s="13" t="s">
        <v>508</v>
      </c>
      <c r="AJ78" s="13" t="s">
        <v>508</v>
      </c>
      <c r="AK78" s="13" t="s">
        <v>232</v>
      </c>
      <c r="AL78" s="13" t="s">
        <v>508</v>
      </c>
      <c r="AM78" s="13" t="s">
        <v>229</v>
      </c>
      <c r="AN78" s="13" t="s">
        <v>508</v>
      </c>
      <c r="AO78" s="13" t="s">
        <v>508</v>
      </c>
      <c r="AP78" s="13" t="s">
        <v>508</v>
      </c>
      <c r="AQ78" s="13" t="s">
        <v>229</v>
      </c>
      <c r="AR78" s="13" t="s">
        <v>508</v>
      </c>
      <c r="AS78" s="13" t="s">
        <v>232</v>
      </c>
      <c r="AT78" s="13" t="s">
        <v>508</v>
      </c>
      <c r="AU78" s="13" t="s">
        <v>508</v>
      </c>
      <c r="AV78" s="13" t="s">
        <v>508</v>
      </c>
      <c r="AW78" s="13" t="s">
        <v>508</v>
      </c>
      <c r="AX78" s="13" t="s">
        <v>508</v>
      </c>
      <c r="AY78" s="13" t="s">
        <v>508</v>
      </c>
      <c r="AZ78" s="13" t="s">
        <v>508</v>
      </c>
      <c r="BA78" s="13" t="s">
        <v>508</v>
      </c>
      <c r="BB78" s="13" t="s">
        <v>508</v>
      </c>
      <c r="BC78" s="13" t="s">
        <v>508</v>
      </c>
      <c r="BD78" s="16" t="s">
        <v>508</v>
      </c>
      <c r="BE78" s="15" t="s">
        <v>508</v>
      </c>
      <c r="BF78" s="13" t="s">
        <v>508</v>
      </c>
      <c r="BG78" s="16" t="s">
        <v>508</v>
      </c>
      <c r="BH78" s="15" t="s">
        <v>508</v>
      </c>
      <c r="BI78" s="13" t="s">
        <v>508</v>
      </c>
      <c r="BJ78" s="13" t="s">
        <v>508</v>
      </c>
      <c r="BK78" s="13" t="s">
        <v>508</v>
      </c>
      <c r="BL78" s="13" t="s">
        <v>508</v>
      </c>
      <c r="BM78" s="13" t="s">
        <v>508</v>
      </c>
      <c r="BN78" s="13" t="s">
        <v>508</v>
      </c>
      <c r="BO78" s="13" t="s">
        <v>508</v>
      </c>
      <c r="BP78" s="13" t="s">
        <v>508</v>
      </c>
      <c r="BQ78" s="13" t="s">
        <v>508</v>
      </c>
      <c r="BR78" s="16" t="s">
        <v>508</v>
      </c>
      <c r="BS78" s="15" t="s">
        <v>508</v>
      </c>
      <c r="BT78" s="13" t="s">
        <v>508</v>
      </c>
      <c r="BU78" s="16" t="s">
        <v>508</v>
      </c>
      <c r="BV78" s="79" t="s">
        <v>508</v>
      </c>
      <c r="BW78" s="13" t="s">
        <v>508</v>
      </c>
      <c r="BX78" s="13" t="s">
        <v>508</v>
      </c>
      <c r="BY78" s="16" t="s">
        <v>508</v>
      </c>
      <c r="BZ78" s="16" t="s">
        <v>232</v>
      </c>
      <c r="CA78" s="147"/>
      <c r="CB78" s="16" t="s">
        <v>508</v>
      </c>
    </row>
    <row r="79" spans="5:80" x14ac:dyDescent="0.45">
      <c r="E79" s="77" t="s">
        <v>388</v>
      </c>
      <c r="F79" s="111" t="s">
        <v>55</v>
      </c>
      <c r="G79" s="111" t="s">
        <v>289</v>
      </c>
      <c r="H79" s="111" t="s">
        <v>287</v>
      </c>
      <c r="I79" s="15"/>
      <c r="J79" s="13"/>
      <c r="K79" s="13"/>
      <c r="L79" s="13" t="s">
        <v>232</v>
      </c>
      <c r="M79" s="13"/>
      <c r="N79" s="13"/>
      <c r="O79" s="13"/>
      <c r="P79" s="13"/>
      <c r="Q79" s="13"/>
      <c r="R79" s="13"/>
      <c r="S79" s="13"/>
      <c r="T79" s="13"/>
      <c r="U79" s="13" t="s">
        <v>508</v>
      </c>
      <c r="V79" s="13"/>
      <c r="W79" s="13" t="s">
        <v>229</v>
      </c>
      <c r="X79" s="13"/>
      <c r="Y79" s="13"/>
      <c r="Z79" s="13"/>
      <c r="AA79" s="13"/>
      <c r="AB79" s="13"/>
      <c r="AC79" s="13"/>
      <c r="AD79" s="13"/>
      <c r="AE79" s="13"/>
      <c r="AF79" s="16"/>
      <c r="AG79" s="15"/>
      <c r="AH79" s="13" t="s">
        <v>232</v>
      </c>
      <c r="AI79" s="13"/>
      <c r="AJ79" s="13"/>
      <c r="AK79" s="13"/>
      <c r="AL79" s="13"/>
      <c r="AM79" s="13"/>
      <c r="AN79" s="13"/>
      <c r="AO79" s="13"/>
      <c r="AP79" s="13"/>
      <c r="AQ79" s="13"/>
      <c r="AR79" s="13"/>
      <c r="AS79" s="13" t="s">
        <v>232</v>
      </c>
      <c r="AT79" s="13"/>
      <c r="AU79" s="13" t="s">
        <v>229</v>
      </c>
      <c r="AV79" s="13" t="s">
        <v>232</v>
      </c>
      <c r="AW79" s="13"/>
      <c r="AX79" s="13"/>
      <c r="AY79" s="13"/>
      <c r="AZ79" s="13"/>
      <c r="BA79" s="13"/>
      <c r="BB79" s="13"/>
      <c r="BC79" s="13"/>
      <c r="BD79" s="16"/>
      <c r="BE79" s="15"/>
      <c r="BF79" s="13" t="s">
        <v>232</v>
      </c>
      <c r="BG79" s="16"/>
      <c r="BH79" s="15"/>
      <c r="BI79" s="13" t="s">
        <v>232</v>
      </c>
      <c r="BJ79" s="13"/>
      <c r="BK79" s="13"/>
      <c r="BL79" s="13"/>
      <c r="BM79" s="13"/>
      <c r="BN79" s="13"/>
      <c r="BO79" s="13"/>
      <c r="BP79" s="13" t="s">
        <v>232</v>
      </c>
      <c r="BQ79" s="13"/>
      <c r="BR79" s="16"/>
      <c r="BS79" s="15"/>
      <c r="BT79" s="13"/>
      <c r="BU79" s="16"/>
      <c r="BV79" s="79"/>
      <c r="BW79" s="13"/>
      <c r="BX79" s="13"/>
      <c r="BY79" s="16"/>
      <c r="BZ79" s="16"/>
      <c r="CA79" s="16" t="s">
        <v>232</v>
      </c>
      <c r="CB79" s="16"/>
    </row>
    <row r="80" spans="5:80" x14ac:dyDescent="0.45">
      <c r="E80" s="77" t="s">
        <v>393</v>
      </c>
      <c r="F80" s="111" t="s">
        <v>70</v>
      </c>
      <c r="G80" s="111" t="s">
        <v>288</v>
      </c>
      <c r="H80" s="111" t="s">
        <v>287</v>
      </c>
      <c r="I80" s="15"/>
      <c r="J80" s="13"/>
      <c r="K80" s="13"/>
      <c r="L80" s="13"/>
      <c r="M80" s="13"/>
      <c r="N80" s="13"/>
      <c r="O80" s="13"/>
      <c r="P80" s="13"/>
      <c r="Q80" s="13"/>
      <c r="R80" s="13"/>
      <c r="S80" s="13"/>
      <c r="T80" s="13"/>
      <c r="U80" s="13" t="s">
        <v>508</v>
      </c>
      <c r="V80" s="13"/>
      <c r="W80" s="13" t="s">
        <v>229</v>
      </c>
      <c r="X80" s="13"/>
      <c r="Y80" s="13"/>
      <c r="Z80" s="13"/>
      <c r="AA80" s="13"/>
      <c r="AB80" s="13"/>
      <c r="AC80" s="13"/>
      <c r="AD80" s="13"/>
      <c r="AE80" s="13"/>
      <c r="AF80" s="16"/>
      <c r="AG80" s="15"/>
      <c r="AH80" s="13" t="s">
        <v>229</v>
      </c>
      <c r="AI80" s="13"/>
      <c r="AJ80" s="13"/>
      <c r="AK80" s="13"/>
      <c r="AL80" s="13"/>
      <c r="AM80" s="13"/>
      <c r="AN80" s="13"/>
      <c r="AO80" s="13"/>
      <c r="AP80" s="13"/>
      <c r="AQ80" s="13" t="s">
        <v>232</v>
      </c>
      <c r="AR80" s="13"/>
      <c r="AS80" s="13" t="s">
        <v>232</v>
      </c>
      <c r="AT80" s="13"/>
      <c r="AU80" s="13" t="s">
        <v>232</v>
      </c>
      <c r="AV80" s="13"/>
      <c r="AW80" s="13"/>
      <c r="AX80" s="13"/>
      <c r="AY80" s="13"/>
      <c r="AZ80" s="13"/>
      <c r="BA80" s="13"/>
      <c r="BB80" s="13"/>
      <c r="BC80" s="13"/>
      <c r="BD80" s="16"/>
      <c r="BE80" s="15"/>
      <c r="BF80" s="13"/>
      <c r="BG80" s="16" t="s">
        <v>232</v>
      </c>
      <c r="BH80" s="15"/>
      <c r="BI80" s="13"/>
      <c r="BJ80" s="13"/>
      <c r="BK80" s="13"/>
      <c r="BL80" s="13"/>
      <c r="BM80" s="13"/>
      <c r="BN80" s="13"/>
      <c r="BO80" s="13"/>
      <c r="BP80" s="13"/>
      <c r="BQ80" s="13"/>
      <c r="BR80" s="16"/>
      <c r="BS80" s="15"/>
      <c r="BT80" s="13"/>
      <c r="BU80" s="16"/>
      <c r="BV80" s="79" t="s">
        <v>229</v>
      </c>
      <c r="BW80" s="13"/>
      <c r="BX80" s="13"/>
      <c r="BY80" s="16"/>
      <c r="BZ80" s="16"/>
      <c r="CA80" s="16" t="s">
        <v>232</v>
      </c>
      <c r="CB80" s="16"/>
    </row>
    <row r="81" spans="5:80" x14ac:dyDescent="0.45">
      <c r="E81" s="77" t="s">
        <v>394</v>
      </c>
      <c r="F81" s="111" t="s">
        <v>85</v>
      </c>
      <c r="G81" s="111" t="s">
        <v>289</v>
      </c>
      <c r="H81" s="111" t="s">
        <v>287</v>
      </c>
      <c r="I81" s="15"/>
      <c r="J81" s="13"/>
      <c r="K81" s="13"/>
      <c r="L81" s="13"/>
      <c r="M81" s="13"/>
      <c r="N81" s="13"/>
      <c r="O81" s="13"/>
      <c r="P81" s="13"/>
      <c r="Q81" s="13"/>
      <c r="R81" s="13"/>
      <c r="S81" s="13"/>
      <c r="T81" s="13"/>
      <c r="U81" s="13" t="s">
        <v>508</v>
      </c>
      <c r="V81" s="13"/>
      <c r="W81" s="13" t="s">
        <v>232</v>
      </c>
      <c r="X81" s="13"/>
      <c r="Y81" s="13"/>
      <c r="Z81" s="13"/>
      <c r="AA81" s="13"/>
      <c r="AB81" s="13"/>
      <c r="AC81" s="13"/>
      <c r="AD81" s="13"/>
      <c r="AE81" s="13"/>
      <c r="AF81" s="16"/>
      <c r="AG81" s="15"/>
      <c r="AH81" s="13"/>
      <c r="AI81" s="13"/>
      <c r="AJ81" s="13"/>
      <c r="AK81" s="13"/>
      <c r="AL81" s="13"/>
      <c r="AM81" s="13"/>
      <c r="AN81" s="13"/>
      <c r="AO81" s="13"/>
      <c r="AP81" s="13"/>
      <c r="AQ81" s="13"/>
      <c r="AR81" s="13"/>
      <c r="AS81" s="13" t="s">
        <v>232</v>
      </c>
      <c r="AT81" s="13"/>
      <c r="AU81" s="13"/>
      <c r="AV81" s="13"/>
      <c r="AW81" s="13"/>
      <c r="AX81" s="13"/>
      <c r="AY81" s="13"/>
      <c r="AZ81" s="13"/>
      <c r="BA81" s="13"/>
      <c r="BB81" s="13"/>
      <c r="BC81" s="13"/>
      <c r="BD81" s="16"/>
      <c r="BE81" s="15"/>
      <c r="BF81" s="13"/>
      <c r="BG81" s="16"/>
      <c r="BH81" s="15"/>
      <c r="BI81" s="13"/>
      <c r="BJ81" s="13"/>
      <c r="BK81" s="13"/>
      <c r="BL81" s="13"/>
      <c r="BM81" s="13"/>
      <c r="BN81" s="13"/>
      <c r="BO81" s="13"/>
      <c r="BP81" s="13"/>
      <c r="BQ81" s="13"/>
      <c r="BR81" s="16"/>
      <c r="BS81" s="15"/>
      <c r="BT81" s="13"/>
      <c r="BU81" s="16"/>
      <c r="BV81" s="79"/>
      <c r="BW81" s="13"/>
      <c r="BX81" s="13"/>
      <c r="BY81" s="16"/>
      <c r="BZ81" s="16"/>
      <c r="CA81" s="16" t="s">
        <v>232</v>
      </c>
      <c r="CB81" s="16"/>
    </row>
    <row r="82" spans="5:80" x14ac:dyDescent="0.45">
      <c r="E82" s="77"/>
      <c r="F82" s="111" t="s">
        <v>100</v>
      </c>
      <c r="G82" s="111"/>
      <c r="H82" s="111"/>
      <c r="I82" s="15" t="s">
        <v>508</v>
      </c>
      <c r="J82" s="13" t="s">
        <v>508</v>
      </c>
      <c r="K82" s="13" t="s">
        <v>508</v>
      </c>
      <c r="L82" s="13" t="s">
        <v>508</v>
      </c>
      <c r="M82" s="13" t="s">
        <v>508</v>
      </c>
      <c r="N82" s="13" t="s">
        <v>508</v>
      </c>
      <c r="O82" s="13" t="s">
        <v>508</v>
      </c>
      <c r="P82" s="13" t="s">
        <v>508</v>
      </c>
      <c r="Q82" s="13" t="s">
        <v>508</v>
      </c>
      <c r="R82" s="13" t="s">
        <v>508</v>
      </c>
      <c r="S82" s="13" t="s">
        <v>508</v>
      </c>
      <c r="T82" s="13" t="s">
        <v>508</v>
      </c>
      <c r="U82" s="13" t="s">
        <v>508</v>
      </c>
      <c r="V82" s="13" t="s">
        <v>508</v>
      </c>
      <c r="W82" s="13" t="s">
        <v>229</v>
      </c>
      <c r="X82" s="13" t="s">
        <v>508</v>
      </c>
      <c r="Y82" s="13" t="s">
        <v>508</v>
      </c>
      <c r="Z82" s="13" t="s">
        <v>508</v>
      </c>
      <c r="AA82" s="13" t="s">
        <v>508</v>
      </c>
      <c r="AB82" s="13" t="s">
        <v>508</v>
      </c>
      <c r="AC82" s="13" t="s">
        <v>508</v>
      </c>
      <c r="AD82" s="13" t="s">
        <v>508</v>
      </c>
      <c r="AE82" s="13" t="s">
        <v>508</v>
      </c>
      <c r="AF82" s="16" t="s">
        <v>508</v>
      </c>
      <c r="AG82" s="15" t="s">
        <v>508</v>
      </c>
      <c r="AH82" s="13" t="s">
        <v>508</v>
      </c>
      <c r="AI82" s="13" t="s">
        <v>508</v>
      </c>
      <c r="AJ82" s="13" t="s">
        <v>508</v>
      </c>
      <c r="AK82" s="13" t="s">
        <v>508</v>
      </c>
      <c r="AL82" s="13" t="s">
        <v>508</v>
      </c>
      <c r="AM82" s="13" t="s">
        <v>508</v>
      </c>
      <c r="AN82" s="13" t="s">
        <v>508</v>
      </c>
      <c r="AO82" s="13" t="s">
        <v>508</v>
      </c>
      <c r="AP82" s="13" t="s">
        <v>508</v>
      </c>
      <c r="AQ82" s="13" t="s">
        <v>508</v>
      </c>
      <c r="AR82" s="13" t="s">
        <v>508</v>
      </c>
      <c r="AS82" s="13" t="s">
        <v>229</v>
      </c>
      <c r="AT82" s="13" t="s">
        <v>508</v>
      </c>
      <c r="AU82" s="13" t="s">
        <v>232</v>
      </c>
      <c r="AV82" s="13" t="s">
        <v>508</v>
      </c>
      <c r="AW82" s="13" t="s">
        <v>508</v>
      </c>
      <c r="AX82" s="13" t="s">
        <v>508</v>
      </c>
      <c r="AY82" s="13" t="s">
        <v>508</v>
      </c>
      <c r="AZ82" s="13" t="s">
        <v>508</v>
      </c>
      <c r="BA82" s="13" t="s">
        <v>508</v>
      </c>
      <c r="BB82" s="13" t="s">
        <v>508</v>
      </c>
      <c r="BC82" s="13" t="s">
        <v>508</v>
      </c>
      <c r="BD82" s="16" t="s">
        <v>508</v>
      </c>
      <c r="BE82" s="15" t="s">
        <v>508</v>
      </c>
      <c r="BF82" s="13" t="s">
        <v>508</v>
      </c>
      <c r="BG82" s="16" t="s">
        <v>508</v>
      </c>
      <c r="BH82" s="15" t="s">
        <v>508</v>
      </c>
      <c r="BI82" s="13" t="s">
        <v>508</v>
      </c>
      <c r="BJ82" s="13" t="s">
        <v>508</v>
      </c>
      <c r="BK82" s="13" t="s">
        <v>508</v>
      </c>
      <c r="BL82" s="13" t="s">
        <v>508</v>
      </c>
      <c r="BM82" s="13" t="s">
        <v>508</v>
      </c>
      <c r="BN82" s="13" t="s">
        <v>508</v>
      </c>
      <c r="BO82" s="13" t="s">
        <v>508</v>
      </c>
      <c r="BP82" s="13" t="s">
        <v>508</v>
      </c>
      <c r="BQ82" s="13" t="s">
        <v>508</v>
      </c>
      <c r="BR82" s="16" t="s">
        <v>508</v>
      </c>
      <c r="BS82" s="15" t="s">
        <v>508</v>
      </c>
      <c r="BT82" s="13" t="s">
        <v>508</v>
      </c>
      <c r="BU82" s="16" t="s">
        <v>508</v>
      </c>
      <c r="BV82" s="79" t="s">
        <v>508</v>
      </c>
      <c r="BW82" s="13" t="s">
        <v>508</v>
      </c>
      <c r="BX82" s="13" t="s">
        <v>508</v>
      </c>
      <c r="BY82" s="16" t="s">
        <v>508</v>
      </c>
      <c r="BZ82" s="16" t="s">
        <v>229</v>
      </c>
      <c r="CA82" s="16" t="s">
        <v>232</v>
      </c>
      <c r="CB82" s="16" t="s">
        <v>508</v>
      </c>
    </row>
    <row r="83" spans="5:80" x14ac:dyDescent="0.45">
      <c r="E83" s="77"/>
      <c r="F83" s="111" t="s">
        <v>115</v>
      </c>
      <c r="G83" s="111"/>
      <c r="H83" s="111"/>
      <c r="I83" s="15" t="s">
        <v>508</v>
      </c>
      <c r="J83" s="13" t="s">
        <v>508</v>
      </c>
      <c r="K83" s="13" t="s">
        <v>508</v>
      </c>
      <c r="L83" s="13" t="s">
        <v>508</v>
      </c>
      <c r="M83" s="13" t="s">
        <v>508</v>
      </c>
      <c r="N83" s="13" t="s">
        <v>508</v>
      </c>
      <c r="O83" s="13" t="s">
        <v>508</v>
      </c>
      <c r="P83" s="13" t="s">
        <v>508</v>
      </c>
      <c r="Q83" s="13" t="s">
        <v>508</v>
      </c>
      <c r="R83" s="13" t="s">
        <v>508</v>
      </c>
      <c r="S83" s="13" t="s">
        <v>508</v>
      </c>
      <c r="T83" s="13" t="s">
        <v>508</v>
      </c>
      <c r="U83" s="13" t="s">
        <v>508</v>
      </c>
      <c r="V83" s="13" t="s">
        <v>508</v>
      </c>
      <c r="W83" s="13" t="s">
        <v>508</v>
      </c>
      <c r="X83" s="13" t="s">
        <v>508</v>
      </c>
      <c r="Y83" s="13" t="s">
        <v>508</v>
      </c>
      <c r="Z83" s="13" t="s">
        <v>508</v>
      </c>
      <c r="AA83" s="13" t="s">
        <v>508</v>
      </c>
      <c r="AB83" s="13" t="s">
        <v>508</v>
      </c>
      <c r="AC83" s="13" t="s">
        <v>508</v>
      </c>
      <c r="AD83" s="13" t="s">
        <v>508</v>
      </c>
      <c r="AE83" s="13" t="s">
        <v>508</v>
      </c>
      <c r="AF83" s="16" t="s">
        <v>508</v>
      </c>
      <c r="AG83" s="15" t="s">
        <v>508</v>
      </c>
      <c r="AH83" s="13" t="s">
        <v>508</v>
      </c>
      <c r="AI83" s="13" t="s">
        <v>508</v>
      </c>
      <c r="AJ83" s="13" t="s">
        <v>508</v>
      </c>
      <c r="AK83" s="13" t="s">
        <v>508</v>
      </c>
      <c r="AL83" s="13" t="s">
        <v>508</v>
      </c>
      <c r="AM83" s="13" t="s">
        <v>508</v>
      </c>
      <c r="AN83" s="13" t="s">
        <v>508</v>
      </c>
      <c r="AO83" s="13" t="s">
        <v>508</v>
      </c>
      <c r="AP83" s="13" t="s">
        <v>508</v>
      </c>
      <c r="AQ83" s="13" t="s">
        <v>508</v>
      </c>
      <c r="AR83" s="13" t="s">
        <v>508</v>
      </c>
      <c r="AS83" s="13" t="s">
        <v>508</v>
      </c>
      <c r="AT83" s="13" t="s">
        <v>508</v>
      </c>
      <c r="AU83" s="13" t="s">
        <v>508</v>
      </c>
      <c r="AV83" s="13" t="s">
        <v>508</v>
      </c>
      <c r="AW83" s="13" t="s">
        <v>508</v>
      </c>
      <c r="AX83" s="13" t="s">
        <v>508</v>
      </c>
      <c r="AY83" s="13" t="s">
        <v>508</v>
      </c>
      <c r="AZ83" s="13" t="s">
        <v>508</v>
      </c>
      <c r="BA83" s="13" t="s">
        <v>508</v>
      </c>
      <c r="BB83" s="13" t="s">
        <v>508</v>
      </c>
      <c r="BC83" s="13" t="s">
        <v>508</v>
      </c>
      <c r="BD83" s="16" t="s">
        <v>508</v>
      </c>
      <c r="BE83" s="15" t="s">
        <v>508</v>
      </c>
      <c r="BF83" s="13" t="s">
        <v>508</v>
      </c>
      <c r="BG83" s="16" t="s">
        <v>508</v>
      </c>
      <c r="BH83" s="15" t="s">
        <v>508</v>
      </c>
      <c r="BI83" s="13" t="s">
        <v>508</v>
      </c>
      <c r="BJ83" s="13" t="s">
        <v>508</v>
      </c>
      <c r="BK83" s="13" t="s">
        <v>508</v>
      </c>
      <c r="BL83" s="13" t="s">
        <v>508</v>
      </c>
      <c r="BM83" s="13" t="s">
        <v>508</v>
      </c>
      <c r="BN83" s="13" t="s">
        <v>508</v>
      </c>
      <c r="BO83" s="13" t="s">
        <v>508</v>
      </c>
      <c r="BP83" s="13" t="s">
        <v>508</v>
      </c>
      <c r="BQ83" s="13" t="s">
        <v>508</v>
      </c>
      <c r="BR83" s="16" t="s">
        <v>508</v>
      </c>
      <c r="BS83" s="15" t="s">
        <v>508</v>
      </c>
      <c r="BT83" s="13" t="s">
        <v>508</v>
      </c>
      <c r="BU83" s="16" t="s">
        <v>508</v>
      </c>
      <c r="BV83" s="79" t="s">
        <v>508</v>
      </c>
      <c r="BW83" s="13" t="s">
        <v>508</v>
      </c>
      <c r="BX83" s="13" t="s">
        <v>508</v>
      </c>
      <c r="BY83" s="16" t="s">
        <v>508</v>
      </c>
      <c r="BZ83" s="16" t="s">
        <v>508</v>
      </c>
      <c r="CA83" s="16" t="s">
        <v>232</v>
      </c>
      <c r="CB83" s="16" t="s">
        <v>508</v>
      </c>
    </row>
    <row r="84" spans="5:80" x14ac:dyDescent="0.45">
      <c r="E84" s="77" t="s">
        <v>396</v>
      </c>
      <c r="F84" s="111" t="s">
        <v>886</v>
      </c>
      <c r="G84" s="111" t="s">
        <v>290</v>
      </c>
      <c r="H84" s="111" t="s">
        <v>290</v>
      </c>
      <c r="I84" s="15"/>
      <c r="J84" s="13"/>
      <c r="K84" s="13"/>
      <c r="L84" s="13"/>
      <c r="M84" s="13"/>
      <c r="N84" s="13"/>
      <c r="O84" s="13"/>
      <c r="P84" s="13"/>
      <c r="Q84" s="13"/>
      <c r="R84" s="13"/>
      <c r="S84" s="13"/>
      <c r="T84" s="13"/>
      <c r="U84" s="13" t="s">
        <v>508</v>
      </c>
      <c r="V84" s="13"/>
      <c r="W84" s="13"/>
      <c r="X84" s="13"/>
      <c r="Y84" s="13"/>
      <c r="Z84" s="13"/>
      <c r="AA84" s="13"/>
      <c r="AB84" s="13"/>
      <c r="AC84" s="13"/>
      <c r="AD84" s="13"/>
      <c r="AE84" s="13"/>
      <c r="AF84" s="16"/>
      <c r="AG84" s="15"/>
      <c r="AH84" s="13"/>
      <c r="AI84" s="13"/>
      <c r="AJ84" s="13"/>
      <c r="AK84" s="13"/>
      <c r="AL84" s="13"/>
      <c r="AM84" s="13"/>
      <c r="AN84" s="13"/>
      <c r="AO84" s="13"/>
      <c r="AP84" s="13"/>
      <c r="AQ84" s="13"/>
      <c r="AR84" s="13"/>
      <c r="AS84" s="13"/>
      <c r="AT84" s="13"/>
      <c r="AU84" s="13"/>
      <c r="AV84" s="13"/>
      <c r="AW84" s="13"/>
      <c r="AX84" s="13"/>
      <c r="AY84" s="13"/>
      <c r="AZ84" s="13"/>
      <c r="BA84" s="13"/>
      <c r="BB84" s="13"/>
      <c r="BC84" s="13"/>
      <c r="BD84" s="16"/>
      <c r="BE84" s="15"/>
      <c r="BF84" s="13"/>
      <c r="BG84" s="16"/>
      <c r="BH84" s="15"/>
      <c r="BI84" s="13"/>
      <c r="BJ84" s="13"/>
      <c r="BK84" s="13"/>
      <c r="BL84" s="13"/>
      <c r="BM84" s="13"/>
      <c r="BN84" s="13"/>
      <c r="BO84" s="13"/>
      <c r="BP84" s="13"/>
      <c r="BQ84" s="13"/>
      <c r="BR84" s="16"/>
      <c r="BS84" s="15"/>
      <c r="BT84" s="13"/>
      <c r="BU84" s="16"/>
      <c r="BV84" s="79"/>
      <c r="BW84" s="13"/>
      <c r="BX84" s="13"/>
      <c r="BY84" s="16"/>
      <c r="BZ84" s="16"/>
      <c r="CA84" s="147"/>
      <c r="CB84" s="16"/>
    </row>
    <row r="85" spans="5:80" x14ac:dyDescent="0.45">
      <c r="E85" s="77" t="s">
        <v>399</v>
      </c>
      <c r="F85" s="111" t="s">
        <v>893</v>
      </c>
      <c r="G85" s="111" t="s">
        <v>290</v>
      </c>
      <c r="H85" s="111" t="s">
        <v>290</v>
      </c>
      <c r="I85" s="15"/>
      <c r="J85" s="13"/>
      <c r="K85" s="13"/>
      <c r="L85" s="13"/>
      <c r="M85" s="13"/>
      <c r="N85" s="13"/>
      <c r="O85" s="13"/>
      <c r="P85" s="13"/>
      <c r="Q85" s="13"/>
      <c r="R85" s="13"/>
      <c r="S85" s="13"/>
      <c r="T85" s="13"/>
      <c r="U85" s="13" t="s">
        <v>508</v>
      </c>
      <c r="V85" s="13"/>
      <c r="W85" s="13"/>
      <c r="X85" s="13"/>
      <c r="Y85" s="13"/>
      <c r="Z85" s="13"/>
      <c r="AA85" s="13"/>
      <c r="AB85" s="13"/>
      <c r="AC85" s="13"/>
      <c r="AD85" s="13"/>
      <c r="AE85" s="13"/>
      <c r="AF85" s="16"/>
      <c r="AG85" s="15"/>
      <c r="AH85" s="13"/>
      <c r="AI85" s="13"/>
      <c r="AJ85" s="13"/>
      <c r="AK85" s="13"/>
      <c r="AL85" s="13"/>
      <c r="AM85" s="13"/>
      <c r="AN85" s="13"/>
      <c r="AO85" s="13"/>
      <c r="AP85" s="13"/>
      <c r="AQ85" s="13"/>
      <c r="AR85" s="13"/>
      <c r="AS85" s="13"/>
      <c r="AT85" s="13"/>
      <c r="AU85" s="13"/>
      <c r="AV85" s="13"/>
      <c r="AW85" s="13"/>
      <c r="AX85" s="13"/>
      <c r="AY85" s="13"/>
      <c r="AZ85" s="13"/>
      <c r="BA85" s="13"/>
      <c r="BB85" s="13"/>
      <c r="BC85" s="13"/>
      <c r="BD85" s="16"/>
      <c r="BE85" s="15"/>
      <c r="BF85" s="13"/>
      <c r="BG85" s="16"/>
      <c r="BH85" s="15"/>
      <c r="BI85" s="13"/>
      <c r="BJ85" s="13"/>
      <c r="BK85" s="13"/>
      <c r="BL85" s="13"/>
      <c r="BM85" s="13"/>
      <c r="BN85" s="13"/>
      <c r="BO85" s="13"/>
      <c r="BP85" s="13"/>
      <c r="BQ85" s="13"/>
      <c r="BR85" s="16"/>
      <c r="BS85" s="15"/>
      <c r="BT85" s="13"/>
      <c r="BU85" s="16"/>
      <c r="BV85" s="79"/>
      <c r="BW85" s="13"/>
      <c r="BX85" s="13"/>
      <c r="BY85" s="16"/>
      <c r="BZ85" s="16"/>
      <c r="CA85" s="147"/>
      <c r="CB85" s="16"/>
    </row>
    <row r="86" spans="5:80" x14ac:dyDescent="0.45">
      <c r="E86" s="77" t="s">
        <v>400</v>
      </c>
      <c r="F86" s="111" t="s">
        <v>896</v>
      </c>
      <c r="G86" s="111" t="s">
        <v>290</v>
      </c>
      <c r="H86" s="111" t="s">
        <v>290</v>
      </c>
      <c r="I86" s="15"/>
      <c r="J86" s="13"/>
      <c r="K86" s="13"/>
      <c r="L86" s="13"/>
      <c r="M86" s="13"/>
      <c r="N86" s="13"/>
      <c r="O86" s="13"/>
      <c r="P86" s="13"/>
      <c r="Q86" s="13"/>
      <c r="R86" s="13"/>
      <c r="S86" s="13"/>
      <c r="T86" s="13"/>
      <c r="U86" s="13" t="s">
        <v>508</v>
      </c>
      <c r="V86" s="13"/>
      <c r="W86" s="13"/>
      <c r="X86" s="13"/>
      <c r="Y86" s="13"/>
      <c r="Z86" s="13"/>
      <c r="AA86" s="13"/>
      <c r="AB86" s="13"/>
      <c r="AC86" s="13"/>
      <c r="AD86" s="13"/>
      <c r="AE86" s="13"/>
      <c r="AF86" s="16"/>
      <c r="AG86" s="15"/>
      <c r="AH86" s="13"/>
      <c r="AI86" s="13"/>
      <c r="AJ86" s="13"/>
      <c r="AK86" s="13"/>
      <c r="AL86" s="13"/>
      <c r="AM86" s="13"/>
      <c r="AN86" s="13"/>
      <c r="AO86" s="13"/>
      <c r="AP86" s="13"/>
      <c r="AQ86" s="13"/>
      <c r="AR86" s="13"/>
      <c r="AS86" s="13"/>
      <c r="AT86" s="13"/>
      <c r="AU86" s="13"/>
      <c r="AV86" s="13"/>
      <c r="AW86" s="13"/>
      <c r="AX86" s="13"/>
      <c r="AY86" s="13"/>
      <c r="AZ86" s="13"/>
      <c r="BA86" s="13"/>
      <c r="BB86" s="13"/>
      <c r="BC86" s="13"/>
      <c r="BD86" s="16"/>
      <c r="BE86" s="15"/>
      <c r="BF86" s="13"/>
      <c r="BG86" s="16"/>
      <c r="BH86" s="15"/>
      <c r="BI86" s="13"/>
      <c r="BJ86" s="13"/>
      <c r="BK86" s="13"/>
      <c r="BL86" s="13"/>
      <c r="BM86" s="13"/>
      <c r="BN86" s="13"/>
      <c r="BO86" s="13"/>
      <c r="BP86" s="13"/>
      <c r="BQ86" s="13"/>
      <c r="BR86" s="16"/>
      <c r="BS86" s="15"/>
      <c r="BT86" s="13"/>
      <c r="BU86" s="16"/>
      <c r="BV86" s="79"/>
      <c r="BW86" s="13"/>
      <c r="BX86" s="13"/>
      <c r="BY86" s="16"/>
      <c r="BZ86" s="16"/>
      <c r="CA86" s="147"/>
      <c r="CB86" s="16"/>
    </row>
    <row r="87" spans="5:80" x14ac:dyDescent="0.45">
      <c r="E87" s="77" t="s">
        <v>401</v>
      </c>
      <c r="F87" s="111" t="s">
        <v>56</v>
      </c>
      <c r="G87" s="111" t="s">
        <v>288</v>
      </c>
      <c r="H87" s="111" t="s">
        <v>287</v>
      </c>
      <c r="I87" s="15"/>
      <c r="J87" s="13"/>
      <c r="K87" s="13"/>
      <c r="L87" s="13"/>
      <c r="M87" s="13"/>
      <c r="N87" s="13"/>
      <c r="O87" s="13"/>
      <c r="P87" s="13"/>
      <c r="Q87" s="13"/>
      <c r="R87" s="13"/>
      <c r="S87" s="13"/>
      <c r="T87" s="13"/>
      <c r="U87" s="13" t="s">
        <v>508</v>
      </c>
      <c r="V87" s="13"/>
      <c r="W87" s="13"/>
      <c r="X87" s="13"/>
      <c r="Y87" s="13" t="s">
        <v>232</v>
      </c>
      <c r="Z87" s="13"/>
      <c r="AA87" s="13"/>
      <c r="AB87" s="13"/>
      <c r="AC87" s="13" t="s">
        <v>232</v>
      </c>
      <c r="AD87" s="13"/>
      <c r="AE87" s="13"/>
      <c r="AF87" s="16"/>
      <c r="AG87" s="15"/>
      <c r="AH87" s="13"/>
      <c r="AI87" s="13"/>
      <c r="AJ87" s="13" t="s">
        <v>232</v>
      </c>
      <c r="AK87" s="13"/>
      <c r="AL87" s="13"/>
      <c r="AM87" s="13"/>
      <c r="AN87" s="13"/>
      <c r="AO87" s="13"/>
      <c r="AP87" s="13"/>
      <c r="AQ87" s="13" t="s">
        <v>232</v>
      </c>
      <c r="AR87" s="13"/>
      <c r="AS87" s="13"/>
      <c r="AT87" s="13"/>
      <c r="AU87" s="13"/>
      <c r="AV87" s="13" t="s">
        <v>232</v>
      </c>
      <c r="AW87" s="13"/>
      <c r="AX87" s="13"/>
      <c r="AY87" s="13"/>
      <c r="AZ87" s="13"/>
      <c r="BA87" s="13"/>
      <c r="BB87" s="13"/>
      <c r="BC87" s="13"/>
      <c r="BD87" s="16"/>
      <c r="BE87" s="15"/>
      <c r="BF87" s="13"/>
      <c r="BG87" s="16"/>
      <c r="BH87" s="15"/>
      <c r="BI87" s="13"/>
      <c r="BJ87" s="13"/>
      <c r="BK87" s="13"/>
      <c r="BL87" s="13"/>
      <c r="BM87" s="13"/>
      <c r="BN87" s="13"/>
      <c r="BO87" s="13"/>
      <c r="BP87" s="13"/>
      <c r="BQ87" s="13"/>
      <c r="BR87" s="16"/>
      <c r="BS87" s="15"/>
      <c r="BT87" s="13"/>
      <c r="BU87" s="16"/>
      <c r="BV87" s="79"/>
      <c r="BW87" s="13"/>
      <c r="BX87" s="13"/>
      <c r="BY87" s="16"/>
      <c r="BZ87" s="16"/>
      <c r="CA87" s="147"/>
      <c r="CB87" s="16"/>
    </row>
    <row r="88" spans="5:80" x14ac:dyDescent="0.45">
      <c r="E88" s="77" t="s">
        <v>402</v>
      </c>
      <c r="F88" s="111" t="s">
        <v>71</v>
      </c>
      <c r="G88" s="111" t="s">
        <v>288</v>
      </c>
      <c r="H88" s="111" t="s">
        <v>287</v>
      </c>
      <c r="I88" s="15"/>
      <c r="J88" s="13" t="s">
        <v>232</v>
      </c>
      <c r="K88" s="13"/>
      <c r="L88" s="13"/>
      <c r="M88" s="13"/>
      <c r="N88" s="13"/>
      <c r="O88" s="13"/>
      <c r="P88" s="13"/>
      <c r="Q88" s="13"/>
      <c r="R88" s="13"/>
      <c r="S88" s="13"/>
      <c r="T88" s="13"/>
      <c r="U88" s="13" t="s">
        <v>508</v>
      </c>
      <c r="V88" s="13" t="s">
        <v>229</v>
      </c>
      <c r="W88" s="13"/>
      <c r="X88" s="13"/>
      <c r="Y88" s="13"/>
      <c r="Z88" s="13"/>
      <c r="AA88" s="13"/>
      <c r="AB88" s="13"/>
      <c r="AC88" s="13"/>
      <c r="AD88" s="13" t="s">
        <v>232</v>
      </c>
      <c r="AE88" s="13"/>
      <c r="AF88" s="16"/>
      <c r="AG88" s="15"/>
      <c r="AH88" s="13" t="s">
        <v>229</v>
      </c>
      <c r="AI88" s="13"/>
      <c r="AJ88" s="13" t="s">
        <v>229</v>
      </c>
      <c r="AK88" s="13"/>
      <c r="AL88" s="13"/>
      <c r="AM88" s="13" t="s">
        <v>232</v>
      </c>
      <c r="AN88" s="13"/>
      <c r="AO88" s="13"/>
      <c r="AP88" s="13"/>
      <c r="AQ88" s="13" t="s">
        <v>232</v>
      </c>
      <c r="AR88" s="13"/>
      <c r="AS88" s="13"/>
      <c r="AT88" s="13"/>
      <c r="AU88" s="13"/>
      <c r="AV88" s="13"/>
      <c r="AW88" s="13"/>
      <c r="AX88" s="13"/>
      <c r="AY88" s="13"/>
      <c r="AZ88" s="13"/>
      <c r="BA88" s="13"/>
      <c r="BB88" s="13"/>
      <c r="BC88" s="13"/>
      <c r="BD88" s="16"/>
      <c r="BE88" s="15"/>
      <c r="BF88" s="13"/>
      <c r="BG88" s="16"/>
      <c r="BH88" s="15"/>
      <c r="BI88" s="13"/>
      <c r="BJ88" s="13"/>
      <c r="BK88" s="13"/>
      <c r="BL88" s="13"/>
      <c r="BM88" s="13"/>
      <c r="BN88" s="13"/>
      <c r="BO88" s="13"/>
      <c r="BP88" s="13"/>
      <c r="BQ88" s="13"/>
      <c r="BR88" s="16"/>
      <c r="BS88" s="15"/>
      <c r="BT88" s="13"/>
      <c r="BU88" s="16"/>
      <c r="BV88" s="79"/>
      <c r="BW88" s="13"/>
      <c r="BX88" s="13"/>
      <c r="BY88" s="16"/>
      <c r="BZ88" s="16"/>
      <c r="CA88" s="147"/>
      <c r="CB88" s="16"/>
    </row>
    <row r="89" spans="5:80" x14ac:dyDescent="0.45">
      <c r="E89" s="77" t="s">
        <v>405</v>
      </c>
      <c r="F89" s="111" t="s">
        <v>86</v>
      </c>
      <c r="G89" s="111" t="s">
        <v>288</v>
      </c>
      <c r="H89" s="111" t="s">
        <v>287</v>
      </c>
      <c r="I89" s="15"/>
      <c r="J89" s="13"/>
      <c r="K89" s="13"/>
      <c r="L89" s="13"/>
      <c r="M89" s="13"/>
      <c r="N89" s="13"/>
      <c r="O89" s="13"/>
      <c r="P89" s="13"/>
      <c r="Q89" s="13"/>
      <c r="R89" s="13"/>
      <c r="S89" s="13"/>
      <c r="T89" s="13"/>
      <c r="U89" s="13" t="s">
        <v>508</v>
      </c>
      <c r="V89" s="13"/>
      <c r="W89" s="13"/>
      <c r="X89" s="13"/>
      <c r="Y89" s="13"/>
      <c r="Z89" s="13"/>
      <c r="AA89" s="13"/>
      <c r="AB89" s="13"/>
      <c r="AC89" s="13"/>
      <c r="AD89" s="13"/>
      <c r="AE89" s="13"/>
      <c r="AF89" s="16"/>
      <c r="AG89" s="15"/>
      <c r="AH89" s="13"/>
      <c r="AI89" s="13"/>
      <c r="AJ89" s="13"/>
      <c r="AK89" s="13"/>
      <c r="AL89" s="13"/>
      <c r="AM89" s="13"/>
      <c r="AN89" s="13"/>
      <c r="AO89" s="13"/>
      <c r="AP89" s="13"/>
      <c r="AQ89" s="13"/>
      <c r="AR89" s="13"/>
      <c r="AS89" s="13"/>
      <c r="AT89" s="13"/>
      <c r="AU89" s="13"/>
      <c r="AV89" s="13"/>
      <c r="AW89" s="13"/>
      <c r="AX89" s="13"/>
      <c r="AY89" s="13"/>
      <c r="AZ89" s="13"/>
      <c r="BA89" s="13"/>
      <c r="BB89" s="13"/>
      <c r="BC89" s="13"/>
      <c r="BD89" s="16"/>
      <c r="BE89" s="15"/>
      <c r="BF89" s="13"/>
      <c r="BG89" s="16"/>
      <c r="BH89" s="15"/>
      <c r="BI89" s="13"/>
      <c r="BJ89" s="13"/>
      <c r="BK89" s="13"/>
      <c r="BL89" s="13"/>
      <c r="BM89" s="13"/>
      <c r="BN89" s="13"/>
      <c r="BO89" s="13"/>
      <c r="BP89" s="13"/>
      <c r="BQ89" s="13"/>
      <c r="BR89" s="16"/>
      <c r="BS89" s="15"/>
      <c r="BT89" s="13"/>
      <c r="BU89" s="16"/>
      <c r="BV89" s="79"/>
      <c r="BW89" s="13"/>
      <c r="BX89" s="13"/>
      <c r="BY89" s="16"/>
      <c r="BZ89" s="16"/>
      <c r="CA89" s="147"/>
      <c r="CB89" s="16"/>
    </row>
    <row r="90" spans="5:80" x14ac:dyDescent="0.45">
      <c r="E90" s="77" t="s">
        <v>406</v>
      </c>
      <c r="F90" s="111" t="s">
        <v>101</v>
      </c>
      <c r="G90" s="111" t="s">
        <v>288</v>
      </c>
      <c r="H90" s="111" t="s">
        <v>287</v>
      </c>
      <c r="I90" s="15"/>
      <c r="J90" s="13"/>
      <c r="K90" s="13"/>
      <c r="L90" s="13"/>
      <c r="M90" s="13"/>
      <c r="N90" s="13"/>
      <c r="O90" s="13"/>
      <c r="P90" s="13"/>
      <c r="Q90" s="13"/>
      <c r="R90" s="13"/>
      <c r="S90" s="13"/>
      <c r="T90" s="13"/>
      <c r="U90" s="13" t="s">
        <v>508</v>
      </c>
      <c r="V90" s="13"/>
      <c r="W90" s="13"/>
      <c r="X90" s="13"/>
      <c r="Y90" s="13"/>
      <c r="Z90" s="13"/>
      <c r="AA90" s="13"/>
      <c r="AB90" s="13"/>
      <c r="AC90" s="13"/>
      <c r="AD90" s="13"/>
      <c r="AE90" s="13"/>
      <c r="AF90" s="16"/>
      <c r="AG90" s="15"/>
      <c r="AH90" s="13"/>
      <c r="AI90" s="13"/>
      <c r="AJ90" s="13"/>
      <c r="AK90" s="13"/>
      <c r="AL90" s="13"/>
      <c r="AM90" s="13"/>
      <c r="AN90" s="13"/>
      <c r="AO90" s="13"/>
      <c r="AP90" s="13"/>
      <c r="AQ90" s="13"/>
      <c r="AR90" s="13"/>
      <c r="AS90" s="13"/>
      <c r="AT90" s="13"/>
      <c r="AU90" s="13"/>
      <c r="AV90" s="13" t="s">
        <v>232</v>
      </c>
      <c r="AW90" s="13"/>
      <c r="AX90" s="13"/>
      <c r="AY90" s="13"/>
      <c r="AZ90" s="13"/>
      <c r="BA90" s="13"/>
      <c r="BB90" s="13"/>
      <c r="BC90" s="13"/>
      <c r="BD90" s="16"/>
      <c r="BE90" s="15"/>
      <c r="BF90" s="13"/>
      <c r="BG90" s="16"/>
      <c r="BH90" s="15"/>
      <c r="BI90" s="13"/>
      <c r="BJ90" s="13"/>
      <c r="BK90" s="13"/>
      <c r="BL90" s="13"/>
      <c r="BM90" s="13"/>
      <c r="BN90" s="13"/>
      <c r="BO90" s="13"/>
      <c r="BP90" s="13"/>
      <c r="BQ90" s="13"/>
      <c r="BR90" s="16"/>
      <c r="BS90" s="15"/>
      <c r="BT90" s="13"/>
      <c r="BU90" s="16"/>
      <c r="BV90" s="79"/>
      <c r="BW90" s="13"/>
      <c r="BX90" s="13"/>
      <c r="BY90" s="16"/>
      <c r="BZ90" s="16"/>
      <c r="CA90" s="147"/>
      <c r="CB90" s="16"/>
    </row>
    <row r="91" spans="5:80" x14ac:dyDescent="0.45">
      <c r="E91" s="77" t="s">
        <v>403</v>
      </c>
      <c r="F91" s="111" t="s">
        <v>116</v>
      </c>
      <c r="G91" s="111" t="s">
        <v>288</v>
      </c>
      <c r="H91" s="111" t="s">
        <v>287</v>
      </c>
      <c r="I91" s="15"/>
      <c r="J91" s="13"/>
      <c r="K91" s="13"/>
      <c r="L91" s="13"/>
      <c r="M91" s="13"/>
      <c r="N91" s="13"/>
      <c r="O91" s="13"/>
      <c r="P91" s="13"/>
      <c r="Q91" s="13"/>
      <c r="R91" s="13"/>
      <c r="S91" s="13"/>
      <c r="T91" s="13"/>
      <c r="U91" s="13" t="s">
        <v>508</v>
      </c>
      <c r="V91" s="13" t="s">
        <v>232</v>
      </c>
      <c r="W91" s="13"/>
      <c r="X91" s="13"/>
      <c r="Y91" s="13"/>
      <c r="Z91" s="13"/>
      <c r="AA91" s="13"/>
      <c r="AB91" s="13"/>
      <c r="AC91" s="13" t="s">
        <v>232</v>
      </c>
      <c r="AD91" s="13"/>
      <c r="AE91" s="13"/>
      <c r="AF91" s="16"/>
      <c r="AG91" s="15"/>
      <c r="AH91" s="13" t="s">
        <v>229</v>
      </c>
      <c r="AI91" s="13"/>
      <c r="AJ91" s="13" t="s">
        <v>232</v>
      </c>
      <c r="AK91" s="13" t="s">
        <v>229</v>
      </c>
      <c r="AL91" s="13"/>
      <c r="AM91" s="13" t="s">
        <v>229</v>
      </c>
      <c r="AN91" s="13"/>
      <c r="AO91" s="13"/>
      <c r="AP91" s="13"/>
      <c r="AQ91" s="13" t="s">
        <v>229</v>
      </c>
      <c r="AR91" s="13"/>
      <c r="AS91" s="13"/>
      <c r="AT91" s="13"/>
      <c r="AU91" s="13"/>
      <c r="AV91" s="13"/>
      <c r="AW91" s="13"/>
      <c r="AX91" s="13"/>
      <c r="AY91" s="13"/>
      <c r="AZ91" s="13"/>
      <c r="BA91" s="13"/>
      <c r="BB91" s="13"/>
      <c r="BC91" s="13"/>
      <c r="BD91" s="16"/>
      <c r="BE91" s="15"/>
      <c r="BF91" s="13"/>
      <c r="BG91" s="16"/>
      <c r="BH91" s="15"/>
      <c r="BI91" s="13"/>
      <c r="BJ91" s="13"/>
      <c r="BK91" s="13"/>
      <c r="BL91" s="13"/>
      <c r="BM91" s="13"/>
      <c r="BN91" s="13"/>
      <c r="BO91" s="13"/>
      <c r="BP91" s="13"/>
      <c r="BQ91" s="13"/>
      <c r="BR91" s="16"/>
      <c r="BS91" s="15"/>
      <c r="BT91" s="13"/>
      <c r="BU91" s="16"/>
      <c r="BV91" s="79"/>
      <c r="BW91" s="13"/>
      <c r="BX91" s="13"/>
      <c r="BY91" s="16"/>
      <c r="BZ91" s="16"/>
      <c r="CA91" s="147"/>
      <c r="CB91" s="16"/>
    </row>
    <row r="92" spans="5:80" x14ac:dyDescent="0.45">
      <c r="E92" s="77" t="s">
        <v>404</v>
      </c>
      <c r="F92" s="111" t="s">
        <v>128</v>
      </c>
      <c r="G92" s="111" t="s">
        <v>288</v>
      </c>
      <c r="H92" s="111" t="s">
        <v>287</v>
      </c>
      <c r="I92" s="15"/>
      <c r="J92" s="13" t="s">
        <v>229</v>
      </c>
      <c r="K92" s="13"/>
      <c r="L92" s="13"/>
      <c r="M92" s="13"/>
      <c r="N92" s="13"/>
      <c r="O92" s="13"/>
      <c r="P92" s="13"/>
      <c r="Q92" s="13"/>
      <c r="R92" s="13"/>
      <c r="S92" s="13"/>
      <c r="T92" s="13"/>
      <c r="U92" s="13" t="s">
        <v>508</v>
      </c>
      <c r="V92" s="13"/>
      <c r="W92" s="13"/>
      <c r="X92" s="13"/>
      <c r="Y92" s="13"/>
      <c r="Z92" s="13"/>
      <c r="AA92" s="13"/>
      <c r="AB92" s="13"/>
      <c r="AC92" s="13"/>
      <c r="AD92" s="13"/>
      <c r="AE92" s="13"/>
      <c r="AF92" s="16"/>
      <c r="AG92" s="15"/>
      <c r="AH92" s="13"/>
      <c r="AI92" s="13"/>
      <c r="AJ92" s="13" t="s">
        <v>229</v>
      </c>
      <c r="AK92" s="13"/>
      <c r="AL92" s="13"/>
      <c r="AM92" s="13"/>
      <c r="AN92" s="13" t="s">
        <v>232</v>
      </c>
      <c r="AO92" s="13"/>
      <c r="AP92" s="13"/>
      <c r="AQ92" s="13"/>
      <c r="AR92" s="13"/>
      <c r="AS92" s="13"/>
      <c r="AT92" s="13"/>
      <c r="AU92" s="13"/>
      <c r="AV92" s="13"/>
      <c r="AW92" s="13"/>
      <c r="AX92" s="13"/>
      <c r="AY92" s="13"/>
      <c r="AZ92" s="13"/>
      <c r="BA92" s="13"/>
      <c r="BB92" s="13"/>
      <c r="BC92" s="13"/>
      <c r="BD92" s="16"/>
      <c r="BE92" s="15"/>
      <c r="BF92" s="13"/>
      <c r="BG92" s="16"/>
      <c r="BH92" s="15"/>
      <c r="BI92" s="13"/>
      <c r="BJ92" s="13"/>
      <c r="BK92" s="13"/>
      <c r="BL92" s="13"/>
      <c r="BM92" s="13"/>
      <c r="BN92" s="13"/>
      <c r="BO92" s="13"/>
      <c r="BP92" s="13"/>
      <c r="BQ92" s="13"/>
      <c r="BR92" s="16"/>
      <c r="BS92" s="15"/>
      <c r="BT92" s="13"/>
      <c r="BU92" s="16"/>
      <c r="BV92" s="79"/>
      <c r="BW92" s="13"/>
      <c r="BX92" s="13"/>
      <c r="BY92" s="16"/>
      <c r="BZ92" s="16"/>
      <c r="CA92" s="147"/>
      <c r="CB92" s="16"/>
    </row>
    <row r="93" spans="5:80" x14ac:dyDescent="0.45">
      <c r="E93" s="77" t="s">
        <v>407</v>
      </c>
      <c r="F93" s="111" t="s">
        <v>57</v>
      </c>
      <c r="G93" s="111" t="s">
        <v>288</v>
      </c>
      <c r="H93" s="111" t="s">
        <v>287</v>
      </c>
      <c r="I93" s="15"/>
      <c r="J93" s="13"/>
      <c r="K93" s="13"/>
      <c r="L93" s="13"/>
      <c r="M93" s="13"/>
      <c r="N93" s="13"/>
      <c r="O93" s="13"/>
      <c r="P93" s="13"/>
      <c r="Q93" s="13"/>
      <c r="R93" s="13" t="s">
        <v>232</v>
      </c>
      <c r="S93" s="13"/>
      <c r="T93" s="13"/>
      <c r="U93" s="13" t="s">
        <v>508</v>
      </c>
      <c r="V93" s="13"/>
      <c r="W93" s="13"/>
      <c r="X93" s="13"/>
      <c r="Y93" s="13"/>
      <c r="Z93" s="13"/>
      <c r="AA93" s="13"/>
      <c r="AB93" s="13"/>
      <c r="AC93" s="13"/>
      <c r="AD93" s="13"/>
      <c r="AE93" s="13"/>
      <c r="AF93" s="16"/>
      <c r="AG93" s="15"/>
      <c r="AH93" s="13"/>
      <c r="AI93" s="13"/>
      <c r="AJ93" s="13"/>
      <c r="AK93" s="13"/>
      <c r="AL93" s="13"/>
      <c r="AM93" s="13"/>
      <c r="AN93" s="13"/>
      <c r="AO93" s="13"/>
      <c r="AP93" s="13"/>
      <c r="AQ93" s="13"/>
      <c r="AR93" s="13"/>
      <c r="AS93" s="13"/>
      <c r="AT93" s="13"/>
      <c r="AU93" s="13"/>
      <c r="AV93" s="13"/>
      <c r="AW93" s="13"/>
      <c r="AX93" s="13"/>
      <c r="AY93" s="13"/>
      <c r="AZ93" s="13"/>
      <c r="BA93" s="13"/>
      <c r="BB93" s="13"/>
      <c r="BC93" s="13"/>
      <c r="BD93" s="16"/>
      <c r="BE93" s="15"/>
      <c r="BF93" s="13"/>
      <c r="BG93" s="16"/>
      <c r="BH93" s="15"/>
      <c r="BI93" s="13"/>
      <c r="BJ93" s="13"/>
      <c r="BK93" s="13"/>
      <c r="BL93" s="13"/>
      <c r="BM93" s="13"/>
      <c r="BN93" s="13"/>
      <c r="BO93" s="13"/>
      <c r="BP93" s="13"/>
      <c r="BQ93" s="13"/>
      <c r="BR93" s="16"/>
      <c r="BS93" s="15"/>
      <c r="BT93" s="13"/>
      <c r="BU93" s="16"/>
      <c r="BV93" s="79"/>
      <c r="BW93" s="13"/>
      <c r="BX93" s="13"/>
      <c r="BY93" s="16"/>
      <c r="BZ93" s="16"/>
      <c r="CA93" s="147"/>
      <c r="CB93" s="16"/>
    </row>
    <row r="94" spans="5:80" x14ac:dyDescent="0.45">
      <c r="E94" s="77" t="s">
        <v>408</v>
      </c>
      <c r="F94" s="111" t="s">
        <v>72</v>
      </c>
      <c r="G94" s="111" t="s">
        <v>288</v>
      </c>
      <c r="H94" s="111" t="s">
        <v>287</v>
      </c>
      <c r="I94" s="15"/>
      <c r="J94" s="13"/>
      <c r="K94" s="13"/>
      <c r="L94" s="13"/>
      <c r="M94" s="13"/>
      <c r="N94" s="13"/>
      <c r="O94" s="13"/>
      <c r="P94" s="13"/>
      <c r="Q94" s="13"/>
      <c r="R94" s="13" t="s">
        <v>229</v>
      </c>
      <c r="S94" s="13"/>
      <c r="T94" s="13"/>
      <c r="U94" s="13" t="s">
        <v>508</v>
      </c>
      <c r="V94" s="13" t="s">
        <v>232</v>
      </c>
      <c r="W94" s="13"/>
      <c r="X94" s="13"/>
      <c r="Y94" s="13" t="s">
        <v>232</v>
      </c>
      <c r="Z94" s="13"/>
      <c r="AA94" s="13"/>
      <c r="AB94" s="13"/>
      <c r="AC94" s="13"/>
      <c r="AD94" s="13"/>
      <c r="AE94" s="13"/>
      <c r="AF94" s="16"/>
      <c r="AG94" s="15"/>
      <c r="AH94" s="13"/>
      <c r="AI94" s="13"/>
      <c r="AJ94" s="13"/>
      <c r="AK94" s="13"/>
      <c r="AL94" s="13" t="s">
        <v>232</v>
      </c>
      <c r="AM94" s="13" t="s">
        <v>232</v>
      </c>
      <c r="AN94" s="13"/>
      <c r="AO94" s="13"/>
      <c r="AP94" s="13"/>
      <c r="AQ94" s="13" t="s">
        <v>229</v>
      </c>
      <c r="AR94" s="13"/>
      <c r="AS94" s="13"/>
      <c r="AT94" s="13"/>
      <c r="AU94" s="13"/>
      <c r="AV94" s="13"/>
      <c r="AW94" s="13"/>
      <c r="AX94" s="13"/>
      <c r="AY94" s="13"/>
      <c r="AZ94" s="13"/>
      <c r="BA94" s="13"/>
      <c r="BB94" s="13"/>
      <c r="BC94" s="13"/>
      <c r="BD94" s="16"/>
      <c r="BE94" s="15"/>
      <c r="BF94" s="13"/>
      <c r="BG94" s="16"/>
      <c r="BH94" s="15"/>
      <c r="BI94" s="13"/>
      <c r="BJ94" s="13"/>
      <c r="BK94" s="13"/>
      <c r="BL94" s="13"/>
      <c r="BM94" s="13"/>
      <c r="BN94" s="13"/>
      <c r="BO94" s="13"/>
      <c r="BP94" s="13"/>
      <c r="BQ94" s="13"/>
      <c r="BR94" s="16"/>
      <c r="BS94" s="15"/>
      <c r="BT94" s="13"/>
      <c r="BU94" s="16"/>
      <c r="BV94" s="79"/>
      <c r="BW94" s="13"/>
      <c r="BX94" s="13"/>
      <c r="BY94" s="16"/>
      <c r="BZ94" s="16"/>
      <c r="CA94" s="147"/>
      <c r="CB94" s="16"/>
    </row>
    <row r="95" spans="5:80" x14ac:dyDescent="0.45">
      <c r="E95" s="77" t="s">
        <v>409</v>
      </c>
      <c r="F95" s="111" t="s">
        <v>87</v>
      </c>
      <c r="G95" s="111" t="s">
        <v>289</v>
      </c>
      <c r="H95" s="111" t="s">
        <v>287</v>
      </c>
      <c r="I95" s="15"/>
      <c r="J95" s="13"/>
      <c r="K95" s="13"/>
      <c r="L95" s="13"/>
      <c r="M95" s="13"/>
      <c r="N95" s="13"/>
      <c r="O95" s="13"/>
      <c r="P95" s="13"/>
      <c r="Q95" s="13"/>
      <c r="R95" s="13"/>
      <c r="S95" s="13"/>
      <c r="T95" s="13"/>
      <c r="U95" s="13" t="s">
        <v>508</v>
      </c>
      <c r="V95" s="13" t="s">
        <v>229</v>
      </c>
      <c r="W95" s="13"/>
      <c r="X95" s="13"/>
      <c r="Y95" s="13"/>
      <c r="Z95" s="13"/>
      <c r="AA95" s="13"/>
      <c r="AB95" s="13"/>
      <c r="AC95" s="13"/>
      <c r="AD95" s="13" t="s">
        <v>232</v>
      </c>
      <c r="AE95" s="13"/>
      <c r="AF95" s="16"/>
      <c r="AG95" s="15"/>
      <c r="AH95" s="13"/>
      <c r="AI95" s="13"/>
      <c r="AJ95" s="13"/>
      <c r="AK95" s="13" t="s">
        <v>232</v>
      </c>
      <c r="AL95" s="13"/>
      <c r="AM95" s="13" t="s">
        <v>229</v>
      </c>
      <c r="AN95" s="13"/>
      <c r="AO95" s="13"/>
      <c r="AP95" s="13"/>
      <c r="AQ95" s="13" t="s">
        <v>229</v>
      </c>
      <c r="AR95" s="13"/>
      <c r="AS95" s="13"/>
      <c r="AT95" s="13"/>
      <c r="AU95" s="13"/>
      <c r="AV95" s="13" t="s">
        <v>232</v>
      </c>
      <c r="AW95" s="13"/>
      <c r="AX95" s="13"/>
      <c r="AY95" s="13"/>
      <c r="AZ95" s="13"/>
      <c r="BA95" s="13"/>
      <c r="BB95" s="13"/>
      <c r="BC95" s="13"/>
      <c r="BD95" s="16"/>
      <c r="BE95" s="15"/>
      <c r="BF95" s="13"/>
      <c r="BG95" s="16"/>
      <c r="BH95" s="15"/>
      <c r="BI95" s="13"/>
      <c r="BJ95" s="13"/>
      <c r="BK95" s="13"/>
      <c r="BL95" s="13"/>
      <c r="BM95" s="13"/>
      <c r="BN95" s="13"/>
      <c r="BO95" s="13"/>
      <c r="BP95" s="13"/>
      <c r="BQ95" s="13"/>
      <c r="BR95" s="16"/>
      <c r="BS95" s="15"/>
      <c r="BT95" s="13"/>
      <c r="BU95" s="16"/>
      <c r="BV95" s="79"/>
      <c r="BW95" s="13"/>
      <c r="BX95" s="13"/>
      <c r="BY95" s="16"/>
      <c r="BZ95" s="16"/>
      <c r="CA95" s="147"/>
      <c r="CB95" s="16"/>
    </row>
    <row r="96" spans="5:80" x14ac:dyDescent="0.45">
      <c r="E96" s="77" t="s">
        <v>411</v>
      </c>
      <c r="F96" s="111" t="s">
        <v>102</v>
      </c>
      <c r="G96" s="111" t="s">
        <v>289</v>
      </c>
      <c r="H96" s="111" t="s">
        <v>287</v>
      </c>
      <c r="I96" s="15"/>
      <c r="J96" s="13"/>
      <c r="K96" s="13"/>
      <c r="L96" s="13"/>
      <c r="M96" s="13"/>
      <c r="N96" s="13"/>
      <c r="O96" s="13"/>
      <c r="P96" s="13"/>
      <c r="Q96" s="13"/>
      <c r="R96" s="13"/>
      <c r="S96" s="13"/>
      <c r="T96" s="13"/>
      <c r="U96" s="13" t="s">
        <v>508</v>
      </c>
      <c r="V96" s="13"/>
      <c r="W96" s="13"/>
      <c r="X96" s="13"/>
      <c r="Y96" s="13"/>
      <c r="Z96" s="13"/>
      <c r="AA96" s="13"/>
      <c r="AB96" s="13"/>
      <c r="AC96" s="13"/>
      <c r="AD96" s="13"/>
      <c r="AE96" s="13"/>
      <c r="AF96" s="16"/>
      <c r="AG96" s="15"/>
      <c r="AH96" s="13"/>
      <c r="AI96" s="13"/>
      <c r="AJ96" s="13"/>
      <c r="AK96" s="13"/>
      <c r="AL96" s="13"/>
      <c r="AM96" s="13"/>
      <c r="AN96" s="13"/>
      <c r="AO96" s="13"/>
      <c r="AP96" s="13"/>
      <c r="AQ96" s="13"/>
      <c r="AR96" s="13"/>
      <c r="AS96" s="13"/>
      <c r="AT96" s="13"/>
      <c r="AU96" s="13"/>
      <c r="AV96" s="13"/>
      <c r="AW96" s="13"/>
      <c r="AX96" s="13"/>
      <c r="AY96" s="13"/>
      <c r="AZ96" s="13"/>
      <c r="BA96" s="13"/>
      <c r="BB96" s="13"/>
      <c r="BC96" s="13"/>
      <c r="BD96" s="16"/>
      <c r="BE96" s="15"/>
      <c r="BF96" s="13"/>
      <c r="BG96" s="16"/>
      <c r="BH96" s="15"/>
      <c r="BI96" s="13"/>
      <c r="BJ96" s="13"/>
      <c r="BK96" s="13"/>
      <c r="BL96" s="13"/>
      <c r="BM96" s="13"/>
      <c r="BN96" s="13"/>
      <c r="BO96" s="13"/>
      <c r="BP96" s="13"/>
      <c r="BQ96" s="13"/>
      <c r="BR96" s="16"/>
      <c r="BS96" s="15"/>
      <c r="BT96" s="13"/>
      <c r="BU96" s="16"/>
      <c r="BV96" s="79"/>
      <c r="BW96" s="13"/>
      <c r="BX96" s="13"/>
      <c r="BY96" s="16"/>
      <c r="BZ96" s="16"/>
      <c r="CA96" s="147"/>
      <c r="CB96" s="16" t="s">
        <v>229</v>
      </c>
    </row>
    <row r="97" spans="5:80" x14ac:dyDescent="0.45">
      <c r="E97" s="77" t="s">
        <v>413</v>
      </c>
      <c r="F97" s="111" t="s">
        <v>117</v>
      </c>
      <c r="G97" s="111" t="s">
        <v>288</v>
      </c>
      <c r="H97" s="111" t="s">
        <v>287</v>
      </c>
      <c r="I97" s="15"/>
      <c r="J97" s="13"/>
      <c r="K97" s="13"/>
      <c r="L97" s="13"/>
      <c r="M97" s="13"/>
      <c r="N97" s="13"/>
      <c r="O97" s="13"/>
      <c r="P97" s="13"/>
      <c r="Q97" s="13"/>
      <c r="R97" s="13" t="s">
        <v>232</v>
      </c>
      <c r="S97" s="13"/>
      <c r="T97" s="13"/>
      <c r="U97" s="13" t="s">
        <v>508</v>
      </c>
      <c r="V97" s="13" t="s">
        <v>232</v>
      </c>
      <c r="W97" s="13"/>
      <c r="X97" s="13"/>
      <c r="Y97" s="13"/>
      <c r="Z97" s="13"/>
      <c r="AA97" s="13"/>
      <c r="AB97" s="13"/>
      <c r="AC97" s="13"/>
      <c r="AD97" s="13"/>
      <c r="AE97" s="13"/>
      <c r="AF97" s="16"/>
      <c r="AG97" s="15"/>
      <c r="AH97" s="13"/>
      <c r="AI97" s="13"/>
      <c r="AJ97" s="13"/>
      <c r="AK97" s="13" t="s">
        <v>232</v>
      </c>
      <c r="AL97" s="13" t="s">
        <v>232</v>
      </c>
      <c r="AM97" s="13"/>
      <c r="AN97" s="13"/>
      <c r="AO97" s="13"/>
      <c r="AP97" s="13"/>
      <c r="AQ97" s="13" t="s">
        <v>232</v>
      </c>
      <c r="AR97" s="13"/>
      <c r="AS97" s="13"/>
      <c r="AT97" s="13"/>
      <c r="AU97" s="13"/>
      <c r="AV97" s="13"/>
      <c r="AW97" s="13"/>
      <c r="AX97" s="13"/>
      <c r="AY97" s="13"/>
      <c r="AZ97" s="13"/>
      <c r="BA97" s="13"/>
      <c r="BB97" s="13"/>
      <c r="BC97" s="13"/>
      <c r="BD97" s="16"/>
      <c r="BE97" s="15"/>
      <c r="BF97" s="13"/>
      <c r="BG97" s="16"/>
      <c r="BH97" s="15"/>
      <c r="BI97" s="13"/>
      <c r="BJ97" s="13"/>
      <c r="BK97" s="13"/>
      <c r="BL97" s="13"/>
      <c r="BM97" s="13"/>
      <c r="BN97" s="13"/>
      <c r="BO97" s="13"/>
      <c r="BP97" s="13"/>
      <c r="BQ97" s="13"/>
      <c r="BR97" s="16"/>
      <c r="BS97" s="15"/>
      <c r="BT97" s="13"/>
      <c r="BU97" s="16"/>
      <c r="BV97" s="79"/>
      <c r="BW97" s="13"/>
      <c r="BX97" s="13"/>
      <c r="BY97" s="16"/>
      <c r="BZ97" s="16"/>
      <c r="CA97" s="147"/>
      <c r="CB97" s="16"/>
    </row>
    <row r="98" spans="5:80" x14ac:dyDescent="0.45">
      <c r="E98" s="77" t="s">
        <v>414</v>
      </c>
      <c r="F98" s="111" t="s">
        <v>129</v>
      </c>
      <c r="G98" s="111" t="s">
        <v>288</v>
      </c>
      <c r="H98" s="111" t="s">
        <v>287</v>
      </c>
      <c r="I98" s="15"/>
      <c r="J98" s="13"/>
      <c r="K98" s="13"/>
      <c r="L98" s="13"/>
      <c r="M98" s="13"/>
      <c r="N98" s="13"/>
      <c r="O98" s="13"/>
      <c r="P98" s="13"/>
      <c r="Q98" s="13"/>
      <c r="R98" s="13" t="s">
        <v>232</v>
      </c>
      <c r="S98" s="13"/>
      <c r="T98" s="13"/>
      <c r="U98" s="13" t="s">
        <v>508</v>
      </c>
      <c r="V98" s="13" t="s">
        <v>229</v>
      </c>
      <c r="W98" s="13"/>
      <c r="X98" s="13"/>
      <c r="Y98" s="13"/>
      <c r="Z98" s="13"/>
      <c r="AA98" s="13"/>
      <c r="AB98" s="13"/>
      <c r="AC98" s="13"/>
      <c r="AD98" s="13"/>
      <c r="AE98" s="13"/>
      <c r="AF98" s="16"/>
      <c r="AG98" s="15"/>
      <c r="AH98" s="13"/>
      <c r="AI98" s="13"/>
      <c r="AJ98" s="13"/>
      <c r="AK98" s="13"/>
      <c r="AL98" s="13" t="s">
        <v>229</v>
      </c>
      <c r="AM98" s="13" t="s">
        <v>232</v>
      </c>
      <c r="AN98" s="13"/>
      <c r="AO98" s="13"/>
      <c r="AP98" s="13"/>
      <c r="AQ98" s="13" t="s">
        <v>232</v>
      </c>
      <c r="AR98" s="13"/>
      <c r="AS98" s="13"/>
      <c r="AT98" s="13"/>
      <c r="AU98" s="13"/>
      <c r="AV98" s="13" t="s">
        <v>232</v>
      </c>
      <c r="AW98" s="13"/>
      <c r="AX98" s="13"/>
      <c r="AY98" s="13"/>
      <c r="AZ98" s="13"/>
      <c r="BA98" s="13"/>
      <c r="BB98" s="13"/>
      <c r="BC98" s="13"/>
      <c r="BD98" s="16"/>
      <c r="BE98" s="15"/>
      <c r="BF98" s="13"/>
      <c r="BG98" s="16"/>
      <c r="BH98" s="15"/>
      <c r="BI98" s="13"/>
      <c r="BJ98" s="13"/>
      <c r="BK98" s="13"/>
      <c r="BL98" s="13"/>
      <c r="BM98" s="13"/>
      <c r="BN98" s="13"/>
      <c r="BO98" s="13"/>
      <c r="BP98" s="13"/>
      <c r="BQ98" s="13"/>
      <c r="BR98" s="16"/>
      <c r="BS98" s="15"/>
      <c r="BT98" s="13"/>
      <c r="BU98" s="16"/>
      <c r="BV98" s="79"/>
      <c r="BW98" s="13"/>
      <c r="BX98" s="13"/>
      <c r="BY98" s="16"/>
      <c r="BZ98" s="16"/>
      <c r="CA98" s="147"/>
      <c r="CB98" s="16"/>
    </row>
    <row r="99" spans="5:80" x14ac:dyDescent="0.45">
      <c r="E99" s="77" t="s">
        <v>410</v>
      </c>
      <c r="F99" s="111" t="s">
        <v>139</v>
      </c>
      <c r="G99" s="111" t="s">
        <v>288</v>
      </c>
      <c r="H99" s="111" t="s">
        <v>287</v>
      </c>
      <c r="I99" s="15"/>
      <c r="J99" s="13"/>
      <c r="K99" s="13"/>
      <c r="L99" s="13"/>
      <c r="M99" s="13"/>
      <c r="N99" s="13"/>
      <c r="O99" s="13"/>
      <c r="P99" s="13"/>
      <c r="Q99" s="13"/>
      <c r="R99" s="13"/>
      <c r="S99" s="13"/>
      <c r="T99" s="13"/>
      <c r="U99" s="13" t="s">
        <v>508</v>
      </c>
      <c r="V99" s="13"/>
      <c r="W99" s="13"/>
      <c r="X99" s="13"/>
      <c r="Y99" s="13"/>
      <c r="Z99" s="13"/>
      <c r="AA99" s="13"/>
      <c r="AB99" s="13"/>
      <c r="AC99" s="13"/>
      <c r="AD99" s="13"/>
      <c r="AE99" s="13"/>
      <c r="AF99" s="16"/>
      <c r="AG99" s="15"/>
      <c r="AH99" s="13"/>
      <c r="AI99" s="13"/>
      <c r="AJ99" s="13"/>
      <c r="AK99" s="13"/>
      <c r="AL99" s="13"/>
      <c r="AM99" s="13"/>
      <c r="AN99" s="13"/>
      <c r="AO99" s="13"/>
      <c r="AP99" s="13"/>
      <c r="AQ99" s="13" t="s">
        <v>229</v>
      </c>
      <c r="AR99" s="13"/>
      <c r="AS99" s="13"/>
      <c r="AT99" s="13"/>
      <c r="AU99" s="13"/>
      <c r="AV99" s="13" t="s">
        <v>229</v>
      </c>
      <c r="AW99" s="13"/>
      <c r="AX99" s="13"/>
      <c r="AY99" s="13"/>
      <c r="AZ99" s="13"/>
      <c r="BA99" s="13"/>
      <c r="BB99" s="13"/>
      <c r="BC99" s="13"/>
      <c r="BD99" s="16"/>
      <c r="BE99" s="15"/>
      <c r="BF99" s="13"/>
      <c r="BG99" s="16"/>
      <c r="BH99" s="15"/>
      <c r="BI99" s="13"/>
      <c r="BJ99" s="13"/>
      <c r="BK99" s="13"/>
      <c r="BL99" s="13"/>
      <c r="BM99" s="13"/>
      <c r="BN99" s="13"/>
      <c r="BO99" s="13"/>
      <c r="BP99" s="13"/>
      <c r="BQ99" s="13"/>
      <c r="BR99" s="16"/>
      <c r="BS99" s="15"/>
      <c r="BT99" s="13"/>
      <c r="BU99" s="16"/>
      <c r="BV99" s="79"/>
      <c r="BW99" s="13"/>
      <c r="BX99" s="13"/>
      <c r="BY99" s="16"/>
      <c r="BZ99" s="16"/>
      <c r="CA99" s="147"/>
      <c r="CB99" s="16"/>
    </row>
    <row r="100" spans="5:80" x14ac:dyDescent="0.45">
      <c r="E100" s="77" t="s">
        <v>412</v>
      </c>
      <c r="F100" s="111" t="s">
        <v>148</v>
      </c>
      <c r="G100" s="111" t="s">
        <v>288</v>
      </c>
      <c r="H100" s="111" t="s">
        <v>287</v>
      </c>
      <c r="I100" s="15"/>
      <c r="J100" s="13"/>
      <c r="K100" s="13"/>
      <c r="L100" s="13"/>
      <c r="M100" s="13"/>
      <c r="N100" s="13"/>
      <c r="O100" s="13"/>
      <c r="P100" s="13"/>
      <c r="Q100" s="13"/>
      <c r="R100" s="13"/>
      <c r="S100" s="13"/>
      <c r="T100" s="13"/>
      <c r="U100" s="13" t="s">
        <v>508</v>
      </c>
      <c r="V100" s="13"/>
      <c r="W100" s="13"/>
      <c r="X100" s="13"/>
      <c r="Y100" s="13"/>
      <c r="Z100" s="13"/>
      <c r="AA100" s="13"/>
      <c r="AB100" s="13"/>
      <c r="AC100" s="13"/>
      <c r="AD100" s="13"/>
      <c r="AE100" s="13"/>
      <c r="AF100" s="16"/>
      <c r="AG100" s="15"/>
      <c r="AH100" s="13"/>
      <c r="AI100" s="13"/>
      <c r="AJ100" s="13"/>
      <c r="AK100" s="13"/>
      <c r="AL100" s="13"/>
      <c r="AM100" s="13" t="s">
        <v>232</v>
      </c>
      <c r="AN100" s="13"/>
      <c r="AO100" s="13"/>
      <c r="AP100" s="13"/>
      <c r="AQ100" s="13" t="s">
        <v>229</v>
      </c>
      <c r="AR100" s="13"/>
      <c r="AS100" s="13"/>
      <c r="AT100" s="13"/>
      <c r="AU100" s="13"/>
      <c r="AV100" s="13" t="s">
        <v>229</v>
      </c>
      <c r="AW100" s="13"/>
      <c r="AX100" s="13"/>
      <c r="AY100" s="13"/>
      <c r="AZ100" s="13"/>
      <c r="BA100" s="13"/>
      <c r="BB100" s="13"/>
      <c r="BC100" s="13"/>
      <c r="BD100" s="16"/>
      <c r="BE100" s="15"/>
      <c r="BF100" s="13"/>
      <c r="BG100" s="16"/>
      <c r="BH100" s="15"/>
      <c r="BI100" s="13"/>
      <c r="BJ100" s="13"/>
      <c r="BK100" s="13"/>
      <c r="BL100" s="13"/>
      <c r="BM100" s="13"/>
      <c r="BN100" s="13"/>
      <c r="BO100" s="13"/>
      <c r="BP100" s="13"/>
      <c r="BQ100" s="13"/>
      <c r="BR100" s="16"/>
      <c r="BS100" s="15"/>
      <c r="BT100" s="13"/>
      <c r="BU100" s="16"/>
      <c r="BV100" s="79"/>
      <c r="BW100" s="13"/>
      <c r="BX100" s="13"/>
      <c r="BY100" s="16"/>
      <c r="BZ100" s="16"/>
      <c r="CA100" s="147"/>
      <c r="CB100" s="16"/>
    </row>
    <row r="101" spans="5:80" x14ac:dyDescent="0.45">
      <c r="E101" s="77" t="s">
        <v>424</v>
      </c>
      <c r="F101" s="111" t="s">
        <v>157</v>
      </c>
      <c r="G101" s="111" t="s">
        <v>288</v>
      </c>
      <c r="H101" s="111" t="s">
        <v>288</v>
      </c>
      <c r="I101" s="15"/>
      <c r="J101" s="13"/>
      <c r="K101" s="13"/>
      <c r="L101" s="13"/>
      <c r="M101" s="13"/>
      <c r="N101" s="13"/>
      <c r="O101" s="13"/>
      <c r="P101" s="13"/>
      <c r="Q101" s="13"/>
      <c r="R101" s="13" t="s">
        <v>232</v>
      </c>
      <c r="S101" s="13"/>
      <c r="T101" s="13"/>
      <c r="U101" s="13" t="s">
        <v>508</v>
      </c>
      <c r="V101" s="13" t="s">
        <v>229</v>
      </c>
      <c r="W101" s="13"/>
      <c r="X101" s="13"/>
      <c r="Y101" s="13"/>
      <c r="Z101" s="13"/>
      <c r="AA101" s="13"/>
      <c r="AB101" s="13"/>
      <c r="AC101" s="13"/>
      <c r="AD101" s="13"/>
      <c r="AE101" s="13" t="s">
        <v>232</v>
      </c>
      <c r="AF101" s="16"/>
      <c r="AG101" s="15"/>
      <c r="AH101" s="13" t="s">
        <v>229</v>
      </c>
      <c r="AI101" s="13"/>
      <c r="AJ101" s="13"/>
      <c r="AK101" s="13" t="s">
        <v>232</v>
      </c>
      <c r="AL101" s="13"/>
      <c r="AM101" s="13"/>
      <c r="AN101" s="13"/>
      <c r="AO101" s="13"/>
      <c r="AP101" s="13"/>
      <c r="AQ101" s="13"/>
      <c r="AR101" s="13"/>
      <c r="AS101" s="13"/>
      <c r="AT101" s="13"/>
      <c r="AU101" s="13"/>
      <c r="AV101" s="13"/>
      <c r="AW101" s="13"/>
      <c r="AX101" s="13"/>
      <c r="AY101" s="13"/>
      <c r="AZ101" s="13"/>
      <c r="BA101" s="13"/>
      <c r="BB101" s="13"/>
      <c r="BC101" s="13"/>
      <c r="BD101" s="16"/>
      <c r="BE101" s="15"/>
      <c r="BF101" s="13"/>
      <c r="BG101" s="16"/>
      <c r="BH101" s="15"/>
      <c r="BI101" s="13"/>
      <c r="BJ101" s="13"/>
      <c r="BK101" s="13"/>
      <c r="BL101" s="13"/>
      <c r="BM101" s="13"/>
      <c r="BN101" s="13"/>
      <c r="BO101" s="13"/>
      <c r="BP101" s="13"/>
      <c r="BQ101" s="13"/>
      <c r="BR101" s="16"/>
      <c r="BS101" s="15"/>
      <c r="BT101" s="13"/>
      <c r="BU101" s="16"/>
      <c r="BV101" s="79"/>
      <c r="BW101" s="13"/>
      <c r="BX101" s="13"/>
      <c r="BY101" s="16"/>
      <c r="BZ101" s="16"/>
      <c r="CA101" s="147"/>
      <c r="CB101" s="16"/>
    </row>
    <row r="102" spans="5:80" x14ac:dyDescent="0.45">
      <c r="E102" s="77" t="s">
        <v>334</v>
      </c>
      <c r="F102" s="111" t="s">
        <v>296</v>
      </c>
      <c r="G102" s="111" t="s">
        <v>290</v>
      </c>
      <c r="H102" s="111" t="s">
        <v>290</v>
      </c>
      <c r="I102" s="15"/>
      <c r="J102" s="13"/>
      <c r="K102" s="13"/>
      <c r="L102" s="13"/>
      <c r="M102" s="13"/>
      <c r="N102" s="13"/>
      <c r="O102" s="13"/>
      <c r="P102" s="13"/>
      <c r="Q102" s="13"/>
      <c r="R102" s="13"/>
      <c r="S102" s="13"/>
      <c r="T102" s="13"/>
      <c r="U102" s="13" t="s">
        <v>508</v>
      </c>
      <c r="V102" s="13"/>
      <c r="W102" s="13"/>
      <c r="X102" s="13"/>
      <c r="Y102" s="13"/>
      <c r="Z102" s="13"/>
      <c r="AA102" s="13"/>
      <c r="AB102" s="13"/>
      <c r="AC102" s="13"/>
      <c r="AD102" s="13"/>
      <c r="AE102" s="13"/>
      <c r="AF102" s="16"/>
      <c r="AG102" s="15"/>
      <c r="AH102" s="13"/>
      <c r="AI102" s="13"/>
      <c r="AJ102" s="13"/>
      <c r="AK102" s="13"/>
      <c r="AL102" s="13"/>
      <c r="AM102" s="13"/>
      <c r="AN102" s="13"/>
      <c r="AO102" s="13"/>
      <c r="AP102" s="13"/>
      <c r="AQ102" s="13"/>
      <c r="AR102" s="13"/>
      <c r="AS102" s="13"/>
      <c r="AT102" s="13"/>
      <c r="AU102" s="13"/>
      <c r="AV102" s="13"/>
      <c r="AW102" s="13"/>
      <c r="AX102" s="13"/>
      <c r="AY102" s="13"/>
      <c r="AZ102" s="13"/>
      <c r="BA102" s="13"/>
      <c r="BB102" s="13"/>
      <c r="BC102" s="13"/>
      <c r="BD102" s="16"/>
      <c r="BE102" s="15"/>
      <c r="BF102" s="13"/>
      <c r="BG102" s="16"/>
      <c r="BH102" s="15"/>
      <c r="BI102" s="13"/>
      <c r="BJ102" s="13"/>
      <c r="BK102" s="13"/>
      <c r="BL102" s="13"/>
      <c r="BM102" s="13"/>
      <c r="BN102" s="13"/>
      <c r="BO102" s="13"/>
      <c r="BP102" s="13"/>
      <c r="BQ102" s="13"/>
      <c r="BR102" s="16"/>
      <c r="BS102" s="15"/>
      <c r="BT102" s="13"/>
      <c r="BU102" s="16"/>
      <c r="BV102" s="79"/>
      <c r="BW102" s="13"/>
      <c r="BX102" s="13"/>
      <c r="BY102" s="16"/>
      <c r="BZ102" s="16"/>
      <c r="CA102" s="147"/>
      <c r="CB102" s="16"/>
    </row>
    <row r="103" spans="5:80" x14ac:dyDescent="0.45">
      <c r="E103" s="77" t="s">
        <v>335</v>
      </c>
      <c r="F103" s="111" t="s">
        <v>296</v>
      </c>
      <c r="G103" s="111" t="s">
        <v>290</v>
      </c>
      <c r="H103" s="111" t="s">
        <v>290</v>
      </c>
      <c r="I103" s="15"/>
      <c r="J103" s="13"/>
      <c r="K103" s="13"/>
      <c r="L103" s="13"/>
      <c r="M103" s="13"/>
      <c r="N103" s="13"/>
      <c r="O103" s="13"/>
      <c r="P103" s="13"/>
      <c r="Q103" s="13"/>
      <c r="R103" s="13"/>
      <c r="S103" s="13"/>
      <c r="T103" s="13"/>
      <c r="U103" s="13" t="s">
        <v>508</v>
      </c>
      <c r="V103" s="13"/>
      <c r="W103" s="13"/>
      <c r="X103" s="13"/>
      <c r="Y103" s="13"/>
      <c r="Z103" s="13"/>
      <c r="AA103" s="13"/>
      <c r="AB103" s="13"/>
      <c r="AC103" s="13"/>
      <c r="AD103" s="13"/>
      <c r="AE103" s="13"/>
      <c r="AF103" s="16"/>
      <c r="AG103" s="15"/>
      <c r="AH103" s="13"/>
      <c r="AI103" s="13"/>
      <c r="AJ103" s="13"/>
      <c r="AK103" s="13"/>
      <c r="AL103" s="13"/>
      <c r="AM103" s="13"/>
      <c r="AN103" s="13"/>
      <c r="AO103" s="13"/>
      <c r="AP103" s="13"/>
      <c r="AQ103" s="13"/>
      <c r="AR103" s="13"/>
      <c r="AS103" s="13"/>
      <c r="AT103" s="13"/>
      <c r="AU103" s="13"/>
      <c r="AV103" s="13"/>
      <c r="AW103" s="13"/>
      <c r="AX103" s="13"/>
      <c r="AY103" s="13"/>
      <c r="AZ103" s="13"/>
      <c r="BA103" s="13"/>
      <c r="BB103" s="13"/>
      <c r="BC103" s="13"/>
      <c r="BD103" s="16"/>
      <c r="BE103" s="15"/>
      <c r="BF103" s="13"/>
      <c r="BG103" s="16"/>
      <c r="BH103" s="15"/>
      <c r="BI103" s="13"/>
      <c r="BJ103" s="13"/>
      <c r="BK103" s="13"/>
      <c r="BL103" s="13"/>
      <c r="BM103" s="13"/>
      <c r="BN103" s="13"/>
      <c r="BO103" s="13"/>
      <c r="BP103" s="13"/>
      <c r="BQ103" s="13"/>
      <c r="BR103" s="16"/>
      <c r="BS103" s="15"/>
      <c r="BT103" s="13"/>
      <c r="BU103" s="16"/>
      <c r="BV103" s="79"/>
      <c r="BW103" s="13"/>
      <c r="BX103" s="13"/>
      <c r="BY103" s="16"/>
      <c r="BZ103" s="16"/>
      <c r="CA103" s="147"/>
      <c r="CB103" s="16"/>
    </row>
    <row r="104" spans="5:80" x14ac:dyDescent="0.45">
      <c r="E104" s="77" t="s">
        <v>336</v>
      </c>
      <c r="F104" s="111" t="s">
        <v>296</v>
      </c>
      <c r="G104" s="111" t="s">
        <v>290</v>
      </c>
      <c r="H104" s="111" t="s">
        <v>290</v>
      </c>
      <c r="I104" s="15"/>
      <c r="J104" s="13"/>
      <c r="K104" s="13"/>
      <c r="L104" s="13"/>
      <c r="M104" s="13"/>
      <c r="N104" s="13"/>
      <c r="O104" s="13"/>
      <c r="P104" s="13"/>
      <c r="Q104" s="13"/>
      <c r="R104" s="13"/>
      <c r="S104" s="13"/>
      <c r="T104" s="13"/>
      <c r="U104" s="13" t="s">
        <v>508</v>
      </c>
      <c r="V104" s="13"/>
      <c r="W104" s="13"/>
      <c r="X104" s="13"/>
      <c r="Y104" s="13"/>
      <c r="Z104" s="13"/>
      <c r="AA104" s="13"/>
      <c r="AB104" s="13"/>
      <c r="AC104" s="13"/>
      <c r="AD104" s="13"/>
      <c r="AE104" s="13"/>
      <c r="AF104" s="16"/>
      <c r="AG104" s="15"/>
      <c r="AH104" s="13"/>
      <c r="AI104" s="13"/>
      <c r="AJ104" s="13"/>
      <c r="AK104" s="13"/>
      <c r="AL104" s="13"/>
      <c r="AM104" s="13"/>
      <c r="AN104" s="13"/>
      <c r="AO104" s="13"/>
      <c r="AP104" s="13"/>
      <c r="AQ104" s="13"/>
      <c r="AR104" s="13"/>
      <c r="AS104" s="13"/>
      <c r="AT104" s="13"/>
      <c r="AU104" s="13"/>
      <c r="AV104" s="13"/>
      <c r="AW104" s="13"/>
      <c r="AX104" s="13"/>
      <c r="AY104" s="13"/>
      <c r="AZ104" s="13"/>
      <c r="BA104" s="13"/>
      <c r="BB104" s="13"/>
      <c r="BC104" s="13"/>
      <c r="BD104" s="16"/>
      <c r="BE104" s="15"/>
      <c r="BF104" s="13"/>
      <c r="BG104" s="16"/>
      <c r="BH104" s="15"/>
      <c r="BI104" s="13"/>
      <c r="BJ104" s="13"/>
      <c r="BK104" s="13"/>
      <c r="BL104" s="13"/>
      <c r="BM104" s="13"/>
      <c r="BN104" s="13"/>
      <c r="BO104" s="13"/>
      <c r="BP104" s="13"/>
      <c r="BQ104" s="13"/>
      <c r="BR104" s="16"/>
      <c r="BS104" s="15"/>
      <c r="BT104" s="13"/>
      <c r="BU104" s="16"/>
      <c r="BV104" s="79"/>
      <c r="BW104" s="13"/>
      <c r="BX104" s="13"/>
      <c r="BY104" s="16"/>
      <c r="BZ104" s="16"/>
      <c r="CA104" s="147"/>
      <c r="CB104" s="16"/>
    </row>
    <row r="105" spans="5:80" x14ac:dyDescent="0.45">
      <c r="E105" s="77" t="s">
        <v>337</v>
      </c>
      <c r="F105" s="111" t="s">
        <v>296</v>
      </c>
      <c r="G105" s="111" t="s">
        <v>289</v>
      </c>
      <c r="H105" s="111" t="s">
        <v>288</v>
      </c>
      <c r="I105" s="15"/>
      <c r="J105" s="13"/>
      <c r="K105" s="13"/>
      <c r="L105" s="13"/>
      <c r="M105" s="13"/>
      <c r="N105" s="13"/>
      <c r="O105" s="13"/>
      <c r="P105" s="13"/>
      <c r="Q105" s="13"/>
      <c r="R105" s="13"/>
      <c r="S105" s="13"/>
      <c r="T105" s="13"/>
      <c r="U105" s="13" t="s">
        <v>508</v>
      </c>
      <c r="V105" s="13"/>
      <c r="W105" s="13"/>
      <c r="X105" s="13"/>
      <c r="Y105" s="13"/>
      <c r="Z105" s="13"/>
      <c r="AA105" s="13"/>
      <c r="AB105" s="13"/>
      <c r="AC105" s="13"/>
      <c r="AD105" s="13"/>
      <c r="AE105" s="13"/>
      <c r="AF105" s="16"/>
      <c r="AG105" s="15"/>
      <c r="AH105" s="13"/>
      <c r="AI105" s="13"/>
      <c r="AJ105" s="13"/>
      <c r="AK105" s="13"/>
      <c r="AL105" s="13"/>
      <c r="AM105" s="13"/>
      <c r="AN105" s="13"/>
      <c r="AO105" s="13"/>
      <c r="AP105" s="13"/>
      <c r="AQ105" s="13"/>
      <c r="AR105" s="13"/>
      <c r="AS105" s="13"/>
      <c r="AT105" s="13"/>
      <c r="AU105" s="13"/>
      <c r="AV105" s="13"/>
      <c r="AW105" s="13"/>
      <c r="AX105" s="13"/>
      <c r="AY105" s="13"/>
      <c r="AZ105" s="13"/>
      <c r="BA105" s="13"/>
      <c r="BB105" s="13"/>
      <c r="BC105" s="13"/>
      <c r="BD105" s="16"/>
      <c r="BE105" s="15"/>
      <c r="BF105" s="13"/>
      <c r="BG105" s="16"/>
      <c r="BH105" s="15"/>
      <c r="BI105" s="13"/>
      <c r="BJ105" s="13"/>
      <c r="BK105" s="13"/>
      <c r="BL105" s="13"/>
      <c r="BM105" s="13"/>
      <c r="BN105" s="13"/>
      <c r="BO105" s="13"/>
      <c r="BP105" s="13"/>
      <c r="BQ105" s="13"/>
      <c r="BR105" s="16"/>
      <c r="BS105" s="15"/>
      <c r="BT105" s="13"/>
      <c r="BU105" s="16"/>
      <c r="BV105" s="79"/>
      <c r="BW105" s="13"/>
      <c r="BX105" s="13"/>
      <c r="BY105" s="16"/>
      <c r="BZ105" s="16"/>
      <c r="CA105" s="147"/>
      <c r="CB105" s="16"/>
    </row>
    <row r="106" spans="5:80" x14ac:dyDescent="0.45">
      <c r="E106" s="77" t="s">
        <v>338</v>
      </c>
      <c r="F106" s="111" t="s">
        <v>296</v>
      </c>
      <c r="G106" s="111" t="s">
        <v>290</v>
      </c>
      <c r="H106" s="111" t="s">
        <v>290</v>
      </c>
      <c r="I106" s="15"/>
      <c r="J106" s="13"/>
      <c r="K106" s="13"/>
      <c r="L106" s="13"/>
      <c r="M106" s="13"/>
      <c r="N106" s="13"/>
      <c r="O106" s="13"/>
      <c r="P106" s="13"/>
      <c r="Q106" s="13"/>
      <c r="R106" s="13"/>
      <c r="S106" s="13"/>
      <c r="T106" s="13"/>
      <c r="U106" s="13" t="s">
        <v>508</v>
      </c>
      <c r="V106" s="13"/>
      <c r="W106" s="13"/>
      <c r="X106" s="13"/>
      <c r="Y106" s="13"/>
      <c r="Z106" s="13"/>
      <c r="AA106" s="13"/>
      <c r="AB106" s="13"/>
      <c r="AC106" s="13"/>
      <c r="AD106" s="13"/>
      <c r="AE106" s="13"/>
      <c r="AF106" s="16"/>
      <c r="AG106" s="15"/>
      <c r="AH106" s="13"/>
      <c r="AI106" s="13"/>
      <c r="AJ106" s="13"/>
      <c r="AK106" s="13"/>
      <c r="AL106" s="13"/>
      <c r="AM106" s="13"/>
      <c r="AN106" s="13"/>
      <c r="AO106" s="13"/>
      <c r="AP106" s="13"/>
      <c r="AQ106" s="13"/>
      <c r="AR106" s="13"/>
      <c r="AS106" s="13"/>
      <c r="AT106" s="13"/>
      <c r="AU106" s="13"/>
      <c r="AV106" s="13"/>
      <c r="AW106" s="13"/>
      <c r="AX106" s="13"/>
      <c r="AY106" s="13"/>
      <c r="AZ106" s="13"/>
      <c r="BA106" s="13"/>
      <c r="BB106" s="13"/>
      <c r="BC106" s="13"/>
      <c r="BD106" s="16"/>
      <c r="BE106" s="15"/>
      <c r="BF106" s="13"/>
      <c r="BG106" s="16"/>
      <c r="BH106" s="15"/>
      <c r="BI106" s="13"/>
      <c r="BJ106" s="13"/>
      <c r="BK106" s="13"/>
      <c r="BL106" s="13"/>
      <c r="BM106" s="13"/>
      <c r="BN106" s="13"/>
      <c r="BO106" s="13"/>
      <c r="BP106" s="13"/>
      <c r="BQ106" s="13"/>
      <c r="BR106" s="16"/>
      <c r="BS106" s="15"/>
      <c r="BT106" s="13"/>
      <c r="BU106" s="16"/>
      <c r="BV106" s="79"/>
      <c r="BW106" s="13"/>
      <c r="BX106" s="13"/>
      <c r="BY106" s="16"/>
      <c r="BZ106" s="16"/>
      <c r="CA106" s="147"/>
      <c r="CB106" s="16"/>
    </row>
    <row r="107" spans="5:80" x14ac:dyDescent="0.45">
      <c r="E107" s="77" t="s">
        <v>347</v>
      </c>
      <c r="F107" s="111" t="s">
        <v>296</v>
      </c>
      <c r="G107" s="111" t="s">
        <v>289</v>
      </c>
      <c r="H107" s="111" t="s">
        <v>288</v>
      </c>
      <c r="I107" s="15"/>
      <c r="J107" s="13"/>
      <c r="K107" s="13"/>
      <c r="L107" s="13"/>
      <c r="M107" s="13"/>
      <c r="N107" s="13"/>
      <c r="O107" s="13"/>
      <c r="P107" s="13"/>
      <c r="Q107" s="13"/>
      <c r="R107" s="13"/>
      <c r="S107" s="13"/>
      <c r="T107" s="13"/>
      <c r="U107" s="13" t="s">
        <v>508</v>
      </c>
      <c r="V107" s="13"/>
      <c r="W107" s="13"/>
      <c r="X107" s="13"/>
      <c r="Y107" s="13"/>
      <c r="Z107" s="13"/>
      <c r="AA107" s="13"/>
      <c r="AB107" s="13"/>
      <c r="AC107" s="13"/>
      <c r="AD107" s="13"/>
      <c r="AE107" s="13"/>
      <c r="AF107" s="16"/>
      <c r="AG107" s="15"/>
      <c r="AH107" s="13"/>
      <c r="AI107" s="13"/>
      <c r="AJ107" s="13"/>
      <c r="AK107" s="13"/>
      <c r="AL107" s="13"/>
      <c r="AM107" s="13"/>
      <c r="AN107" s="13"/>
      <c r="AO107" s="13"/>
      <c r="AP107" s="13"/>
      <c r="AQ107" s="13"/>
      <c r="AR107" s="13"/>
      <c r="AS107" s="13"/>
      <c r="AT107" s="13"/>
      <c r="AU107" s="13"/>
      <c r="AV107" s="13"/>
      <c r="AW107" s="13"/>
      <c r="AX107" s="13"/>
      <c r="AY107" s="13"/>
      <c r="AZ107" s="13"/>
      <c r="BA107" s="13"/>
      <c r="BB107" s="13"/>
      <c r="BC107" s="13"/>
      <c r="BD107" s="16"/>
      <c r="BE107" s="15"/>
      <c r="BF107" s="13"/>
      <c r="BG107" s="16"/>
      <c r="BH107" s="15"/>
      <c r="BI107" s="13"/>
      <c r="BJ107" s="13"/>
      <c r="BK107" s="13"/>
      <c r="BL107" s="13"/>
      <c r="BM107" s="13"/>
      <c r="BN107" s="13"/>
      <c r="BO107" s="13"/>
      <c r="BP107" s="13"/>
      <c r="BQ107" s="13"/>
      <c r="BR107" s="16"/>
      <c r="BS107" s="15"/>
      <c r="BT107" s="13"/>
      <c r="BU107" s="16"/>
      <c r="BV107" s="79"/>
      <c r="BW107" s="13"/>
      <c r="BX107" s="13"/>
      <c r="BY107" s="16"/>
      <c r="BZ107" s="16"/>
      <c r="CA107" s="147"/>
      <c r="CB107" s="16"/>
    </row>
    <row r="108" spans="5:80" x14ac:dyDescent="0.45">
      <c r="E108" s="77" t="s">
        <v>350</v>
      </c>
      <c r="F108" s="111" t="s">
        <v>296</v>
      </c>
      <c r="G108" s="111" t="s">
        <v>288</v>
      </c>
      <c r="H108" s="111" t="s">
        <v>288</v>
      </c>
      <c r="I108" s="15"/>
      <c r="J108" s="13"/>
      <c r="K108" s="13"/>
      <c r="L108" s="13"/>
      <c r="M108" s="13"/>
      <c r="N108" s="13"/>
      <c r="O108" s="13"/>
      <c r="P108" s="13"/>
      <c r="Q108" s="13"/>
      <c r="R108" s="13"/>
      <c r="S108" s="13"/>
      <c r="T108" s="13"/>
      <c r="U108" s="13" t="s">
        <v>508</v>
      </c>
      <c r="V108" s="13"/>
      <c r="W108" s="13"/>
      <c r="X108" s="13"/>
      <c r="Y108" s="13"/>
      <c r="Z108" s="13"/>
      <c r="AA108" s="13"/>
      <c r="AB108" s="13"/>
      <c r="AC108" s="13"/>
      <c r="AD108" s="13"/>
      <c r="AE108" s="13"/>
      <c r="AF108" s="16"/>
      <c r="AG108" s="15"/>
      <c r="AH108" s="13"/>
      <c r="AI108" s="13"/>
      <c r="AJ108" s="13"/>
      <c r="AK108" s="13"/>
      <c r="AL108" s="13"/>
      <c r="AM108" s="13"/>
      <c r="AN108" s="13"/>
      <c r="AO108" s="13"/>
      <c r="AP108" s="13"/>
      <c r="AQ108" s="13"/>
      <c r="AR108" s="13"/>
      <c r="AS108" s="13"/>
      <c r="AT108" s="13"/>
      <c r="AU108" s="13"/>
      <c r="AV108" s="13"/>
      <c r="AW108" s="13"/>
      <c r="AX108" s="13"/>
      <c r="AY108" s="13"/>
      <c r="AZ108" s="13"/>
      <c r="BA108" s="13"/>
      <c r="BB108" s="13"/>
      <c r="BC108" s="13"/>
      <c r="BD108" s="16"/>
      <c r="BE108" s="15"/>
      <c r="BF108" s="13"/>
      <c r="BG108" s="16"/>
      <c r="BH108" s="15"/>
      <c r="BI108" s="13"/>
      <c r="BJ108" s="13"/>
      <c r="BK108" s="13"/>
      <c r="BL108" s="13"/>
      <c r="BM108" s="13"/>
      <c r="BN108" s="13"/>
      <c r="BO108" s="13"/>
      <c r="BP108" s="13"/>
      <c r="BQ108" s="13"/>
      <c r="BR108" s="16"/>
      <c r="BS108" s="15"/>
      <c r="BT108" s="13"/>
      <c r="BU108" s="16"/>
      <c r="BV108" s="79"/>
      <c r="BW108" s="13"/>
      <c r="BX108" s="13"/>
      <c r="BY108" s="16"/>
      <c r="BZ108" s="16"/>
      <c r="CA108" s="147"/>
      <c r="CB108" s="16"/>
    </row>
    <row r="109" spans="5:80" x14ac:dyDescent="0.45">
      <c r="E109" s="77" t="s">
        <v>355</v>
      </c>
      <c r="F109" s="111" t="s">
        <v>296</v>
      </c>
      <c r="G109" s="111" t="s">
        <v>290</v>
      </c>
      <c r="H109" s="111" t="s">
        <v>290</v>
      </c>
      <c r="I109" s="15"/>
      <c r="J109" s="13"/>
      <c r="K109" s="13"/>
      <c r="L109" s="13"/>
      <c r="M109" s="13"/>
      <c r="N109" s="13"/>
      <c r="O109" s="13"/>
      <c r="P109" s="13"/>
      <c r="Q109" s="13"/>
      <c r="R109" s="13"/>
      <c r="S109" s="13"/>
      <c r="T109" s="13"/>
      <c r="U109" s="13" t="s">
        <v>508</v>
      </c>
      <c r="V109" s="13"/>
      <c r="W109" s="13"/>
      <c r="X109" s="13"/>
      <c r="Y109" s="13"/>
      <c r="Z109" s="13"/>
      <c r="AA109" s="13"/>
      <c r="AB109" s="13"/>
      <c r="AC109" s="13"/>
      <c r="AD109" s="13"/>
      <c r="AE109" s="13"/>
      <c r="AF109" s="16"/>
      <c r="AG109" s="15"/>
      <c r="AH109" s="13"/>
      <c r="AI109" s="13"/>
      <c r="AJ109" s="13"/>
      <c r="AK109" s="13"/>
      <c r="AL109" s="13"/>
      <c r="AM109" s="13"/>
      <c r="AN109" s="13"/>
      <c r="AO109" s="13"/>
      <c r="AP109" s="13"/>
      <c r="AQ109" s="13"/>
      <c r="AR109" s="13"/>
      <c r="AS109" s="13"/>
      <c r="AT109" s="13"/>
      <c r="AU109" s="13"/>
      <c r="AV109" s="13"/>
      <c r="AW109" s="13"/>
      <c r="AX109" s="13"/>
      <c r="AY109" s="13"/>
      <c r="AZ109" s="13"/>
      <c r="BA109" s="13"/>
      <c r="BB109" s="13"/>
      <c r="BC109" s="13"/>
      <c r="BD109" s="16"/>
      <c r="BE109" s="15"/>
      <c r="BF109" s="13"/>
      <c r="BG109" s="16"/>
      <c r="BH109" s="15"/>
      <c r="BI109" s="13"/>
      <c r="BJ109" s="13"/>
      <c r="BK109" s="13"/>
      <c r="BL109" s="13"/>
      <c r="BM109" s="13"/>
      <c r="BN109" s="13"/>
      <c r="BO109" s="13"/>
      <c r="BP109" s="13"/>
      <c r="BQ109" s="13"/>
      <c r="BR109" s="16"/>
      <c r="BS109" s="15"/>
      <c r="BT109" s="13"/>
      <c r="BU109" s="16"/>
      <c r="BV109" s="79"/>
      <c r="BW109" s="13"/>
      <c r="BX109" s="13"/>
      <c r="BY109" s="16"/>
      <c r="BZ109" s="16"/>
      <c r="CA109" s="147"/>
      <c r="CB109" s="16"/>
    </row>
    <row r="110" spans="5:80" x14ac:dyDescent="0.45">
      <c r="E110" s="77" t="s">
        <v>356</v>
      </c>
      <c r="F110" s="111" t="s">
        <v>296</v>
      </c>
      <c r="G110" s="111" t="s">
        <v>290</v>
      </c>
      <c r="H110" s="111" t="s">
        <v>290</v>
      </c>
      <c r="I110" s="15"/>
      <c r="J110" s="13"/>
      <c r="K110" s="13"/>
      <c r="L110" s="13"/>
      <c r="M110" s="13"/>
      <c r="N110" s="13"/>
      <c r="O110" s="13"/>
      <c r="P110" s="13"/>
      <c r="Q110" s="13"/>
      <c r="R110" s="13"/>
      <c r="S110" s="13"/>
      <c r="T110" s="13"/>
      <c r="U110" s="13" t="s">
        <v>508</v>
      </c>
      <c r="V110" s="13"/>
      <c r="W110" s="13"/>
      <c r="X110" s="13"/>
      <c r="Y110" s="13"/>
      <c r="Z110" s="13"/>
      <c r="AA110" s="13"/>
      <c r="AB110" s="13"/>
      <c r="AC110" s="13"/>
      <c r="AD110" s="13"/>
      <c r="AE110" s="13"/>
      <c r="AF110" s="16"/>
      <c r="AG110" s="15"/>
      <c r="AH110" s="13"/>
      <c r="AI110" s="13"/>
      <c r="AJ110" s="13"/>
      <c r="AK110" s="13"/>
      <c r="AL110" s="13"/>
      <c r="AM110" s="13"/>
      <c r="AN110" s="13"/>
      <c r="AO110" s="13"/>
      <c r="AP110" s="13"/>
      <c r="AQ110" s="13"/>
      <c r="AR110" s="13"/>
      <c r="AS110" s="13"/>
      <c r="AT110" s="13"/>
      <c r="AU110" s="13"/>
      <c r="AV110" s="13"/>
      <c r="AW110" s="13"/>
      <c r="AX110" s="13"/>
      <c r="AY110" s="13"/>
      <c r="AZ110" s="13"/>
      <c r="BA110" s="13"/>
      <c r="BB110" s="13"/>
      <c r="BC110" s="13"/>
      <c r="BD110" s="16"/>
      <c r="BE110" s="15"/>
      <c r="BF110" s="13"/>
      <c r="BG110" s="16"/>
      <c r="BH110" s="15"/>
      <c r="BI110" s="13"/>
      <c r="BJ110" s="13"/>
      <c r="BK110" s="13"/>
      <c r="BL110" s="13"/>
      <c r="BM110" s="13"/>
      <c r="BN110" s="13"/>
      <c r="BO110" s="13"/>
      <c r="BP110" s="13"/>
      <c r="BQ110" s="13"/>
      <c r="BR110" s="16"/>
      <c r="BS110" s="15"/>
      <c r="BT110" s="13"/>
      <c r="BU110" s="16"/>
      <c r="BV110" s="79"/>
      <c r="BW110" s="13"/>
      <c r="BX110" s="13"/>
      <c r="BY110" s="16"/>
      <c r="BZ110" s="16"/>
      <c r="CA110" s="147"/>
      <c r="CB110" s="16"/>
    </row>
    <row r="111" spans="5:80" x14ac:dyDescent="0.45">
      <c r="E111" s="77" t="s">
        <v>357</v>
      </c>
      <c r="F111" s="111" t="s">
        <v>296</v>
      </c>
      <c r="G111" s="111" t="s">
        <v>290</v>
      </c>
      <c r="H111" s="111" t="s">
        <v>290</v>
      </c>
      <c r="I111" s="15"/>
      <c r="J111" s="13"/>
      <c r="K111" s="13"/>
      <c r="L111" s="13"/>
      <c r="M111" s="13"/>
      <c r="N111" s="13"/>
      <c r="O111" s="13"/>
      <c r="P111" s="13"/>
      <c r="Q111" s="13"/>
      <c r="R111" s="13"/>
      <c r="S111" s="13"/>
      <c r="T111" s="13"/>
      <c r="U111" s="13" t="s">
        <v>508</v>
      </c>
      <c r="V111" s="13"/>
      <c r="W111" s="13"/>
      <c r="X111" s="13"/>
      <c r="Y111" s="13"/>
      <c r="Z111" s="13"/>
      <c r="AA111" s="13"/>
      <c r="AB111" s="13"/>
      <c r="AC111" s="13"/>
      <c r="AD111" s="13"/>
      <c r="AE111" s="13"/>
      <c r="AF111" s="16"/>
      <c r="AG111" s="15"/>
      <c r="AH111" s="13"/>
      <c r="AI111" s="13"/>
      <c r="AJ111" s="13"/>
      <c r="AK111" s="13"/>
      <c r="AL111" s="13"/>
      <c r="AM111" s="13"/>
      <c r="AN111" s="13"/>
      <c r="AO111" s="13"/>
      <c r="AP111" s="13"/>
      <c r="AQ111" s="13"/>
      <c r="AR111" s="13"/>
      <c r="AS111" s="13"/>
      <c r="AT111" s="13"/>
      <c r="AU111" s="13"/>
      <c r="AV111" s="13"/>
      <c r="AW111" s="13"/>
      <c r="AX111" s="13"/>
      <c r="AY111" s="13"/>
      <c r="AZ111" s="13"/>
      <c r="BA111" s="13"/>
      <c r="BB111" s="13"/>
      <c r="BC111" s="13"/>
      <c r="BD111" s="16"/>
      <c r="BE111" s="15"/>
      <c r="BF111" s="13"/>
      <c r="BG111" s="16"/>
      <c r="BH111" s="15"/>
      <c r="BI111" s="13"/>
      <c r="BJ111" s="13"/>
      <c r="BK111" s="13"/>
      <c r="BL111" s="13"/>
      <c r="BM111" s="13"/>
      <c r="BN111" s="13"/>
      <c r="BO111" s="13"/>
      <c r="BP111" s="13"/>
      <c r="BQ111" s="13"/>
      <c r="BR111" s="16"/>
      <c r="BS111" s="15"/>
      <c r="BT111" s="13"/>
      <c r="BU111" s="16"/>
      <c r="BV111" s="79"/>
      <c r="BW111" s="13"/>
      <c r="BX111" s="13"/>
      <c r="BY111" s="16"/>
      <c r="BZ111" s="16"/>
      <c r="CA111" s="147"/>
      <c r="CB111" s="16"/>
    </row>
    <row r="112" spans="5:80" x14ac:dyDescent="0.45">
      <c r="E112" s="77" t="s">
        <v>362</v>
      </c>
      <c r="F112" s="111" t="s">
        <v>296</v>
      </c>
      <c r="G112" s="111" t="s">
        <v>288</v>
      </c>
      <c r="H112" s="111" t="s">
        <v>288</v>
      </c>
      <c r="I112" s="15"/>
      <c r="J112" s="13"/>
      <c r="K112" s="13"/>
      <c r="L112" s="13"/>
      <c r="M112" s="13"/>
      <c r="N112" s="13"/>
      <c r="O112" s="13"/>
      <c r="P112" s="13"/>
      <c r="Q112" s="13"/>
      <c r="R112" s="13"/>
      <c r="S112" s="13"/>
      <c r="T112" s="13"/>
      <c r="U112" s="13" t="s">
        <v>508</v>
      </c>
      <c r="V112" s="13"/>
      <c r="W112" s="13"/>
      <c r="X112" s="13"/>
      <c r="Y112" s="13"/>
      <c r="Z112" s="13"/>
      <c r="AA112" s="13"/>
      <c r="AB112" s="13"/>
      <c r="AC112" s="13"/>
      <c r="AD112" s="13"/>
      <c r="AE112" s="13"/>
      <c r="AF112" s="16"/>
      <c r="AG112" s="15"/>
      <c r="AH112" s="13"/>
      <c r="AI112" s="13"/>
      <c r="AJ112" s="13"/>
      <c r="AK112" s="13"/>
      <c r="AL112" s="13"/>
      <c r="AM112" s="13"/>
      <c r="AN112" s="13"/>
      <c r="AO112" s="13"/>
      <c r="AP112" s="13"/>
      <c r="AQ112" s="13"/>
      <c r="AR112" s="13"/>
      <c r="AS112" s="13"/>
      <c r="AT112" s="13"/>
      <c r="AU112" s="13"/>
      <c r="AV112" s="13"/>
      <c r="AW112" s="13"/>
      <c r="AX112" s="13"/>
      <c r="AY112" s="13"/>
      <c r="AZ112" s="13"/>
      <c r="BA112" s="13"/>
      <c r="BB112" s="13"/>
      <c r="BC112" s="13"/>
      <c r="BD112" s="16"/>
      <c r="BE112" s="15"/>
      <c r="BF112" s="13"/>
      <c r="BG112" s="16"/>
      <c r="BH112" s="15"/>
      <c r="BI112" s="13"/>
      <c r="BJ112" s="13"/>
      <c r="BK112" s="13"/>
      <c r="BL112" s="13"/>
      <c r="BM112" s="13"/>
      <c r="BN112" s="13"/>
      <c r="BO112" s="13"/>
      <c r="BP112" s="13"/>
      <c r="BQ112" s="13"/>
      <c r="BR112" s="16"/>
      <c r="BS112" s="15"/>
      <c r="BT112" s="13"/>
      <c r="BU112" s="16"/>
      <c r="BV112" s="79"/>
      <c r="BW112" s="13"/>
      <c r="BX112" s="13"/>
      <c r="BY112" s="16"/>
      <c r="BZ112" s="16"/>
      <c r="CA112" s="147"/>
      <c r="CB112" s="16"/>
    </row>
    <row r="113" spans="5:80" x14ac:dyDescent="0.45">
      <c r="E113" s="77" t="s">
        <v>363</v>
      </c>
      <c r="F113" s="111" t="s">
        <v>296</v>
      </c>
      <c r="G113" s="111" t="s">
        <v>290</v>
      </c>
      <c r="H113" s="111" t="s">
        <v>290</v>
      </c>
      <c r="I113" s="15"/>
      <c r="J113" s="13"/>
      <c r="K113" s="13"/>
      <c r="L113" s="13"/>
      <c r="M113" s="13"/>
      <c r="N113" s="13"/>
      <c r="O113" s="13"/>
      <c r="P113" s="13"/>
      <c r="Q113" s="13"/>
      <c r="R113" s="13"/>
      <c r="S113" s="13"/>
      <c r="T113" s="13"/>
      <c r="U113" s="13" t="s">
        <v>508</v>
      </c>
      <c r="V113" s="13"/>
      <c r="W113" s="13"/>
      <c r="X113" s="13"/>
      <c r="Y113" s="13"/>
      <c r="Z113" s="13"/>
      <c r="AA113" s="13"/>
      <c r="AB113" s="13"/>
      <c r="AC113" s="13"/>
      <c r="AD113" s="13"/>
      <c r="AE113" s="13"/>
      <c r="AF113" s="16"/>
      <c r="AG113" s="15"/>
      <c r="AH113" s="13"/>
      <c r="AI113" s="13"/>
      <c r="AJ113" s="13"/>
      <c r="AK113" s="13"/>
      <c r="AL113" s="13"/>
      <c r="AM113" s="13"/>
      <c r="AN113" s="13"/>
      <c r="AO113" s="13"/>
      <c r="AP113" s="13"/>
      <c r="AQ113" s="13"/>
      <c r="AR113" s="13"/>
      <c r="AS113" s="13"/>
      <c r="AT113" s="13"/>
      <c r="AU113" s="13"/>
      <c r="AV113" s="13"/>
      <c r="AW113" s="13"/>
      <c r="AX113" s="13"/>
      <c r="AY113" s="13"/>
      <c r="AZ113" s="13"/>
      <c r="BA113" s="13"/>
      <c r="BB113" s="13"/>
      <c r="BC113" s="13"/>
      <c r="BD113" s="16"/>
      <c r="BE113" s="15"/>
      <c r="BF113" s="13"/>
      <c r="BG113" s="16"/>
      <c r="BH113" s="15"/>
      <c r="BI113" s="13"/>
      <c r="BJ113" s="13"/>
      <c r="BK113" s="13"/>
      <c r="BL113" s="13"/>
      <c r="BM113" s="13"/>
      <c r="BN113" s="13"/>
      <c r="BO113" s="13"/>
      <c r="BP113" s="13"/>
      <c r="BQ113" s="13"/>
      <c r="BR113" s="16"/>
      <c r="BS113" s="15"/>
      <c r="BT113" s="13"/>
      <c r="BU113" s="16"/>
      <c r="BV113" s="79"/>
      <c r="BW113" s="13"/>
      <c r="BX113" s="13"/>
      <c r="BY113" s="16"/>
      <c r="BZ113" s="16"/>
      <c r="CA113" s="147"/>
      <c r="CB113" s="16"/>
    </row>
    <row r="114" spans="5:80" x14ac:dyDescent="0.45">
      <c r="E114" s="77" t="s">
        <v>365</v>
      </c>
      <c r="F114" s="111" t="s">
        <v>296</v>
      </c>
      <c r="G114" s="111" t="s">
        <v>290</v>
      </c>
      <c r="H114" s="111" t="s">
        <v>290</v>
      </c>
      <c r="I114" s="15"/>
      <c r="J114" s="13"/>
      <c r="K114" s="13"/>
      <c r="L114" s="13"/>
      <c r="M114" s="13"/>
      <c r="N114" s="13"/>
      <c r="O114" s="13"/>
      <c r="P114" s="13"/>
      <c r="Q114" s="13"/>
      <c r="R114" s="13"/>
      <c r="S114" s="13"/>
      <c r="T114" s="13"/>
      <c r="U114" s="13" t="s">
        <v>508</v>
      </c>
      <c r="V114" s="13"/>
      <c r="W114" s="13"/>
      <c r="X114" s="13"/>
      <c r="Y114" s="13"/>
      <c r="Z114" s="13"/>
      <c r="AA114" s="13"/>
      <c r="AB114" s="13"/>
      <c r="AC114" s="13"/>
      <c r="AD114" s="13"/>
      <c r="AE114" s="13"/>
      <c r="AF114" s="16"/>
      <c r="AG114" s="15"/>
      <c r="AH114" s="13"/>
      <c r="AI114" s="13"/>
      <c r="AJ114" s="13"/>
      <c r="AK114" s="13"/>
      <c r="AL114" s="13"/>
      <c r="AM114" s="13"/>
      <c r="AN114" s="13"/>
      <c r="AO114" s="13"/>
      <c r="AP114" s="13"/>
      <c r="AQ114" s="13"/>
      <c r="AR114" s="13"/>
      <c r="AS114" s="13"/>
      <c r="AT114" s="13"/>
      <c r="AU114" s="13"/>
      <c r="AV114" s="13"/>
      <c r="AW114" s="13"/>
      <c r="AX114" s="13"/>
      <c r="AY114" s="13"/>
      <c r="AZ114" s="13"/>
      <c r="BA114" s="13"/>
      <c r="BB114" s="13"/>
      <c r="BC114" s="13"/>
      <c r="BD114" s="16"/>
      <c r="BE114" s="15"/>
      <c r="BF114" s="13"/>
      <c r="BG114" s="16"/>
      <c r="BH114" s="15"/>
      <c r="BI114" s="13"/>
      <c r="BJ114" s="13"/>
      <c r="BK114" s="13"/>
      <c r="BL114" s="13"/>
      <c r="BM114" s="13"/>
      <c r="BN114" s="13"/>
      <c r="BO114" s="13"/>
      <c r="BP114" s="13"/>
      <c r="BQ114" s="13"/>
      <c r="BR114" s="16"/>
      <c r="BS114" s="15"/>
      <c r="BT114" s="13"/>
      <c r="BU114" s="16"/>
      <c r="BV114" s="79"/>
      <c r="BW114" s="13"/>
      <c r="BX114" s="13"/>
      <c r="BY114" s="16"/>
      <c r="BZ114" s="16"/>
      <c r="CA114" s="147"/>
      <c r="CB114" s="16"/>
    </row>
    <row r="115" spans="5:80" x14ac:dyDescent="0.45">
      <c r="E115" s="77" t="s">
        <v>389</v>
      </c>
      <c r="F115" s="111" t="s">
        <v>296</v>
      </c>
      <c r="G115" s="111" t="s">
        <v>288</v>
      </c>
      <c r="H115" s="111" t="s">
        <v>288</v>
      </c>
      <c r="I115" s="15"/>
      <c r="J115" s="13"/>
      <c r="K115" s="13"/>
      <c r="L115" s="13"/>
      <c r="M115" s="13"/>
      <c r="N115" s="13"/>
      <c r="O115" s="13"/>
      <c r="P115" s="13"/>
      <c r="Q115" s="13"/>
      <c r="R115" s="13"/>
      <c r="S115" s="13"/>
      <c r="T115" s="13"/>
      <c r="U115" s="13" t="s">
        <v>508</v>
      </c>
      <c r="V115" s="13"/>
      <c r="W115" s="13"/>
      <c r="X115" s="13"/>
      <c r="Y115" s="13"/>
      <c r="Z115" s="13"/>
      <c r="AA115" s="13"/>
      <c r="AB115" s="13"/>
      <c r="AC115" s="13"/>
      <c r="AD115" s="13"/>
      <c r="AE115" s="13"/>
      <c r="AF115" s="16"/>
      <c r="AG115" s="15"/>
      <c r="AH115" s="13"/>
      <c r="AI115" s="13"/>
      <c r="AJ115" s="13"/>
      <c r="AK115" s="13"/>
      <c r="AL115" s="13"/>
      <c r="AM115" s="13"/>
      <c r="AN115" s="13"/>
      <c r="AO115" s="13"/>
      <c r="AP115" s="13"/>
      <c r="AQ115" s="13"/>
      <c r="AR115" s="13"/>
      <c r="AS115" s="13"/>
      <c r="AT115" s="13"/>
      <c r="AU115" s="13"/>
      <c r="AV115" s="13"/>
      <c r="AW115" s="13"/>
      <c r="AX115" s="13"/>
      <c r="AY115" s="13"/>
      <c r="AZ115" s="13"/>
      <c r="BA115" s="13"/>
      <c r="BB115" s="13"/>
      <c r="BC115" s="13"/>
      <c r="BD115" s="16"/>
      <c r="BE115" s="15"/>
      <c r="BF115" s="13"/>
      <c r="BG115" s="16"/>
      <c r="BH115" s="15"/>
      <c r="BI115" s="13"/>
      <c r="BJ115" s="13"/>
      <c r="BK115" s="13"/>
      <c r="BL115" s="13"/>
      <c r="BM115" s="13"/>
      <c r="BN115" s="13"/>
      <c r="BO115" s="13"/>
      <c r="BP115" s="13"/>
      <c r="BQ115" s="13"/>
      <c r="BR115" s="16"/>
      <c r="BS115" s="15"/>
      <c r="BT115" s="13"/>
      <c r="BU115" s="16"/>
      <c r="BV115" s="79"/>
      <c r="BW115" s="13"/>
      <c r="BX115" s="13"/>
      <c r="BY115" s="16"/>
      <c r="BZ115" s="16"/>
      <c r="CA115" s="147"/>
      <c r="CB115" s="16"/>
    </row>
    <row r="116" spans="5:80" x14ac:dyDescent="0.45">
      <c r="E116" s="77" t="s">
        <v>390</v>
      </c>
      <c r="F116" s="111" t="s">
        <v>296</v>
      </c>
      <c r="G116" s="111" t="s">
        <v>288</v>
      </c>
      <c r="H116" s="111" t="s">
        <v>288</v>
      </c>
      <c r="I116" s="15"/>
      <c r="J116" s="13"/>
      <c r="K116" s="13"/>
      <c r="L116" s="13"/>
      <c r="M116" s="13"/>
      <c r="N116" s="13"/>
      <c r="O116" s="13"/>
      <c r="P116" s="13"/>
      <c r="Q116" s="13"/>
      <c r="R116" s="13"/>
      <c r="S116" s="13"/>
      <c r="T116" s="13"/>
      <c r="U116" s="13" t="s">
        <v>508</v>
      </c>
      <c r="V116" s="13"/>
      <c r="W116" s="13"/>
      <c r="X116" s="13"/>
      <c r="Y116" s="13"/>
      <c r="Z116" s="13"/>
      <c r="AA116" s="13"/>
      <c r="AB116" s="13"/>
      <c r="AC116" s="13"/>
      <c r="AD116" s="13"/>
      <c r="AE116" s="13"/>
      <c r="AF116" s="16"/>
      <c r="AG116" s="15"/>
      <c r="AH116" s="13"/>
      <c r="AI116" s="13"/>
      <c r="AJ116" s="13"/>
      <c r="AK116" s="13"/>
      <c r="AL116" s="13"/>
      <c r="AM116" s="13"/>
      <c r="AN116" s="13"/>
      <c r="AO116" s="13"/>
      <c r="AP116" s="13"/>
      <c r="AQ116" s="13"/>
      <c r="AR116" s="13"/>
      <c r="AS116" s="13"/>
      <c r="AT116" s="13"/>
      <c r="AU116" s="13"/>
      <c r="AV116" s="13"/>
      <c r="AW116" s="13"/>
      <c r="AX116" s="13"/>
      <c r="AY116" s="13"/>
      <c r="AZ116" s="13"/>
      <c r="BA116" s="13"/>
      <c r="BB116" s="13"/>
      <c r="BC116" s="13"/>
      <c r="BD116" s="16"/>
      <c r="BE116" s="15"/>
      <c r="BF116" s="13"/>
      <c r="BG116" s="16"/>
      <c r="BH116" s="15"/>
      <c r="BI116" s="13"/>
      <c r="BJ116" s="13"/>
      <c r="BK116" s="13"/>
      <c r="BL116" s="13"/>
      <c r="BM116" s="13"/>
      <c r="BN116" s="13"/>
      <c r="BO116" s="13"/>
      <c r="BP116" s="13"/>
      <c r="BQ116" s="13"/>
      <c r="BR116" s="16"/>
      <c r="BS116" s="15"/>
      <c r="BT116" s="13"/>
      <c r="BU116" s="16"/>
      <c r="BV116" s="79"/>
      <c r="BW116" s="13"/>
      <c r="BX116" s="13"/>
      <c r="BY116" s="16"/>
      <c r="BZ116" s="16"/>
      <c r="CA116" s="147"/>
      <c r="CB116" s="16"/>
    </row>
    <row r="117" spans="5:80" x14ac:dyDescent="0.45">
      <c r="E117" s="77" t="s">
        <v>391</v>
      </c>
      <c r="F117" s="111" t="s">
        <v>296</v>
      </c>
      <c r="G117" s="111" t="s">
        <v>289</v>
      </c>
      <c r="H117" s="111" t="s">
        <v>288</v>
      </c>
      <c r="I117" s="15"/>
      <c r="J117" s="13"/>
      <c r="K117" s="13"/>
      <c r="L117" s="13"/>
      <c r="M117" s="13"/>
      <c r="N117" s="13"/>
      <c r="O117" s="13"/>
      <c r="P117" s="13"/>
      <c r="Q117" s="13"/>
      <c r="R117" s="13"/>
      <c r="S117" s="13"/>
      <c r="T117" s="13"/>
      <c r="U117" s="13" t="s">
        <v>508</v>
      </c>
      <c r="V117" s="13"/>
      <c r="W117" s="13"/>
      <c r="X117" s="13"/>
      <c r="Y117" s="13"/>
      <c r="Z117" s="13"/>
      <c r="AA117" s="13"/>
      <c r="AB117" s="13"/>
      <c r="AC117" s="13"/>
      <c r="AD117" s="13"/>
      <c r="AE117" s="13"/>
      <c r="AF117" s="16"/>
      <c r="AG117" s="15"/>
      <c r="AH117" s="13"/>
      <c r="AI117" s="13"/>
      <c r="AJ117" s="13"/>
      <c r="AK117" s="13"/>
      <c r="AL117" s="13"/>
      <c r="AM117" s="13"/>
      <c r="AN117" s="13"/>
      <c r="AO117" s="13"/>
      <c r="AP117" s="13"/>
      <c r="AQ117" s="13"/>
      <c r="AR117" s="13"/>
      <c r="AS117" s="13"/>
      <c r="AT117" s="13"/>
      <c r="AU117" s="13"/>
      <c r="AV117" s="13"/>
      <c r="AW117" s="13"/>
      <c r="AX117" s="13"/>
      <c r="AY117" s="13"/>
      <c r="AZ117" s="13"/>
      <c r="BA117" s="13"/>
      <c r="BB117" s="13"/>
      <c r="BC117" s="13"/>
      <c r="BD117" s="16"/>
      <c r="BE117" s="15"/>
      <c r="BF117" s="13"/>
      <c r="BG117" s="16"/>
      <c r="BH117" s="15"/>
      <c r="BI117" s="13"/>
      <c r="BJ117" s="13"/>
      <c r="BK117" s="13"/>
      <c r="BL117" s="13"/>
      <c r="BM117" s="13"/>
      <c r="BN117" s="13"/>
      <c r="BO117" s="13"/>
      <c r="BP117" s="13"/>
      <c r="BQ117" s="13"/>
      <c r="BR117" s="16"/>
      <c r="BS117" s="15"/>
      <c r="BT117" s="13"/>
      <c r="BU117" s="16"/>
      <c r="BV117" s="79"/>
      <c r="BW117" s="13"/>
      <c r="BX117" s="13"/>
      <c r="BY117" s="16"/>
      <c r="BZ117" s="16"/>
      <c r="CA117" s="147"/>
      <c r="CB117" s="16"/>
    </row>
    <row r="118" spans="5:80" x14ac:dyDescent="0.45">
      <c r="E118" s="77" t="s">
        <v>392</v>
      </c>
      <c r="F118" s="111" t="s">
        <v>296</v>
      </c>
      <c r="G118" s="111" t="s">
        <v>288</v>
      </c>
      <c r="H118" s="111" t="s">
        <v>288</v>
      </c>
      <c r="I118" s="15"/>
      <c r="J118" s="13"/>
      <c r="K118" s="13"/>
      <c r="L118" s="13"/>
      <c r="M118" s="13"/>
      <c r="N118" s="13"/>
      <c r="O118" s="13"/>
      <c r="P118" s="13"/>
      <c r="Q118" s="13"/>
      <c r="R118" s="13"/>
      <c r="S118" s="13"/>
      <c r="T118" s="13"/>
      <c r="U118" s="13" t="s">
        <v>508</v>
      </c>
      <c r="V118" s="13"/>
      <c r="W118" s="13"/>
      <c r="X118" s="13"/>
      <c r="Y118" s="13"/>
      <c r="Z118" s="13"/>
      <c r="AA118" s="13"/>
      <c r="AB118" s="13"/>
      <c r="AC118" s="13"/>
      <c r="AD118" s="13"/>
      <c r="AE118" s="13"/>
      <c r="AF118" s="16"/>
      <c r="AG118" s="15"/>
      <c r="AH118" s="13"/>
      <c r="AI118" s="13"/>
      <c r="AJ118" s="13"/>
      <c r="AK118" s="13"/>
      <c r="AL118" s="13"/>
      <c r="AM118" s="13"/>
      <c r="AN118" s="13"/>
      <c r="AO118" s="13"/>
      <c r="AP118" s="13"/>
      <c r="AQ118" s="13"/>
      <c r="AR118" s="13"/>
      <c r="AS118" s="13"/>
      <c r="AT118" s="13"/>
      <c r="AU118" s="13"/>
      <c r="AV118" s="13"/>
      <c r="AW118" s="13"/>
      <c r="AX118" s="13"/>
      <c r="AY118" s="13"/>
      <c r="AZ118" s="13"/>
      <c r="BA118" s="13"/>
      <c r="BB118" s="13"/>
      <c r="BC118" s="13"/>
      <c r="BD118" s="16"/>
      <c r="BE118" s="15"/>
      <c r="BF118" s="13"/>
      <c r="BG118" s="16"/>
      <c r="BH118" s="15"/>
      <c r="BI118" s="13"/>
      <c r="BJ118" s="13"/>
      <c r="BK118" s="13"/>
      <c r="BL118" s="13"/>
      <c r="BM118" s="13"/>
      <c r="BN118" s="13"/>
      <c r="BO118" s="13"/>
      <c r="BP118" s="13"/>
      <c r="BQ118" s="13"/>
      <c r="BR118" s="16"/>
      <c r="BS118" s="15"/>
      <c r="BT118" s="13"/>
      <c r="BU118" s="16"/>
      <c r="BV118" s="79"/>
      <c r="BW118" s="13"/>
      <c r="BX118" s="13"/>
      <c r="BY118" s="16"/>
      <c r="BZ118" s="16"/>
      <c r="CA118" s="147"/>
      <c r="CB118" s="16"/>
    </row>
    <row r="119" spans="5:80" x14ac:dyDescent="0.45">
      <c r="E119" s="77" t="s">
        <v>395</v>
      </c>
      <c r="F119" s="111" t="s">
        <v>296</v>
      </c>
      <c r="G119" s="111" t="s">
        <v>290</v>
      </c>
      <c r="H119" s="111" t="s">
        <v>290</v>
      </c>
      <c r="I119" s="15"/>
      <c r="J119" s="13"/>
      <c r="K119" s="13"/>
      <c r="L119" s="13"/>
      <c r="M119" s="13"/>
      <c r="N119" s="13"/>
      <c r="O119" s="13"/>
      <c r="P119" s="13"/>
      <c r="Q119" s="13"/>
      <c r="R119" s="13"/>
      <c r="S119" s="13"/>
      <c r="T119" s="13"/>
      <c r="U119" s="13" t="s">
        <v>508</v>
      </c>
      <c r="V119" s="13"/>
      <c r="W119" s="13"/>
      <c r="X119" s="13"/>
      <c r="Y119" s="13"/>
      <c r="Z119" s="13"/>
      <c r="AA119" s="13"/>
      <c r="AB119" s="13"/>
      <c r="AC119" s="13"/>
      <c r="AD119" s="13"/>
      <c r="AE119" s="13"/>
      <c r="AF119" s="16"/>
      <c r="AG119" s="15"/>
      <c r="AH119" s="13"/>
      <c r="AI119" s="13"/>
      <c r="AJ119" s="13"/>
      <c r="AK119" s="13"/>
      <c r="AL119" s="13"/>
      <c r="AM119" s="13"/>
      <c r="AN119" s="13"/>
      <c r="AO119" s="13"/>
      <c r="AP119" s="13"/>
      <c r="AQ119" s="13"/>
      <c r="AR119" s="13"/>
      <c r="AS119" s="13"/>
      <c r="AT119" s="13"/>
      <c r="AU119" s="13"/>
      <c r="AV119" s="13"/>
      <c r="AW119" s="13"/>
      <c r="AX119" s="13"/>
      <c r="AY119" s="13"/>
      <c r="AZ119" s="13"/>
      <c r="BA119" s="13"/>
      <c r="BB119" s="13"/>
      <c r="BC119" s="13"/>
      <c r="BD119" s="16"/>
      <c r="BE119" s="15"/>
      <c r="BF119" s="13"/>
      <c r="BG119" s="16"/>
      <c r="BH119" s="15"/>
      <c r="BI119" s="13"/>
      <c r="BJ119" s="13"/>
      <c r="BK119" s="13"/>
      <c r="BL119" s="13"/>
      <c r="BM119" s="13"/>
      <c r="BN119" s="13"/>
      <c r="BO119" s="13"/>
      <c r="BP119" s="13"/>
      <c r="BQ119" s="13"/>
      <c r="BR119" s="16"/>
      <c r="BS119" s="15"/>
      <c r="BT119" s="13"/>
      <c r="BU119" s="16"/>
      <c r="BV119" s="79"/>
      <c r="BW119" s="13"/>
      <c r="BX119" s="13"/>
      <c r="BY119" s="16"/>
      <c r="BZ119" s="16"/>
      <c r="CA119" s="147"/>
      <c r="CB119" s="16"/>
    </row>
    <row r="120" spans="5:80" x14ac:dyDescent="0.45">
      <c r="E120" s="77" t="s">
        <v>397</v>
      </c>
      <c r="F120" s="111" t="s">
        <v>296</v>
      </c>
      <c r="G120" s="111" t="s">
        <v>290</v>
      </c>
      <c r="H120" s="111" t="s">
        <v>290</v>
      </c>
      <c r="I120" s="15"/>
      <c r="J120" s="13"/>
      <c r="K120" s="13"/>
      <c r="L120" s="13"/>
      <c r="M120" s="13"/>
      <c r="N120" s="13"/>
      <c r="O120" s="13"/>
      <c r="P120" s="13"/>
      <c r="Q120" s="13"/>
      <c r="R120" s="13"/>
      <c r="S120" s="13"/>
      <c r="T120" s="13"/>
      <c r="U120" s="13" t="s">
        <v>508</v>
      </c>
      <c r="V120" s="13"/>
      <c r="W120" s="13"/>
      <c r="X120" s="13"/>
      <c r="Y120" s="13"/>
      <c r="Z120" s="13"/>
      <c r="AA120" s="13"/>
      <c r="AB120" s="13"/>
      <c r="AC120" s="13"/>
      <c r="AD120" s="13"/>
      <c r="AE120" s="13"/>
      <c r="AF120" s="16"/>
      <c r="AG120" s="15"/>
      <c r="AH120" s="13"/>
      <c r="AI120" s="13"/>
      <c r="AJ120" s="13"/>
      <c r="AK120" s="13"/>
      <c r="AL120" s="13"/>
      <c r="AM120" s="13"/>
      <c r="AN120" s="13"/>
      <c r="AO120" s="13"/>
      <c r="AP120" s="13"/>
      <c r="AQ120" s="13"/>
      <c r="AR120" s="13"/>
      <c r="AS120" s="13"/>
      <c r="AT120" s="13"/>
      <c r="AU120" s="13"/>
      <c r="AV120" s="13"/>
      <c r="AW120" s="13"/>
      <c r="AX120" s="13"/>
      <c r="AY120" s="13"/>
      <c r="AZ120" s="13"/>
      <c r="BA120" s="13"/>
      <c r="BB120" s="13"/>
      <c r="BC120" s="13"/>
      <c r="BD120" s="16"/>
      <c r="BE120" s="15"/>
      <c r="BF120" s="13"/>
      <c r="BG120" s="16"/>
      <c r="BH120" s="15"/>
      <c r="BI120" s="13"/>
      <c r="BJ120" s="13"/>
      <c r="BK120" s="13"/>
      <c r="BL120" s="13"/>
      <c r="BM120" s="13"/>
      <c r="BN120" s="13"/>
      <c r="BO120" s="13"/>
      <c r="BP120" s="13"/>
      <c r="BQ120" s="13"/>
      <c r="BR120" s="16"/>
      <c r="BS120" s="15"/>
      <c r="BT120" s="13"/>
      <c r="BU120" s="16"/>
      <c r="BV120" s="79"/>
      <c r="BW120" s="13"/>
      <c r="BX120" s="13"/>
      <c r="BY120" s="16"/>
      <c r="BZ120" s="16"/>
      <c r="CA120" s="147"/>
      <c r="CB120" s="16"/>
    </row>
    <row r="121" spans="5:80" x14ac:dyDescent="0.45">
      <c r="E121" s="77" t="s">
        <v>398</v>
      </c>
      <c r="F121" s="111" t="s">
        <v>296</v>
      </c>
      <c r="G121" s="111" t="s">
        <v>290</v>
      </c>
      <c r="H121" s="111" t="s">
        <v>290</v>
      </c>
      <c r="I121" s="15"/>
      <c r="J121" s="13"/>
      <c r="K121" s="13"/>
      <c r="L121" s="13"/>
      <c r="M121" s="13"/>
      <c r="N121" s="13"/>
      <c r="O121" s="13"/>
      <c r="P121" s="13"/>
      <c r="Q121" s="13"/>
      <c r="R121" s="13"/>
      <c r="S121" s="13"/>
      <c r="T121" s="13"/>
      <c r="U121" s="13" t="s">
        <v>508</v>
      </c>
      <c r="V121" s="13"/>
      <c r="W121" s="13"/>
      <c r="X121" s="13"/>
      <c r="Y121" s="13"/>
      <c r="Z121" s="13"/>
      <c r="AA121" s="13"/>
      <c r="AB121" s="13"/>
      <c r="AC121" s="13"/>
      <c r="AD121" s="13"/>
      <c r="AE121" s="13"/>
      <c r="AF121" s="16"/>
      <c r="AG121" s="15"/>
      <c r="AH121" s="13"/>
      <c r="AI121" s="13"/>
      <c r="AJ121" s="13"/>
      <c r="AK121" s="13"/>
      <c r="AL121" s="13"/>
      <c r="AM121" s="13"/>
      <c r="AN121" s="13"/>
      <c r="AO121" s="13"/>
      <c r="AP121" s="13"/>
      <c r="AQ121" s="13"/>
      <c r="AR121" s="13"/>
      <c r="AS121" s="13"/>
      <c r="AT121" s="13"/>
      <c r="AU121" s="13"/>
      <c r="AV121" s="13"/>
      <c r="AW121" s="13"/>
      <c r="AX121" s="13"/>
      <c r="AY121" s="13"/>
      <c r="AZ121" s="13"/>
      <c r="BA121" s="13"/>
      <c r="BB121" s="13"/>
      <c r="BC121" s="13"/>
      <c r="BD121" s="16"/>
      <c r="BE121" s="15"/>
      <c r="BF121" s="13"/>
      <c r="BG121" s="16"/>
      <c r="BH121" s="15"/>
      <c r="BI121" s="13"/>
      <c r="BJ121" s="13"/>
      <c r="BK121" s="13"/>
      <c r="BL121" s="13"/>
      <c r="BM121" s="13"/>
      <c r="BN121" s="13"/>
      <c r="BO121" s="13"/>
      <c r="BP121" s="13"/>
      <c r="BQ121" s="13"/>
      <c r="BR121" s="16"/>
      <c r="BS121" s="15"/>
      <c r="BT121" s="13"/>
      <c r="BU121" s="16"/>
      <c r="BV121" s="79"/>
      <c r="BW121" s="13"/>
      <c r="BX121" s="13"/>
      <c r="BY121" s="16"/>
      <c r="BZ121" s="16"/>
      <c r="CA121" s="147"/>
      <c r="CB121" s="16"/>
    </row>
    <row r="122" spans="5:80" x14ac:dyDescent="0.45">
      <c r="E122" s="77" t="s">
        <v>423</v>
      </c>
      <c r="F122" s="111" t="s">
        <v>296</v>
      </c>
      <c r="G122" s="111" t="s">
        <v>288</v>
      </c>
      <c r="H122" s="111" t="s">
        <v>288</v>
      </c>
      <c r="I122" s="15"/>
      <c r="J122" s="13"/>
      <c r="K122" s="13"/>
      <c r="L122" s="13"/>
      <c r="M122" s="13"/>
      <c r="N122" s="13"/>
      <c r="O122" s="13"/>
      <c r="P122" s="13"/>
      <c r="Q122" s="13"/>
      <c r="R122" s="13"/>
      <c r="S122" s="13"/>
      <c r="T122" s="13"/>
      <c r="U122" s="13" t="s">
        <v>508</v>
      </c>
      <c r="V122" s="13"/>
      <c r="W122" s="13"/>
      <c r="X122" s="13"/>
      <c r="Y122" s="13"/>
      <c r="Z122" s="13"/>
      <c r="AA122" s="13"/>
      <c r="AB122" s="13"/>
      <c r="AC122" s="13"/>
      <c r="AD122" s="13"/>
      <c r="AE122" s="13"/>
      <c r="AF122" s="16"/>
      <c r="AG122" s="15"/>
      <c r="AH122" s="13"/>
      <c r="AI122" s="13"/>
      <c r="AJ122" s="13"/>
      <c r="AK122" s="13"/>
      <c r="AL122" s="13"/>
      <c r="AM122" s="13"/>
      <c r="AN122" s="13"/>
      <c r="AO122" s="13"/>
      <c r="AP122" s="13"/>
      <c r="AQ122" s="13"/>
      <c r="AR122" s="13"/>
      <c r="AS122" s="13"/>
      <c r="AT122" s="13"/>
      <c r="AU122" s="13"/>
      <c r="AV122" s="13"/>
      <c r="AW122" s="13"/>
      <c r="AX122" s="13"/>
      <c r="AY122" s="13"/>
      <c r="AZ122" s="13"/>
      <c r="BA122" s="13"/>
      <c r="BB122" s="13"/>
      <c r="BC122" s="13"/>
      <c r="BD122" s="16"/>
      <c r="BE122" s="15"/>
      <c r="BF122" s="13"/>
      <c r="BG122" s="16"/>
      <c r="BH122" s="15"/>
      <c r="BI122" s="13"/>
      <c r="BJ122" s="13"/>
      <c r="BK122" s="13"/>
      <c r="BL122" s="13"/>
      <c r="BM122" s="13"/>
      <c r="BN122" s="13"/>
      <c r="BO122" s="13"/>
      <c r="BP122" s="13"/>
      <c r="BQ122" s="13"/>
      <c r="BR122" s="16"/>
      <c r="BS122" s="15"/>
      <c r="BT122" s="13"/>
      <c r="BU122" s="16"/>
      <c r="BV122" s="79"/>
      <c r="BW122" s="13"/>
      <c r="BX122" s="13"/>
      <c r="BY122" s="16"/>
      <c r="BZ122" s="16"/>
      <c r="CA122" s="147"/>
      <c r="CB122" s="16"/>
    </row>
    <row r="123" spans="5:80" x14ac:dyDescent="0.45">
      <c r="E123" s="77" t="s">
        <v>425</v>
      </c>
      <c r="F123" s="111" t="s">
        <v>296</v>
      </c>
      <c r="G123" s="111" t="s">
        <v>288</v>
      </c>
      <c r="H123" s="111" t="s">
        <v>288</v>
      </c>
      <c r="I123" s="15"/>
      <c r="J123" s="13"/>
      <c r="K123" s="13"/>
      <c r="L123" s="13"/>
      <c r="M123" s="13"/>
      <c r="N123" s="13"/>
      <c r="O123" s="13"/>
      <c r="P123" s="13"/>
      <c r="Q123" s="13"/>
      <c r="R123" s="13"/>
      <c r="S123" s="13"/>
      <c r="T123" s="13"/>
      <c r="U123" s="13" t="s">
        <v>508</v>
      </c>
      <c r="V123" s="13"/>
      <c r="W123" s="13"/>
      <c r="X123" s="13"/>
      <c r="Y123" s="13"/>
      <c r="Z123" s="13"/>
      <c r="AA123" s="13"/>
      <c r="AB123" s="13"/>
      <c r="AC123" s="13"/>
      <c r="AD123" s="13"/>
      <c r="AE123" s="13"/>
      <c r="AF123" s="16"/>
      <c r="AG123" s="15"/>
      <c r="AH123" s="13"/>
      <c r="AI123" s="13"/>
      <c r="AJ123" s="13"/>
      <c r="AK123" s="13"/>
      <c r="AL123" s="13"/>
      <c r="AM123" s="13"/>
      <c r="AN123" s="13"/>
      <c r="AO123" s="13"/>
      <c r="AP123" s="13"/>
      <c r="AQ123" s="13"/>
      <c r="AR123" s="13"/>
      <c r="AS123" s="13"/>
      <c r="AT123" s="13"/>
      <c r="AU123" s="13"/>
      <c r="AV123" s="13"/>
      <c r="AW123" s="13"/>
      <c r="AX123" s="13"/>
      <c r="AY123" s="13"/>
      <c r="AZ123" s="13"/>
      <c r="BA123" s="13"/>
      <c r="BB123" s="13"/>
      <c r="BC123" s="13"/>
      <c r="BD123" s="16"/>
      <c r="BE123" s="15"/>
      <c r="BF123" s="13"/>
      <c r="BG123" s="16"/>
      <c r="BH123" s="15"/>
      <c r="BI123" s="13"/>
      <c r="BJ123" s="13"/>
      <c r="BK123" s="13"/>
      <c r="BL123" s="13"/>
      <c r="BM123" s="13"/>
      <c r="BN123" s="13"/>
      <c r="BO123" s="13"/>
      <c r="BP123" s="13"/>
      <c r="BQ123" s="13"/>
      <c r="BR123" s="16"/>
      <c r="BS123" s="15"/>
      <c r="BT123" s="13"/>
      <c r="BU123" s="16"/>
      <c r="BV123" s="79"/>
      <c r="BW123" s="13"/>
      <c r="BX123" s="13"/>
      <c r="BY123" s="16"/>
      <c r="BZ123" s="16"/>
      <c r="CA123" s="147"/>
      <c r="CB123" s="16"/>
    </row>
    <row r="124" spans="5:80" x14ac:dyDescent="0.45">
      <c r="E124" s="77" t="s">
        <v>426</v>
      </c>
      <c r="F124" s="111" t="s">
        <v>296</v>
      </c>
      <c r="G124" s="111" t="s">
        <v>290</v>
      </c>
      <c r="H124" s="111" t="s">
        <v>290</v>
      </c>
      <c r="I124" s="15"/>
      <c r="J124" s="13"/>
      <c r="K124" s="13"/>
      <c r="L124" s="13"/>
      <c r="M124" s="13"/>
      <c r="N124" s="13"/>
      <c r="O124" s="13"/>
      <c r="P124" s="13"/>
      <c r="Q124" s="13"/>
      <c r="R124" s="13"/>
      <c r="S124" s="13"/>
      <c r="T124" s="13"/>
      <c r="U124" s="13" t="s">
        <v>508</v>
      </c>
      <c r="V124" s="13"/>
      <c r="W124" s="13"/>
      <c r="X124" s="13"/>
      <c r="Y124" s="13"/>
      <c r="Z124" s="13"/>
      <c r="AA124" s="13"/>
      <c r="AB124" s="13"/>
      <c r="AC124" s="13"/>
      <c r="AD124" s="13"/>
      <c r="AE124" s="13"/>
      <c r="AF124" s="16"/>
      <c r="AG124" s="15"/>
      <c r="AH124" s="13"/>
      <c r="AI124" s="13"/>
      <c r="AJ124" s="13"/>
      <c r="AK124" s="13"/>
      <c r="AL124" s="13"/>
      <c r="AM124" s="13"/>
      <c r="AN124" s="13"/>
      <c r="AO124" s="13"/>
      <c r="AP124" s="13"/>
      <c r="AQ124" s="13"/>
      <c r="AR124" s="13"/>
      <c r="AS124" s="13"/>
      <c r="AT124" s="13"/>
      <c r="AU124" s="13"/>
      <c r="AV124" s="13"/>
      <c r="AW124" s="13"/>
      <c r="AX124" s="13"/>
      <c r="AY124" s="13"/>
      <c r="AZ124" s="13"/>
      <c r="BA124" s="13"/>
      <c r="BB124" s="13"/>
      <c r="BC124" s="13"/>
      <c r="BD124" s="16"/>
      <c r="BE124" s="15"/>
      <c r="BF124" s="13"/>
      <c r="BG124" s="16"/>
      <c r="BH124" s="15"/>
      <c r="BI124" s="13"/>
      <c r="BJ124" s="13"/>
      <c r="BK124" s="13"/>
      <c r="BL124" s="13"/>
      <c r="BM124" s="13"/>
      <c r="BN124" s="13"/>
      <c r="BO124" s="13"/>
      <c r="BP124" s="13"/>
      <c r="BQ124" s="13"/>
      <c r="BR124" s="16"/>
      <c r="BS124" s="15"/>
      <c r="BT124" s="13"/>
      <c r="BU124" s="16"/>
      <c r="BV124" s="79"/>
      <c r="BW124" s="13"/>
      <c r="BX124" s="13"/>
      <c r="BY124" s="16"/>
      <c r="BZ124" s="16"/>
      <c r="CA124" s="147"/>
      <c r="CB124" s="16"/>
    </row>
    <row r="125" spans="5:80" x14ac:dyDescent="0.45">
      <c r="E125" s="77" t="s">
        <v>430</v>
      </c>
      <c r="F125" s="111" t="s">
        <v>296</v>
      </c>
      <c r="G125" s="111" t="s">
        <v>288</v>
      </c>
      <c r="H125" s="111" t="s">
        <v>288</v>
      </c>
      <c r="I125" s="15"/>
      <c r="J125" s="13"/>
      <c r="K125" s="13"/>
      <c r="L125" s="13"/>
      <c r="M125" s="13"/>
      <c r="N125" s="13"/>
      <c r="O125" s="13"/>
      <c r="P125" s="13"/>
      <c r="Q125" s="13"/>
      <c r="R125" s="13"/>
      <c r="S125" s="13"/>
      <c r="T125" s="13"/>
      <c r="U125" s="13" t="s">
        <v>508</v>
      </c>
      <c r="V125" s="13"/>
      <c r="W125" s="13"/>
      <c r="X125" s="13"/>
      <c r="Y125" s="13"/>
      <c r="Z125" s="13"/>
      <c r="AA125" s="13"/>
      <c r="AB125" s="13"/>
      <c r="AC125" s="13"/>
      <c r="AD125" s="13"/>
      <c r="AE125" s="13"/>
      <c r="AF125" s="16"/>
      <c r="AG125" s="15"/>
      <c r="AH125" s="13"/>
      <c r="AI125" s="13"/>
      <c r="AJ125" s="13"/>
      <c r="AK125" s="13"/>
      <c r="AL125" s="13"/>
      <c r="AM125" s="13"/>
      <c r="AN125" s="13"/>
      <c r="AO125" s="13"/>
      <c r="AP125" s="13"/>
      <c r="AQ125" s="13"/>
      <c r="AR125" s="13"/>
      <c r="AS125" s="13"/>
      <c r="AT125" s="13"/>
      <c r="AU125" s="13"/>
      <c r="AV125" s="13"/>
      <c r="AW125" s="13"/>
      <c r="AX125" s="13"/>
      <c r="AY125" s="13"/>
      <c r="AZ125" s="13"/>
      <c r="BA125" s="13"/>
      <c r="BB125" s="13"/>
      <c r="BC125" s="13"/>
      <c r="BD125" s="16"/>
      <c r="BE125" s="15"/>
      <c r="BF125" s="13"/>
      <c r="BG125" s="16"/>
      <c r="BH125" s="15"/>
      <c r="BI125" s="13"/>
      <c r="BJ125" s="13"/>
      <c r="BK125" s="13"/>
      <c r="BL125" s="13"/>
      <c r="BM125" s="13"/>
      <c r="BN125" s="13"/>
      <c r="BO125" s="13"/>
      <c r="BP125" s="13"/>
      <c r="BQ125" s="13"/>
      <c r="BR125" s="16"/>
      <c r="BS125" s="15"/>
      <c r="BT125" s="13"/>
      <c r="BU125" s="16"/>
      <c r="BV125" s="79"/>
      <c r="BW125" s="13"/>
      <c r="BX125" s="13"/>
      <c r="BY125" s="16"/>
      <c r="BZ125" s="16"/>
      <c r="CA125" s="147"/>
      <c r="CB125" s="16"/>
    </row>
    <row r="126" spans="5:80" x14ac:dyDescent="0.45">
      <c r="E126" s="77" t="s">
        <v>431</v>
      </c>
      <c r="F126" s="111" t="s">
        <v>296</v>
      </c>
      <c r="G126" s="111" t="s">
        <v>289</v>
      </c>
      <c r="H126" s="111" t="s">
        <v>288</v>
      </c>
      <c r="I126" s="15"/>
      <c r="J126" s="13"/>
      <c r="K126" s="13"/>
      <c r="L126" s="13"/>
      <c r="M126" s="13"/>
      <c r="N126" s="13"/>
      <c r="O126" s="13"/>
      <c r="P126" s="13"/>
      <c r="Q126" s="13"/>
      <c r="R126" s="13"/>
      <c r="S126" s="13"/>
      <c r="T126" s="13"/>
      <c r="U126" s="13" t="s">
        <v>508</v>
      </c>
      <c r="V126" s="13"/>
      <c r="W126" s="13"/>
      <c r="X126" s="13"/>
      <c r="Y126" s="13"/>
      <c r="Z126" s="13"/>
      <c r="AA126" s="13"/>
      <c r="AB126" s="13"/>
      <c r="AC126" s="13"/>
      <c r="AD126" s="13"/>
      <c r="AE126" s="13"/>
      <c r="AF126" s="16"/>
      <c r="AG126" s="15"/>
      <c r="AH126" s="13"/>
      <c r="AI126" s="13"/>
      <c r="AJ126" s="13"/>
      <c r="AK126" s="13"/>
      <c r="AL126" s="13"/>
      <c r="AM126" s="13"/>
      <c r="AN126" s="13"/>
      <c r="AO126" s="13"/>
      <c r="AP126" s="13"/>
      <c r="AQ126" s="13"/>
      <c r="AR126" s="13"/>
      <c r="AS126" s="13"/>
      <c r="AT126" s="13"/>
      <c r="AU126" s="13"/>
      <c r="AV126" s="13"/>
      <c r="AW126" s="13"/>
      <c r="AX126" s="13"/>
      <c r="AY126" s="13"/>
      <c r="AZ126" s="13"/>
      <c r="BA126" s="13"/>
      <c r="BB126" s="13"/>
      <c r="BC126" s="13"/>
      <c r="BD126" s="16"/>
      <c r="BE126" s="15"/>
      <c r="BF126" s="13"/>
      <c r="BG126" s="16"/>
      <c r="BH126" s="15"/>
      <c r="BI126" s="13"/>
      <c r="BJ126" s="13"/>
      <c r="BK126" s="13"/>
      <c r="BL126" s="13"/>
      <c r="BM126" s="13"/>
      <c r="BN126" s="13"/>
      <c r="BO126" s="13"/>
      <c r="BP126" s="13"/>
      <c r="BQ126" s="13"/>
      <c r="BR126" s="16"/>
      <c r="BS126" s="15"/>
      <c r="BT126" s="13"/>
      <c r="BU126" s="16"/>
      <c r="BV126" s="79"/>
      <c r="BW126" s="13"/>
      <c r="BX126" s="13"/>
      <c r="BY126" s="16"/>
      <c r="BZ126" s="16"/>
      <c r="CA126" s="147"/>
      <c r="CB126" s="16"/>
    </row>
    <row r="127" spans="5:80" x14ac:dyDescent="0.45">
      <c r="E127" s="77" t="s">
        <v>432</v>
      </c>
      <c r="F127" s="111" t="s">
        <v>296</v>
      </c>
      <c r="G127" s="111" t="s">
        <v>289</v>
      </c>
      <c r="H127" s="111" t="s">
        <v>288</v>
      </c>
      <c r="I127" s="15"/>
      <c r="J127" s="13"/>
      <c r="K127" s="13"/>
      <c r="L127" s="13"/>
      <c r="M127" s="13"/>
      <c r="N127" s="13"/>
      <c r="O127" s="13"/>
      <c r="P127" s="13"/>
      <c r="Q127" s="13"/>
      <c r="R127" s="13"/>
      <c r="S127" s="13"/>
      <c r="T127" s="13"/>
      <c r="U127" s="13" t="s">
        <v>508</v>
      </c>
      <c r="V127" s="13"/>
      <c r="W127" s="13"/>
      <c r="X127" s="13"/>
      <c r="Y127" s="13"/>
      <c r="Z127" s="13"/>
      <c r="AA127" s="13"/>
      <c r="AB127" s="13"/>
      <c r="AC127" s="13"/>
      <c r="AD127" s="13"/>
      <c r="AE127" s="13"/>
      <c r="AF127" s="16"/>
      <c r="AG127" s="15"/>
      <c r="AH127" s="13"/>
      <c r="AI127" s="13"/>
      <c r="AJ127" s="13"/>
      <c r="AK127" s="13"/>
      <c r="AL127" s="13"/>
      <c r="AM127" s="13"/>
      <c r="AN127" s="13"/>
      <c r="AO127" s="13"/>
      <c r="AP127" s="13"/>
      <c r="AQ127" s="13"/>
      <c r="AR127" s="13"/>
      <c r="AS127" s="13"/>
      <c r="AT127" s="13"/>
      <c r="AU127" s="13"/>
      <c r="AV127" s="13"/>
      <c r="AW127" s="13"/>
      <c r="AX127" s="13"/>
      <c r="AY127" s="13"/>
      <c r="AZ127" s="13"/>
      <c r="BA127" s="13"/>
      <c r="BB127" s="13"/>
      <c r="BC127" s="13"/>
      <c r="BD127" s="16"/>
      <c r="BE127" s="15"/>
      <c r="BF127" s="13"/>
      <c r="BG127" s="16"/>
      <c r="BH127" s="15"/>
      <c r="BI127" s="13"/>
      <c r="BJ127" s="13"/>
      <c r="BK127" s="13"/>
      <c r="BL127" s="13"/>
      <c r="BM127" s="13"/>
      <c r="BN127" s="13"/>
      <c r="BO127" s="13"/>
      <c r="BP127" s="13"/>
      <c r="BQ127" s="13"/>
      <c r="BR127" s="16"/>
      <c r="BS127" s="15"/>
      <c r="BT127" s="13"/>
      <c r="BU127" s="16"/>
      <c r="BV127" s="79"/>
      <c r="BW127" s="13"/>
      <c r="BX127" s="13"/>
      <c r="BY127" s="16"/>
      <c r="BZ127" s="16"/>
      <c r="CA127" s="147"/>
      <c r="CB127" s="16"/>
    </row>
    <row r="128" spans="5:80" x14ac:dyDescent="0.45">
      <c r="E128" s="77" t="s">
        <v>434</v>
      </c>
      <c r="F128" s="111" t="s">
        <v>296</v>
      </c>
      <c r="G128" s="111" t="s">
        <v>290</v>
      </c>
      <c r="H128" s="111" t="s">
        <v>290</v>
      </c>
      <c r="I128" s="15"/>
      <c r="J128" s="13"/>
      <c r="K128" s="13"/>
      <c r="L128" s="13"/>
      <c r="M128" s="13"/>
      <c r="N128" s="13"/>
      <c r="O128" s="13"/>
      <c r="P128" s="13"/>
      <c r="Q128" s="13"/>
      <c r="R128" s="13"/>
      <c r="S128" s="13"/>
      <c r="T128" s="13"/>
      <c r="U128" s="13" t="s">
        <v>508</v>
      </c>
      <c r="V128" s="13"/>
      <c r="W128" s="13"/>
      <c r="X128" s="13"/>
      <c r="Y128" s="13"/>
      <c r="Z128" s="13"/>
      <c r="AA128" s="13"/>
      <c r="AB128" s="13"/>
      <c r="AC128" s="13"/>
      <c r="AD128" s="13"/>
      <c r="AE128" s="13"/>
      <c r="AF128" s="16"/>
      <c r="AG128" s="15"/>
      <c r="AH128" s="13"/>
      <c r="AI128" s="13"/>
      <c r="AJ128" s="13"/>
      <c r="AK128" s="13"/>
      <c r="AL128" s="13"/>
      <c r="AM128" s="13"/>
      <c r="AN128" s="13"/>
      <c r="AO128" s="13"/>
      <c r="AP128" s="13"/>
      <c r="AQ128" s="13"/>
      <c r="AR128" s="13"/>
      <c r="AS128" s="13"/>
      <c r="AT128" s="13"/>
      <c r="AU128" s="13"/>
      <c r="AV128" s="13"/>
      <c r="AW128" s="13"/>
      <c r="AX128" s="13"/>
      <c r="AY128" s="13"/>
      <c r="AZ128" s="13"/>
      <c r="BA128" s="13"/>
      <c r="BB128" s="13"/>
      <c r="BC128" s="13"/>
      <c r="BD128" s="16"/>
      <c r="BE128" s="15"/>
      <c r="BF128" s="13"/>
      <c r="BG128" s="16"/>
      <c r="BH128" s="15"/>
      <c r="BI128" s="13"/>
      <c r="BJ128" s="13"/>
      <c r="BK128" s="13"/>
      <c r="BL128" s="13"/>
      <c r="BM128" s="13"/>
      <c r="BN128" s="13"/>
      <c r="BO128" s="13"/>
      <c r="BP128" s="13"/>
      <c r="BQ128" s="13"/>
      <c r="BR128" s="16"/>
      <c r="BS128" s="15"/>
      <c r="BT128" s="13"/>
      <c r="BU128" s="16"/>
      <c r="BV128" s="79"/>
      <c r="BW128" s="13"/>
      <c r="BX128" s="13"/>
      <c r="BY128" s="16"/>
      <c r="BZ128" s="16"/>
      <c r="CA128" s="147"/>
      <c r="CB128" s="16"/>
    </row>
    <row r="129" spans="5:80" x14ac:dyDescent="0.45">
      <c r="E129" s="77" t="s">
        <v>436</v>
      </c>
      <c r="F129" s="111" t="s">
        <v>296</v>
      </c>
      <c r="G129" s="111" t="s">
        <v>290</v>
      </c>
      <c r="H129" s="111" t="s">
        <v>290</v>
      </c>
      <c r="I129" s="15"/>
      <c r="J129" s="13"/>
      <c r="K129" s="13"/>
      <c r="L129" s="13"/>
      <c r="M129" s="13"/>
      <c r="N129" s="13"/>
      <c r="O129" s="13"/>
      <c r="P129" s="13"/>
      <c r="Q129" s="13"/>
      <c r="R129" s="13"/>
      <c r="S129" s="13"/>
      <c r="T129" s="13"/>
      <c r="U129" s="13" t="s">
        <v>508</v>
      </c>
      <c r="V129" s="13"/>
      <c r="W129" s="13"/>
      <c r="X129" s="13"/>
      <c r="Y129" s="13"/>
      <c r="Z129" s="13"/>
      <c r="AA129" s="13"/>
      <c r="AB129" s="13"/>
      <c r="AC129" s="13"/>
      <c r="AD129" s="13"/>
      <c r="AE129" s="13"/>
      <c r="AF129" s="16"/>
      <c r="AG129" s="15"/>
      <c r="AH129" s="13"/>
      <c r="AI129" s="13"/>
      <c r="AJ129" s="13"/>
      <c r="AK129" s="13"/>
      <c r="AL129" s="13"/>
      <c r="AM129" s="13"/>
      <c r="AN129" s="13"/>
      <c r="AO129" s="13"/>
      <c r="AP129" s="13"/>
      <c r="AQ129" s="13"/>
      <c r="AR129" s="13"/>
      <c r="AS129" s="13"/>
      <c r="AT129" s="13"/>
      <c r="AU129" s="13"/>
      <c r="AV129" s="13"/>
      <c r="AW129" s="13"/>
      <c r="AX129" s="13"/>
      <c r="AY129" s="13"/>
      <c r="AZ129" s="13"/>
      <c r="BA129" s="13"/>
      <c r="BB129" s="13"/>
      <c r="BC129" s="13"/>
      <c r="BD129" s="16"/>
      <c r="BE129" s="15"/>
      <c r="BF129" s="13"/>
      <c r="BG129" s="16"/>
      <c r="BH129" s="15"/>
      <c r="BI129" s="13"/>
      <c r="BJ129" s="13"/>
      <c r="BK129" s="13"/>
      <c r="BL129" s="13"/>
      <c r="BM129" s="13"/>
      <c r="BN129" s="13"/>
      <c r="BO129" s="13"/>
      <c r="BP129" s="13"/>
      <c r="BQ129" s="13"/>
      <c r="BR129" s="16"/>
      <c r="BS129" s="15"/>
      <c r="BT129" s="13"/>
      <c r="BU129" s="16"/>
      <c r="BV129" s="79"/>
      <c r="BW129" s="13"/>
      <c r="BX129" s="13"/>
      <c r="BY129" s="16"/>
      <c r="BZ129" s="16"/>
      <c r="CA129" s="147"/>
      <c r="CB129" s="16"/>
    </row>
    <row r="130" spans="5:80" x14ac:dyDescent="0.45">
      <c r="E130" s="77" t="s">
        <v>437</v>
      </c>
      <c r="F130" s="111" t="s">
        <v>296</v>
      </c>
      <c r="G130" s="111" t="s">
        <v>290</v>
      </c>
      <c r="H130" s="111" t="s">
        <v>290</v>
      </c>
      <c r="I130" s="15"/>
      <c r="J130" s="13"/>
      <c r="K130" s="13"/>
      <c r="L130" s="13"/>
      <c r="M130" s="13"/>
      <c r="N130" s="13"/>
      <c r="O130" s="13"/>
      <c r="P130" s="13"/>
      <c r="Q130" s="13"/>
      <c r="R130" s="13"/>
      <c r="S130" s="13"/>
      <c r="T130" s="13"/>
      <c r="U130" s="13" t="s">
        <v>508</v>
      </c>
      <c r="V130" s="13"/>
      <c r="W130" s="13"/>
      <c r="X130" s="13"/>
      <c r="Y130" s="13"/>
      <c r="Z130" s="13"/>
      <c r="AA130" s="13"/>
      <c r="AB130" s="13"/>
      <c r="AC130" s="13"/>
      <c r="AD130" s="13"/>
      <c r="AE130" s="13"/>
      <c r="AF130" s="16"/>
      <c r="AG130" s="15"/>
      <c r="AH130" s="13"/>
      <c r="AI130" s="13"/>
      <c r="AJ130" s="13"/>
      <c r="AK130" s="13"/>
      <c r="AL130" s="13"/>
      <c r="AM130" s="13"/>
      <c r="AN130" s="13"/>
      <c r="AO130" s="13"/>
      <c r="AP130" s="13"/>
      <c r="AQ130" s="13"/>
      <c r="AR130" s="13"/>
      <c r="AS130" s="13"/>
      <c r="AT130" s="13"/>
      <c r="AU130" s="13"/>
      <c r="AV130" s="13"/>
      <c r="AW130" s="13"/>
      <c r="AX130" s="13"/>
      <c r="AY130" s="13"/>
      <c r="AZ130" s="13"/>
      <c r="BA130" s="13"/>
      <c r="BB130" s="13"/>
      <c r="BC130" s="13"/>
      <c r="BD130" s="16"/>
      <c r="BE130" s="15"/>
      <c r="BF130" s="13"/>
      <c r="BG130" s="16"/>
      <c r="BH130" s="15"/>
      <c r="BI130" s="13"/>
      <c r="BJ130" s="13"/>
      <c r="BK130" s="13"/>
      <c r="BL130" s="13"/>
      <c r="BM130" s="13"/>
      <c r="BN130" s="13"/>
      <c r="BO130" s="13"/>
      <c r="BP130" s="13"/>
      <c r="BQ130" s="13"/>
      <c r="BR130" s="16"/>
      <c r="BS130" s="15"/>
      <c r="BT130" s="13"/>
      <c r="BU130" s="16"/>
      <c r="BV130" s="79"/>
      <c r="BW130" s="13"/>
      <c r="BX130" s="13"/>
      <c r="BY130" s="16"/>
      <c r="BZ130" s="16"/>
      <c r="CA130" s="147"/>
      <c r="CB130" s="16"/>
    </row>
    <row r="131" spans="5:80" x14ac:dyDescent="0.45">
      <c r="E131" s="77" t="s">
        <v>439</v>
      </c>
      <c r="F131" s="111" t="s">
        <v>296</v>
      </c>
      <c r="G131" s="111" t="s">
        <v>288</v>
      </c>
      <c r="H131" s="111" t="s">
        <v>288</v>
      </c>
      <c r="I131" s="15"/>
      <c r="J131" s="13"/>
      <c r="K131" s="13"/>
      <c r="L131" s="13"/>
      <c r="M131" s="13"/>
      <c r="N131" s="13"/>
      <c r="O131" s="13"/>
      <c r="P131" s="13"/>
      <c r="Q131" s="13"/>
      <c r="R131" s="13"/>
      <c r="S131" s="13"/>
      <c r="T131" s="13"/>
      <c r="U131" s="13" t="s">
        <v>508</v>
      </c>
      <c r="V131" s="13"/>
      <c r="W131" s="13"/>
      <c r="X131" s="13"/>
      <c r="Y131" s="13"/>
      <c r="Z131" s="13"/>
      <c r="AA131" s="13"/>
      <c r="AB131" s="13"/>
      <c r="AC131" s="13"/>
      <c r="AD131" s="13"/>
      <c r="AE131" s="13"/>
      <c r="AF131" s="16"/>
      <c r="AG131" s="15"/>
      <c r="AH131" s="13"/>
      <c r="AI131" s="13"/>
      <c r="AJ131" s="13"/>
      <c r="AK131" s="13"/>
      <c r="AL131" s="13"/>
      <c r="AM131" s="13"/>
      <c r="AN131" s="13"/>
      <c r="AO131" s="13"/>
      <c r="AP131" s="13"/>
      <c r="AQ131" s="13"/>
      <c r="AR131" s="13"/>
      <c r="AS131" s="13"/>
      <c r="AT131" s="13"/>
      <c r="AU131" s="13"/>
      <c r="AV131" s="13"/>
      <c r="AW131" s="13"/>
      <c r="AX131" s="13"/>
      <c r="AY131" s="13"/>
      <c r="AZ131" s="13"/>
      <c r="BA131" s="13"/>
      <c r="BB131" s="13"/>
      <c r="BC131" s="13"/>
      <c r="BD131" s="16"/>
      <c r="BE131" s="15"/>
      <c r="BF131" s="13"/>
      <c r="BG131" s="16"/>
      <c r="BH131" s="15"/>
      <c r="BI131" s="13"/>
      <c r="BJ131" s="13"/>
      <c r="BK131" s="13"/>
      <c r="BL131" s="13"/>
      <c r="BM131" s="13"/>
      <c r="BN131" s="13"/>
      <c r="BO131" s="13"/>
      <c r="BP131" s="13"/>
      <c r="BQ131" s="13"/>
      <c r="BR131" s="16"/>
      <c r="BS131" s="15"/>
      <c r="BT131" s="13"/>
      <c r="BU131" s="16"/>
      <c r="BV131" s="79"/>
      <c r="BW131" s="13"/>
      <c r="BX131" s="13"/>
      <c r="BY131" s="16"/>
      <c r="BZ131" s="16"/>
      <c r="CA131" s="147"/>
      <c r="CB131" s="16"/>
    </row>
    <row r="132" spans="5:80" x14ac:dyDescent="0.45">
      <c r="E132" s="77" t="s">
        <v>440</v>
      </c>
      <c r="F132" s="111" t="s">
        <v>296</v>
      </c>
      <c r="G132" s="111" t="s">
        <v>290</v>
      </c>
      <c r="H132" s="111" t="s">
        <v>290</v>
      </c>
      <c r="I132" s="15"/>
      <c r="J132" s="13"/>
      <c r="K132" s="13"/>
      <c r="L132" s="13"/>
      <c r="M132" s="13"/>
      <c r="N132" s="13"/>
      <c r="O132" s="13"/>
      <c r="P132" s="13"/>
      <c r="Q132" s="13"/>
      <c r="R132" s="13"/>
      <c r="S132" s="13"/>
      <c r="T132" s="13"/>
      <c r="U132" s="13" t="s">
        <v>508</v>
      </c>
      <c r="V132" s="13"/>
      <c r="W132" s="13"/>
      <c r="X132" s="13"/>
      <c r="Y132" s="13"/>
      <c r="Z132" s="13"/>
      <c r="AA132" s="13"/>
      <c r="AB132" s="13"/>
      <c r="AC132" s="13"/>
      <c r="AD132" s="13"/>
      <c r="AE132" s="13"/>
      <c r="AF132" s="16"/>
      <c r="AG132" s="15"/>
      <c r="AH132" s="13"/>
      <c r="AI132" s="13"/>
      <c r="AJ132" s="13"/>
      <c r="AK132" s="13"/>
      <c r="AL132" s="13"/>
      <c r="AM132" s="13"/>
      <c r="AN132" s="13"/>
      <c r="AO132" s="13"/>
      <c r="AP132" s="13"/>
      <c r="AQ132" s="13"/>
      <c r="AR132" s="13"/>
      <c r="AS132" s="13"/>
      <c r="AT132" s="13"/>
      <c r="AU132" s="13"/>
      <c r="AV132" s="13"/>
      <c r="AW132" s="13"/>
      <c r="AX132" s="13"/>
      <c r="AY132" s="13"/>
      <c r="AZ132" s="13"/>
      <c r="BA132" s="13"/>
      <c r="BB132" s="13"/>
      <c r="BC132" s="13"/>
      <c r="BD132" s="16"/>
      <c r="BE132" s="15"/>
      <c r="BF132" s="13"/>
      <c r="BG132" s="16"/>
      <c r="BH132" s="15"/>
      <c r="BI132" s="13"/>
      <c r="BJ132" s="13"/>
      <c r="BK132" s="13"/>
      <c r="BL132" s="13"/>
      <c r="BM132" s="13"/>
      <c r="BN132" s="13"/>
      <c r="BO132" s="13"/>
      <c r="BP132" s="13"/>
      <c r="BQ132" s="13"/>
      <c r="BR132" s="16"/>
      <c r="BS132" s="15"/>
      <c r="BT132" s="13"/>
      <c r="BU132" s="16"/>
      <c r="BV132" s="79"/>
      <c r="BW132" s="13"/>
      <c r="BX132" s="13"/>
      <c r="BY132" s="16"/>
      <c r="BZ132" s="16"/>
      <c r="CA132" s="147"/>
      <c r="CB132" s="16"/>
    </row>
    <row r="133" spans="5:80" x14ac:dyDescent="0.45">
      <c r="E133" s="77" t="s">
        <v>441</v>
      </c>
      <c r="F133" s="111" t="s">
        <v>296</v>
      </c>
      <c r="G133" s="111" t="s">
        <v>290</v>
      </c>
      <c r="H133" s="111" t="s">
        <v>290</v>
      </c>
      <c r="I133" s="15"/>
      <c r="J133" s="13"/>
      <c r="K133" s="13"/>
      <c r="L133" s="13"/>
      <c r="M133" s="13"/>
      <c r="N133" s="13"/>
      <c r="O133" s="13"/>
      <c r="P133" s="13"/>
      <c r="Q133" s="13"/>
      <c r="R133" s="13"/>
      <c r="S133" s="13"/>
      <c r="T133" s="13"/>
      <c r="U133" s="13" t="s">
        <v>508</v>
      </c>
      <c r="V133" s="13"/>
      <c r="W133" s="13"/>
      <c r="X133" s="13"/>
      <c r="Y133" s="13"/>
      <c r="Z133" s="13"/>
      <c r="AA133" s="13"/>
      <c r="AB133" s="13"/>
      <c r="AC133" s="13"/>
      <c r="AD133" s="13"/>
      <c r="AE133" s="13"/>
      <c r="AF133" s="16"/>
      <c r="AG133" s="15"/>
      <c r="AH133" s="13"/>
      <c r="AI133" s="13"/>
      <c r="AJ133" s="13"/>
      <c r="AK133" s="13"/>
      <c r="AL133" s="13"/>
      <c r="AM133" s="13"/>
      <c r="AN133" s="13"/>
      <c r="AO133" s="13"/>
      <c r="AP133" s="13"/>
      <c r="AQ133" s="13"/>
      <c r="AR133" s="13"/>
      <c r="AS133" s="13"/>
      <c r="AT133" s="13"/>
      <c r="AU133" s="13"/>
      <c r="AV133" s="13"/>
      <c r="AW133" s="13"/>
      <c r="AX133" s="13"/>
      <c r="AY133" s="13"/>
      <c r="AZ133" s="13"/>
      <c r="BA133" s="13"/>
      <c r="BB133" s="13"/>
      <c r="BC133" s="13"/>
      <c r="BD133" s="16"/>
      <c r="BE133" s="15"/>
      <c r="BF133" s="13"/>
      <c r="BG133" s="16"/>
      <c r="BH133" s="15"/>
      <c r="BI133" s="13"/>
      <c r="BJ133" s="13"/>
      <c r="BK133" s="13"/>
      <c r="BL133" s="13"/>
      <c r="BM133" s="13"/>
      <c r="BN133" s="13"/>
      <c r="BO133" s="13"/>
      <c r="BP133" s="13"/>
      <c r="BQ133" s="13"/>
      <c r="BR133" s="16"/>
      <c r="BS133" s="15"/>
      <c r="BT133" s="13"/>
      <c r="BU133" s="16"/>
      <c r="BV133" s="79"/>
      <c r="BW133" s="13"/>
      <c r="BX133" s="13"/>
      <c r="BY133" s="16"/>
      <c r="BZ133" s="16"/>
      <c r="CA133" s="147"/>
      <c r="CB133" s="16"/>
    </row>
    <row r="134" spans="5:80" x14ac:dyDescent="0.45">
      <c r="E134" s="77" t="s">
        <v>445</v>
      </c>
      <c r="F134" s="111" t="s">
        <v>296</v>
      </c>
      <c r="G134" s="111" t="s">
        <v>288</v>
      </c>
      <c r="H134" s="111" t="s">
        <v>288</v>
      </c>
      <c r="I134" s="15"/>
      <c r="J134" s="13"/>
      <c r="K134" s="13"/>
      <c r="L134" s="13"/>
      <c r="M134" s="13"/>
      <c r="N134" s="13"/>
      <c r="O134" s="13"/>
      <c r="P134" s="13"/>
      <c r="Q134" s="13"/>
      <c r="R134" s="13"/>
      <c r="S134" s="13"/>
      <c r="T134" s="13"/>
      <c r="U134" s="13" t="s">
        <v>508</v>
      </c>
      <c r="V134" s="13"/>
      <c r="W134" s="13"/>
      <c r="X134" s="13"/>
      <c r="Y134" s="13"/>
      <c r="Z134" s="13"/>
      <c r="AA134" s="13"/>
      <c r="AB134" s="13"/>
      <c r="AC134" s="13"/>
      <c r="AD134" s="13"/>
      <c r="AE134" s="13"/>
      <c r="AF134" s="16"/>
      <c r="AG134" s="15"/>
      <c r="AH134" s="13"/>
      <c r="AI134" s="13"/>
      <c r="AJ134" s="13"/>
      <c r="AK134" s="13"/>
      <c r="AL134" s="13"/>
      <c r="AM134" s="13"/>
      <c r="AN134" s="13"/>
      <c r="AO134" s="13"/>
      <c r="AP134" s="13"/>
      <c r="AQ134" s="13"/>
      <c r="AR134" s="13"/>
      <c r="AS134" s="13"/>
      <c r="AT134" s="13"/>
      <c r="AU134" s="13"/>
      <c r="AV134" s="13"/>
      <c r="AW134" s="13"/>
      <c r="AX134" s="13"/>
      <c r="AY134" s="13"/>
      <c r="AZ134" s="13"/>
      <c r="BA134" s="13"/>
      <c r="BB134" s="13"/>
      <c r="BC134" s="13"/>
      <c r="BD134" s="16"/>
      <c r="BE134" s="15"/>
      <c r="BF134" s="13"/>
      <c r="BG134" s="16"/>
      <c r="BH134" s="15"/>
      <c r="BI134" s="13"/>
      <c r="BJ134" s="13"/>
      <c r="BK134" s="13"/>
      <c r="BL134" s="13"/>
      <c r="BM134" s="13"/>
      <c r="BN134" s="13"/>
      <c r="BO134" s="13"/>
      <c r="BP134" s="13"/>
      <c r="BQ134" s="13"/>
      <c r="BR134" s="16"/>
      <c r="BS134" s="15"/>
      <c r="BT134" s="13"/>
      <c r="BU134" s="16"/>
      <c r="BV134" s="79"/>
      <c r="BW134" s="13"/>
      <c r="BX134" s="13"/>
      <c r="BY134" s="16"/>
      <c r="BZ134" s="16"/>
      <c r="CA134" s="147"/>
      <c r="CB134" s="16"/>
    </row>
    <row r="135" spans="5:80" x14ac:dyDescent="0.45">
      <c r="E135" s="77" t="s">
        <v>459</v>
      </c>
      <c r="F135" s="111" t="s">
        <v>296</v>
      </c>
      <c r="G135" s="111" t="s">
        <v>288</v>
      </c>
      <c r="H135" s="111" t="s">
        <v>288</v>
      </c>
      <c r="I135" s="15"/>
      <c r="J135" s="13"/>
      <c r="K135" s="13"/>
      <c r="L135" s="13"/>
      <c r="M135" s="13"/>
      <c r="N135" s="13"/>
      <c r="O135" s="13"/>
      <c r="P135" s="13"/>
      <c r="Q135" s="13"/>
      <c r="R135" s="13"/>
      <c r="S135" s="13"/>
      <c r="T135" s="13"/>
      <c r="U135" s="13" t="s">
        <v>508</v>
      </c>
      <c r="V135" s="13"/>
      <c r="W135" s="13"/>
      <c r="X135" s="13"/>
      <c r="Y135" s="13"/>
      <c r="Z135" s="13"/>
      <c r="AA135" s="13"/>
      <c r="AB135" s="13"/>
      <c r="AC135" s="13"/>
      <c r="AD135" s="13"/>
      <c r="AE135" s="13"/>
      <c r="AF135" s="16"/>
      <c r="AG135" s="15"/>
      <c r="AH135" s="13"/>
      <c r="AI135" s="13"/>
      <c r="AJ135" s="13"/>
      <c r="AK135" s="13"/>
      <c r="AL135" s="13"/>
      <c r="AM135" s="13"/>
      <c r="AN135" s="13"/>
      <c r="AO135" s="13"/>
      <c r="AP135" s="13"/>
      <c r="AQ135" s="13"/>
      <c r="AR135" s="13"/>
      <c r="AS135" s="13"/>
      <c r="AT135" s="13"/>
      <c r="AU135" s="13"/>
      <c r="AV135" s="13"/>
      <c r="AW135" s="13"/>
      <c r="AX135" s="13"/>
      <c r="AY135" s="13"/>
      <c r="AZ135" s="13"/>
      <c r="BA135" s="13"/>
      <c r="BB135" s="13"/>
      <c r="BC135" s="13"/>
      <c r="BD135" s="16"/>
      <c r="BE135" s="15"/>
      <c r="BF135" s="13"/>
      <c r="BG135" s="16"/>
      <c r="BH135" s="15"/>
      <c r="BI135" s="13"/>
      <c r="BJ135" s="13"/>
      <c r="BK135" s="13"/>
      <c r="BL135" s="13"/>
      <c r="BM135" s="13"/>
      <c r="BN135" s="13"/>
      <c r="BO135" s="13"/>
      <c r="BP135" s="13"/>
      <c r="BQ135" s="13"/>
      <c r="BR135" s="16"/>
      <c r="BS135" s="15"/>
      <c r="BT135" s="13"/>
      <c r="BU135" s="16"/>
      <c r="BV135" s="79"/>
      <c r="BW135" s="13"/>
      <c r="BX135" s="13"/>
      <c r="BY135" s="16"/>
      <c r="BZ135" s="16"/>
      <c r="CA135" s="147"/>
      <c r="CB135" s="16"/>
    </row>
    <row r="136" spans="5:80" x14ac:dyDescent="0.45">
      <c r="E136" s="77" t="s">
        <v>460</v>
      </c>
      <c r="F136" s="111" t="s">
        <v>296</v>
      </c>
      <c r="G136" s="111" t="s">
        <v>288</v>
      </c>
      <c r="H136" s="111" t="s">
        <v>288</v>
      </c>
      <c r="I136" s="15"/>
      <c r="J136" s="13"/>
      <c r="K136" s="13"/>
      <c r="L136" s="13"/>
      <c r="M136" s="13"/>
      <c r="N136" s="13"/>
      <c r="O136" s="13"/>
      <c r="P136" s="13"/>
      <c r="Q136" s="13"/>
      <c r="R136" s="13"/>
      <c r="S136" s="13"/>
      <c r="T136" s="13"/>
      <c r="U136" s="13" t="s">
        <v>508</v>
      </c>
      <c r="V136" s="13"/>
      <c r="W136" s="13"/>
      <c r="X136" s="13"/>
      <c r="Y136" s="13"/>
      <c r="Z136" s="13"/>
      <c r="AA136" s="13"/>
      <c r="AB136" s="13"/>
      <c r="AC136" s="13"/>
      <c r="AD136" s="13"/>
      <c r="AE136" s="13"/>
      <c r="AF136" s="16"/>
      <c r="AG136" s="15"/>
      <c r="AH136" s="13"/>
      <c r="AI136" s="13"/>
      <c r="AJ136" s="13"/>
      <c r="AK136" s="13"/>
      <c r="AL136" s="13"/>
      <c r="AM136" s="13"/>
      <c r="AN136" s="13"/>
      <c r="AO136" s="13"/>
      <c r="AP136" s="13"/>
      <c r="AQ136" s="13"/>
      <c r="AR136" s="13"/>
      <c r="AS136" s="13"/>
      <c r="AT136" s="13"/>
      <c r="AU136" s="13"/>
      <c r="AV136" s="13"/>
      <c r="AW136" s="13"/>
      <c r="AX136" s="13"/>
      <c r="AY136" s="13"/>
      <c r="AZ136" s="13"/>
      <c r="BA136" s="13"/>
      <c r="BB136" s="13"/>
      <c r="BC136" s="13"/>
      <c r="BD136" s="16"/>
      <c r="BE136" s="15"/>
      <c r="BF136" s="13"/>
      <c r="BG136" s="16"/>
      <c r="BH136" s="15"/>
      <c r="BI136" s="13"/>
      <c r="BJ136" s="13"/>
      <c r="BK136" s="13"/>
      <c r="BL136" s="13"/>
      <c r="BM136" s="13"/>
      <c r="BN136" s="13"/>
      <c r="BO136" s="13"/>
      <c r="BP136" s="13"/>
      <c r="BQ136" s="13"/>
      <c r="BR136" s="16"/>
      <c r="BS136" s="15"/>
      <c r="BT136" s="13"/>
      <c r="BU136" s="16"/>
      <c r="BV136" s="79"/>
      <c r="BW136" s="13"/>
      <c r="BX136" s="13"/>
      <c r="BY136" s="16"/>
      <c r="BZ136" s="16"/>
      <c r="CA136" s="147"/>
      <c r="CB136" s="16"/>
    </row>
    <row r="137" spans="5:80" x14ac:dyDescent="0.45">
      <c r="E137" s="77" t="s">
        <v>462</v>
      </c>
      <c r="F137" s="111" t="s">
        <v>296</v>
      </c>
      <c r="G137" s="111" t="s">
        <v>290</v>
      </c>
      <c r="H137" s="111" t="s">
        <v>290</v>
      </c>
      <c r="I137" s="15"/>
      <c r="J137" s="13"/>
      <c r="K137" s="13"/>
      <c r="L137" s="13"/>
      <c r="M137" s="13"/>
      <c r="N137" s="13"/>
      <c r="O137" s="13"/>
      <c r="P137" s="13"/>
      <c r="Q137" s="13"/>
      <c r="R137" s="13"/>
      <c r="S137" s="13"/>
      <c r="T137" s="13"/>
      <c r="U137" s="13" t="s">
        <v>508</v>
      </c>
      <c r="V137" s="13"/>
      <c r="W137" s="13"/>
      <c r="X137" s="13"/>
      <c r="Y137" s="13"/>
      <c r="Z137" s="13"/>
      <c r="AA137" s="13"/>
      <c r="AB137" s="13"/>
      <c r="AC137" s="13"/>
      <c r="AD137" s="13"/>
      <c r="AE137" s="13"/>
      <c r="AF137" s="16"/>
      <c r="AG137" s="15"/>
      <c r="AH137" s="13"/>
      <c r="AI137" s="13"/>
      <c r="AJ137" s="13"/>
      <c r="AK137" s="13"/>
      <c r="AL137" s="13"/>
      <c r="AM137" s="13"/>
      <c r="AN137" s="13"/>
      <c r="AO137" s="13"/>
      <c r="AP137" s="13"/>
      <c r="AQ137" s="13"/>
      <c r="AR137" s="13"/>
      <c r="AS137" s="13"/>
      <c r="AT137" s="13"/>
      <c r="AU137" s="13"/>
      <c r="AV137" s="13"/>
      <c r="AW137" s="13"/>
      <c r="AX137" s="13"/>
      <c r="AY137" s="13"/>
      <c r="AZ137" s="13"/>
      <c r="BA137" s="13"/>
      <c r="BB137" s="13"/>
      <c r="BC137" s="13"/>
      <c r="BD137" s="16"/>
      <c r="BE137" s="15"/>
      <c r="BF137" s="13"/>
      <c r="BG137" s="16"/>
      <c r="BH137" s="15"/>
      <c r="BI137" s="13"/>
      <c r="BJ137" s="13"/>
      <c r="BK137" s="13"/>
      <c r="BL137" s="13"/>
      <c r="BM137" s="13"/>
      <c r="BN137" s="13"/>
      <c r="BO137" s="13"/>
      <c r="BP137" s="13"/>
      <c r="BQ137" s="13"/>
      <c r="BR137" s="16"/>
      <c r="BS137" s="15"/>
      <c r="BT137" s="13"/>
      <c r="BU137" s="16"/>
      <c r="BV137" s="79"/>
      <c r="BW137" s="13"/>
      <c r="BX137" s="13"/>
      <c r="BY137" s="16"/>
      <c r="BZ137" s="16"/>
      <c r="CA137" s="147"/>
      <c r="CB137" s="16"/>
    </row>
    <row r="138" spans="5:80" x14ac:dyDescent="0.45">
      <c r="E138" s="77" t="s">
        <v>463</v>
      </c>
      <c r="F138" s="111" t="s">
        <v>296</v>
      </c>
      <c r="G138" s="111" t="s">
        <v>290</v>
      </c>
      <c r="H138" s="111" t="s">
        <v>290</v>
      </c>
      <c r="I138" s="15"/>
      <c r="J138" s="13"/>
      <c r="K138" s="13"/>
      <c r="L138" s="13"/>
      <c r="M138" s="13"/>
      <c r="N138" s="13"/>
      <c r="O138" s="13"/>
      <c r="P138" s="13"/>
      <c r="Q138" s="13"/>
      <c r="R138" s="13"/>
      <c r="S138" s="13"/>
      <c r="T138" s="13"/>
      <c r="U138" s="13" t="s">
        <v>508</v>
      </c>
      <c r="V138" s="13"/>
      <c r="W138" s="13"/>
      <c r="X138" s="13"/>
      <c r="Y138" s="13"/>
      <c r="Z138" s="13"/>
      <c r="AA138" s="13"/>
      <c r="AB138" s="13"/>
      <c r="AC138" s="13"/>
      <c r="AD138" s="13"/>
      <c r="AE138" s="13"/>
      <c r="AF138" s="16"/>
      <c r="AG138" s="15"/>
      <c r="AH138" s="13"/>
      <c r="AI138" s="13"/>
      <c r="AJ138" s="13"/>
      <c r="AK138" s="13"/>
      <c r="AL138" s="13"/>
      <c r="AM138" s="13"/>
      <c r="AN138" s="13"/>
      <c r="AO138" s="13"/>
      <c r="AP138" s="13"/>
      <c r="AQ138" s="13"/>
      <c r="AR138" s="13"/>
      <c r="AS138" s="13"/>
      <c r="AT138" s="13"/>
      <c r="AU138" s="13"/>
      <c r="AV138" s="13"/>
      <c r="AW138" s="13"/>
      <c r="AX138" s="13"/>
      <c r="AY138" s="13"/>
      <c r="AZ138" s="13"/>
      <c r="BA138" s="13"/>
      <c r="BB138" s="13"/>
      <c r="BC138" s="13"/>
      <c r="BD138" s="16"/>
      <c r="BE138" s="15"/>
      <c r="BF138" s="13"/>
      <c r="BG138" s="16"/>
      <c r="BH138" s="15"/>
      <c r="BI138" s="13"/>
      <c r="BJ138" s="13"/>
      <c r="BK138" s="13"/>
      <c r="BL138" s="13"/>
      <c r="BM138" s="13"/>
      <c r="BN138" s="13"/>
      <c r="BO138" s="13"/>
      <c r="BP138" s="13"/>
      <c r="BQ138" s="13"/>
      <c r="BR138" s="16"/>
      <c r="BS138" s="15"/>
      <c r="BT138" s="13"/>
      <c r="BU138" s="16"/>
      <c r="BV138" s="79"/>
      <c r="BW138" s="13"/>
      <c r="BX138" s="13"/>
      <c r="BY138" s="16"/>
      <c r="BZ138" s="16"/>
      <c r="CA138" s="147"/>
      <c r="CB138" s="16"/>
    </row>
    <row r="139" spans="5:80" x14ac:dyDescent="0.45">
      <c r="E139" s="77" t="s">
        <v>465</v>
      </c>
      <c r="F139" s="111" t="s">
        <v>296</v>
      </c>
      <c r="G139" s="111" t="s">
        <v>290</v>
      </c>
      <c r="H139" s="111" t="s">
        <v>290</v>
      </c>
      <c r="I139" s="15"/>
      <c r="J139" s="13"/>
      <c r="K139" s="13"/>
      <c r="L139" s="13"/>
      <c r="M139" s="13"/>
      <c r="N139" s="13"/>
      <c r="O139" s="13"/>
      <c r="P139" s="13"/>
      <c r="Q139" s="13"/>
      <c r="R139" s="13"/>
      <c r="S139" s="13"/>
      <c r="T139" s="13"/>
      <c r="U139" s="13" t="s">
        <v>508</v>
      </c>
      <c r="V139" s="13"/>
      <c r="W139" s="13"/>
      <c r="X139" s="13"/>
      <c r="Y139" s="13"/>
      <c r="Z139" s="13"/>
      <c r="AA139" s="13"/>
      <c r="AB139" s="13"/>
      <c r="AC139" s="13"/>
      <c r="AD139" s="13"/>
      <c r="AE139" s="13"/>
      <c r="AF139" s="16"/>
      <c r="AG139" s="15"/>
      <c r="AH139" s="13"/>
      <c r="AI139" s="13"/>
      <c r="AJ139" s="13"/>
      <c r="AK139" s="13"/>
      <c r="AL139" s="13"/>
      <c r="AM139" s="13"/>
      <c r="AN139" s="13"/>
      <c r="AO139" s="13"/>
      <c r="AP139" s="13"/>
      <c r="AQ139" s="13"/>
      <c r="AR139" s="13"/>
      <c r="AS139" s="13"/>
      <c r="AT139" s="13"/>
      <c r="AU139" s="13"/>
      <c r="AV139" s="13"/>
      <c r="AW139" s="13"/>
      <c r="AX139" s="13"/>
      <c r="AY139" s="13"/>
      <c r="AZ139" s="13"/>
      <c r="BA139" s="13"/>
      <c r="BB139" s="13"/>
      <c r="BC139" s="13"/>
      <c r="BD139" s="16"/>
      <c r="BE139" s="15"/>
      <c r="BF139" s="13"/>
      <c r="BG139" s="16"/>
      <c r="BH139" s="15"/>
      <c r="BI139" s="13"/>
      <c r="BJ139" s="13"/>
      <c r="BK139" s="13"/>
      <c r="BL139" s="13"/>
      <c r="BM139" s="13"/>
      <c r="BN139" s="13"/>
      <c r="BO139" s="13"/>
      <c r="BP139" s="13"/>
      <c r="BQ139" s="13"/>
      <c r="BR139" s="16"/>
      <c r="BS139" s="15"/>
      <c r="BT139" s="13"/>
      <c r="BU139" s="16"/>
      <c r="BV139" s="79"/>
      <c r="BW139" s="13"/>
      <c r="BX139" s="13"/>
      <c r="BY139" s="16"/>
      <c r="BZ139" s="16"/>
      <c r="CA139" s="147"/>
      <c r="CB139" s="16"/>
    </row>
    <row r="140" spans="5:80" x14ac:dyDescent="0.45">
      <c r="E140" s="77" t="s">
        <v>466</v>
      </c>
      <c r="F140" s="111" t="s">
        <v>296</v>
      </c>
      <c r="G140" s="111" t="s">
        <v>290</v>
      </c>
      <c r="H140" s="111" t="s">
        <v>290</v>
      </c>
      <c r="I140" s="15"/>
      <c r="J140" s="13"/>
      <c r="K140" s="13"/>
      <c r="L140" s="13"/>
      <c r="M140" s="13"/>
      <c r="N140" s="13"/>
      <c r="O140" s="13"/>
      <c r="P140" s="13"/>
      <c r="Q140" s="13"/>
      <c r="R140" s="13"/>
      <c r="S140" s="13"/>
      <c r="T140" s="13"/>
      <c r="U140" s="13" t="s">
        <v>508</v>
      </c>
      <c r="V140" s="13"/>
      <c r="W140" s="13"/>
      <c r="X140" s="13"/>
      <c r="Y140" s="13"/>
      <c r="Z140" s="13"/>
      <c r="AA140" s="13"/>
      <c r="AB140" s="13"/>
      <c r="AC140" s="13"/>
      <c r="AD140" s="13"/>
      <c r="AE140" s="13"/>
      <c r="AF140" s="16"/>
      <c r="AG140" s="15"/>
      <c r="AH140" s="13"/>
      <c r="AI140" s="13"/>
      <c r="AJ140" s="13"/>
      <c r="AK140" s="13"/>
      <c r="AL140" s="13"/>
      <c r="AM140" s="13"/>
      <c r="AN140" s="13"/>
      <c r="AO140" s="13"/>
      <c r="AP140" s="13"/>
      <c r="AQ140" s="13"/>
      <c r="AR140" s="13"/>
      <c r="AS140" s="13"/>
      <c r="AT140" s="13"/>
      <c r="AU140" s="13"/>
      <c r="AV140" s="13"/>
      <c r="AW140" s="13"/>
      <c r="AX140" s="13"/>
      <c r="AY140" s="13"/>
      <c r="AZ140" s="13"/>
      <c r="BA140" s="13"/>
      <c r="BB140" s="13"/>
      <c r="BC140" s="13"/>
      <c r="BD140" s="16"/>
      <c r="BE140" s="15"/>
      <c r="BF140" s="13"/>
      <c r="BG140" s="16"/>
      <c r="BH140" s="15"/>
      <c r="BI140" s="13"/>
      <c r="BJ140" s="13"/>
      <c r="BK140" s="13"/>
      <c r="BL140" s="13"/>
      <c r="BM140" s="13"/>
      <c r="BN140" s="13"/>
      <c r="BO140" s="13"/>
      <c r="BP140" s="13"/>
      <c r="BQ140" s="13"/>
      <c r="BR140" s="16"/>
      <c r="BS140" s="15"/>
      <c r="BT140" s="13"/>
      <c r="BU140" s="16"/>
      <c r="BV140" s="79"/>
      <c r="BW140" s="13"/>
      <c r="BX140" s="13"/>
      <c r="BY140" s="16"/>
      <c r="BZ140" s="16"/>
      <c r="CA140" s="147"/>
      <c r="CB140" s="16"/>
    </row>
    <row r="141" spans="5:80" x14ac:dyDescent="0.45">
      <c r="E141" s="77" t="s">
        <v>467</v>
      </c>
      <c r="F141" s="111" t="s">
        <v>296</v>
      </c>
      <c r="G141" s="111" t="s">
        <v>290</v>
      </c>
      <c r="H141" s="111" t="s">
        <v>290</v>
      </c>
      <c r="I141" s="15"/>
      <c r="J141" s="13"/>
      <c r="K141" s="13"/>
      <c r="L141" s="13"/>
      <c r="M141" s="13"/>
      <c r="N141" s="13"/>
      <c r="O141" s="13"/>
      <c r="P141" s="13"/>
      <c r="Q141" s="13"/>
      <c r="R141" s="13"/>
      <c r="S141" s="13"/>
      <c r="T141" s="13"/>
      <c r="U141" s="13" t="s">
        <v>508</v>
      </c>
      <c r="V141" s="13"/>
      <c r="W141" s="13"/>
      <c r="X141" s="13"/>
      <c r="Y141" s="13"/>
      <c r="Z141" s="13"/>
      <c r="AA141" s="13"/>
      <c r="AB141" s="13"/>
      <c r="AC141" s="13"/>
      <c r="AD141" s="13"/>
      <c r="AE141" s="13"/>
      <c r="AF141" s="16"/>
      <c r="AG141" s="15"/>
      <c r="AH141" s="13"/>
      <c r="AI141" s="13"/>
      <c r="AJ141" s="13"/>
      <c r="AK141" s="13"/>
      <c r="AL141" s="13"/>
      <c r="AM141" s="13"/>
      <c r="AN141" s="13"/>
      <c r="AO141" s="13"/>
      <c r="AP141" s="13"/>
      <c r="AQ141" s="13"/>
      <c r="AR141" s="13"/>
      <c r="AS141" s="13"/>
      <c r="AT141" s="13"/>
      <c r="AU141" s="13"/>
      <c r="AV141" s="13"/>
      <c r="AW141" s="13"/>
      <c r="AX141" s="13"/>
      <c r="AY141" s="13"/>
      <c r="AZ141" s="13"/>
      <c r="BA141" s="13"/>
      <c r="BB141" s="13"/>
      <c r="BC141" s="13"/>
      <c r="BD141" s="16"/>
      <c r="BE141" s="15"/>
      <c r="BF141" s="13"/>
      <c r="BG141" s="16"/>
      <c r="BH141" s="15"/>
      <c r="BI141" s="13"/>
      <c r="BJ141" s="13"/>
      <c r="BK141" s="13"/>
      <c r="BL141" s="13"/>
      <c r="BM141" s="13"/>
      <c r="BN141" s="13"/>
      <c r="BO141" s="13"/>
      <c r="BP141" s="13"/>
      <c r="BQ141" s="13"/>
      <c r="BR141" s="16"/>
      <c r="BS141" s="15"/>
      <c r="BT141" s="13"/>
      <c r="BU141" s="16"/>
      <c r="BV141" s="79"/>
      <c r="BW141" s="13"/>
      <c r="BX141" s="13"/>
      <c r="BY141" s="16"/>
      <c r="BZ141" s="16"/>
      <c r="CA141" s="147"/>
      <c r="CB141" s="16"/>
    </row>
    <row r="142" spans="5:80" x14ac:dyDescent="0.45">
      <c r="E142" s="77" t="s">
        <v>468</v>
      </c>
      <c r="F142" s="111" t="s">
        <v>296</v>
      </c>
      <c r="G142" s="111" t="s">
        <v>290</v>
      </c>
      <c r="H142" s="111" t="s">
        <v>290</v>
      </c>
      <c r="I142" s="15"/>
      <c r="J142" s="13"/>
      <c r="K142" s="13"/>
      <c r="L142" s="13"/>
      <c r="M142" s="13"/>
      <c r="N142" s="13"/>
      <c r="O142" s="13"/>
      <c r="P142" s="13"/>
      <c r="Q142" s="13"/>
      <c r="R142" s="13"/>
      <c r="S142" s="13"/>
      <c r="T142" s="13"/>
      <c r="U142" s="13" t="s">
        <v>508</v>
      </c>
      <c r="V142" s="13"/>
      <c r="W142" s="13"/>
      <c r="X142" s="13"/>
      <c r="Y142" s="13"/>
      <c r="Z142" s="13"/>
      <c r="AA142" s="13"/>
      <c r="AB142" s="13"/>
      <c r="AC142" s="13"/>
      <c r="AD142" s="13"/>
      <c r="AE142" s="13"/>
      <c r="AF142" s="16"/>
      <c r="AG142" s="15"/>
      <c r="AH142" s="13"/>
      <c r="AI142" s="13"/>
      <c r="AJ142" s="13"/>
      <c r="AK142" s="13"/>
      <c r="AL142" s="13"/>
      <c r="AM142" s="13"/>
      <c r="AN142" s="13"/>
      <c r="AO142" s="13"/>
      <c r="AP142" s="13"/>
      <c r="AQ142" s="13"/>
      <c r="AR142" s="13"/>
      <c r="AS142" s="13"/>
      <c r="AT142" s="13"/>
      <c r="AU142" s="13"/>
      <c r="AV142" s="13"/>
      <c r="AW142" s="13"/>
      <c r="AX142" s="13"/>
      <c r="AY142" s="13"/>
      <c r="AZ142" s="13"/>
      <c r="BA142" s="13"/>
      <c r="BB142" s="13"/>
      <c r="BC142" s="13"/>
      <c r="BD142" s="16"/>
      <c r="BE142" s="15"/>
      <c r="BF142" s="13"/>
      <c r="BG142" s="16"/>
      <c r="BH142" s="15"/>
      <c r="BI142" s="13"/>
      <c r="BJ142" s="13"/>
      <c r="BK142" s="13"/>
      <c r="BL142" s="13"/>
      <c r="BM142" s="13"/>
      <c r="BN142" s="13"/>
      <c r="BO142" s="13"/>
      <c r="BP142" s="13"/>
      <c r="BQ142" s="13"/>
      <c r="BR142" s="16"/>
      <c r="BS142" s="15"/>
      <c r="BT142" s="13"/>
      <c r="BU142" s="16"/>
      <c r="BV142" s="79"/>
      <c r="BW142" s="13"/>
      <c r="BX142" s="13"/>
      <c r="BY142" s="16"/>
      <c r="BZ142" s="16"/>
      <c r="CA142" s="147"/>
      <c r="CB142" s="16"/>
    </row>
    <row r="143" spans="5:80" x14ac:dyDescent="0.45">
      <c r="E143" s="77" t="s">
        <v>476</v>
      </c>
      <c r="F143" s="111" t="s">
        <v>296</v>
      </c>
      <c r="G143" s="111" t="s">
        <v>288</v>
      </c>
      <c r="H143" s="111" t="s">
        <v>288</v>
      </c>
      <c r="I143" s="15"/>
      <c r="J143" s="13"/>
      <c r="K143" s="13"/>
      <c r="L143" s="13"/>
      <c r="M143" s="13"/>
      <c r="N143" s="13"/>
      <c r="O143" s="13"/>
      <c r="P143" s="13"/>
      <c r="Q143" s="13"/>
      <c r="R143" s="13"/>
      <c r="S143" s="13"/>
      <c r="T143" s="13"/>
      <c r="U143" s="13" t="s">
        <v>508</v>
      </c>
      <c r="V143" s="13"/>
      <c r="W143" s="13"/>
      <c r="X143" s="13"/>
      <c r="Y143" s="13"/>
      <c r="Z143" s="13"/>
      <c r="AA143" s="13"/>
      <c r="AB143" s="13"/>
      <c r="AC143" s="13"/>
      <c r="AD143" s="13"/>
      <c r="AE143" s="13"/>
      <c r="AF143" s="16"/>
      <c r="AG143" s="15"/>
      <c r="AH143" s="13"/>
      <c r="AI143" s="13"/>
      <c r="AJ143" s="13"/>
      <c r="AK143" s="13"/>
      <c r="AL143" s="13"/>
      <c r="AM143" s="13"/>
      <c r="AN143" s="13"/>
      <c r="AO143" s="13"/>
      <c r="AP143" s="13"/>
      <c r="AQ143" s="13"/>
      <c r="AR143" s="13"/>
      <c r="AS143" s="13"/>
      <c r="AT143" s="13"/>
      <c r="AU143" s="13"/>
      <c r="AV143" s="13"/>
      <c r="AW143" s="13"/>
      <c r="AX143" s="13"/>
      <c r="AY143" s="13"/>
      <c r="AZ143" s="13"/>
      <c r="BA143" s="13"/>
      <c r="BB143" s="13"/>
      <c r="BC143" s="13"/>
      <c r="BD143" s="16"/>
      <c r="BE143" s="15"/>
      <c r="BF143" s="13"/>
      <c r="BG143" s="16"/>
      <c r="BH143" s="15"/>
      <c r="BI143" s="13"/>
      <c r="BJ143" s="13"/>
      <c r="BK143" s="13"/>
      <c r="BL143" s="13"/>
      <c r="BM143" s="13"/>
      <c r="BN143" s="13"/>
      <c r="BO143" s="13"/>
      <c r="BP143" s="13"/>
      <c r="BQ143" s="13"/>
      <c r="BR143" s="16"/>
      <c r="BS143" s="15"/>
      <c r="BT143" s="13"/>
      <c r="BU143" s="16"/>
      <c r="BV143" s="79"/>
      <c r="BW143" s="13"/>
      <c r="BX143" s="13"/>
      <c r="BY143" s="16"/>
      <c r="BZ143" s="16"/>
      <c r="CA143" s="147"/>
      <c r="CB143" s="16"/>
    </row>
    <row r="144" spans="5:80" x14ac:dyDescent="0.45">
      <c r="E144" s="77" t="s">
        <v>477</v>
      </c>
      <c r="F144" s="111" t="s">
        <v>296</v>
      </c>
      <c r="G144" s="111" t="s">
        <v>289</v>
      </c>
      <c r="H144" s="111" t="s">
        <v>288</v>
      </c>
      <c r="I144" s="15"/>
      <c r="J144" s="13"/>
      <c r="K144" s="13"/>
      <c r="L144" s="13"/>
      <c r="M144" s="13"/>
      <c r="N144" s="13"/>
      <c r="O144" s="13"/>
      <c r="P144" s="13"/>
      <c r="Q144" s="13"/>
      <c r="R144" s="13"/>
      <c r="S144" s="13"/>
      <c r="T144" s="13"/>
      <c r="U144" s="13" t="s">
        <v>508</v>
      </c>
      <c r="V144" s="13"/>
      <c r="W144" s="13"/>
      <c r="X144" s="13"/>
      <c r="Y144" s="13"/>
      <c r="Z144" s="13"/>
      <c r="AA144" s="13"/>
      <c r="AB144" s="13"/>
      <c r="AC144" s="13"/>
      <c r="AD144" s="13"/>
      <c r="AE144" s="13"/>
      <c r="AF144" s="16"/>
      <c r="AG144" s="15"/>
      <c r="AH144" s="13"/>
      <c r="AI144" s="13"/>
      <c r="AJ144" s="13"/>
      <c r="AK144" s="13"/>
      <c r="AL144" s="13"/>
      <c r="AM144" s="13"/>
      <c r="AN144" s="13"/>
      <c r="AO144" s="13"/>
      <c r="AP144" s="13"/>
      <c r="AQ144" s="13"/>
      <c r="AR144" s="13"/>
      <c r="AS144" s="13"/>
      <c r="AT144" s="13"/>
      <c r="AU144" s="13"/>
      <c r="AV144" s="13"/>
      <c r="AW144" s="13"/>
      <c r="AX144" s="13"/>
      <c r="AY144" s="13"/>
      <c r="AZ144" s="13"/>
      <c r="BA144" s="13"/>
      <c r="BB144" s="13"/>
      <c r="BC144" s="13"/>
      <c r="BD144" s="16"/>
      <c r="BE144" s="15"/>
      <c r="BF144" s="13"/>
      <c r="BG144" s="16"/>
      <c r="BH144" s="15"/>
      <c r="BI144" s="13"/>
      <c r="BJ144" s="13"/>
      <c r="BK144" s="13"/>
      <c r="BL144" s="13"/>
      <c r="BM144" s="13"/>
      <c r="BN144" s="13"/>
      <c r="BO144" s="13"/>
      <c r="BP144" s="13"/>
      <c r="BQ144" s="13"/>
      <c r="BR144" s="16"/>
      <c r="BS144" s="15"/>
      <c r="BT144" s="13"/>
      <c r="BU144" s="16"/>
      <c r="BV144" s="79"/>
      <c r="BW144" s="13"/>
      <c r="BX144" s="13"/>
      <c r="BY144" s="16"/>
      <c r="BZ144" s="16"/>
      <c r="CA144" s="147"/>
      <c r="CB144" s="16"/>
    </row>
    <row r="145" spans="5:80" x14ac:dyDescent="0.45">
      <c r="E145" s="77" t="s">
        <v>478</v>
      </c>
      <c r="F145" s="111" t="s">
        <v>296</v>
      </c>
      <c r="G145" s="111" t="s">
        <v>288</v>
      </c>
      <c r="H145" s="111" t="s">
        <v>288</v>
      </c>
      <c r="I145" s="15"/>
      <c r="J145" s="13"/>
      <c r="K145" s="13"/>
      <c r="L145" s="13"/>
      <c r="M145" s="13"/>
      <c r="N145" s="13"/>
      <c r="O145" s="13"/>
      <c r="P145" s="13"/>
      <c r="Q145" s="13"/>
      <c r="R145" s="13"/>
      <c r="S145" s="13"/>
      <c r="T145" s="13"/>
      <c r="U145" s="13" t="s">
        <v>508</v>
      </c>
      <c r="V145" s="13"/>
      <c r="W145" s="13"/>
      <c r="X145" s="13"/>
      <c r="Y145" s="13"/>
      <c r="Z145" s="13"/>
      <c r="AA145" s="13"/>
      <c r="AB145" s="13"/>
      <c r="AC145" s="13"/>
      <c r="AD145" s="13"/>
      <c r="AE145" s="13"/>
      <c r="AF145" s="16"/>
      <c r="AG145" s="15"/>
      <c r="AH145" s="13"/>
      <c r="AI145" s="13"/>
      <c r="AJ145" s="13"/>
      <c r="AK145" s="13"/>
      <c r="AL145" s="13"/>
      <c r="AM145" s="13"/>
      <c r="AN145" s="13"/>
      <c r="AO145" s="13"/>
      <c r="AP145" s="13"/>
      <c r="AQ145" s="13"/>
      <c r="AR145" s="13"/>
      <c r="AS145" s="13"/>
      <c r="AT145" s="13"/>
      <c r="AU145" s="13"/>
      <c r="AV145" s="13"/>
      <c r="AW145" s="13"/>
      <c r="AX145" s="13"/>
      <c r="AY145" s="13"/>
      <c r="AZ145" s="13"/>
      <c r="BA145" s="13"/>
      <c r="BB145" s="13"/>
      <c r="BC145" s="13"/>
      <c r="BD145" s="16"/>
      <c r="BE145" s="15"/>
      <c r="BF145" s="13"/>
      <c r="BG145" s="16"/>
      <c r="BH145" s="15"/>
      <c r="BI145" s="13"/>
      <c r="BJ145" s="13"/>
      <c r="BK145" s="13"/>
      <c r="BL145" s="13"/>
      <c r="BM145" s="13"/>
      <c r="BN145" s="13"/>
      <c r="BO145" s="13"/>
      <c r="BP145" s="13"/>
      <c r="BQ145" s="13"/>
      <c r="BR145" s="16"/>
      <c r="BS145" s="15"/>
      <c r="BT145" s="13"/>
      <c r="BU145" s="16"/>
      <c r="BV145" s="79"/>
      <c r="BW145" s="13"/>
      <c r="BX145" s="13"/>
      <c r="BY145" s="16"/>
      <c r="BZ145" s="16"/>
      <c r="CA145" s="147"/>
      <c r="CB145" s="16"/>
    </row>
    <row r="146" spans="5:80" x14ac:dyDescent="0.45">
      <c r="E146" s="77" t="s">
        <v>480</v>
      </c>
      <c r="F146" s="111" t="s">
        <v>296</v>
      </c>
      <c r="G146" s="111" t="s">
        <v>290</v>
      </c>
      <c r="H146" s="111" t="s">
        <v>290</v>
      </c>
      <c r="I146" s="15"/>
      <c r="J146" s="13"/>
      <c r="K146" s="13"/>
      <c r="L146" s="13"/>
      <c r="M146" s="13"/>
      <c r="N146" s="13"/>
      <c r="O146" s="13"/>
      <c r="P146" s="13"/>
      <c r="Q146" s="13"/>
      <c r="R146" s="13"/>
      <c r="S146" s="13"/>
      <c r="T146" s="13"/>
      <c r="U146" s="13" t="s">
        <v>508</v>
      </c>
      <c r="V146" s="13"/>
      <c r="W146" s="13"/>
      <c r="X146" s="13"/>
      <c r="Y146" s="13"/>
      <c r="Z146" s="13"/>
      <c r="AA146" s="13"/>
      <c r="AB146" s="13"/>
      <c r="AC146" s="13"/>
      <c r="AD146" s="13"/>
      <c r="AE146" s="13"/>
      <c r="AF146" s="16"/>
      <c r="AG146" s="15"/>
      <c r="AH146" s="13"/>
      <c r="AI146" s="13"/>
      <c r="AJ146" s="13"/>
      <c r="AK146" s="13"/>
      <c r="AL146" s="13"/>
      <c r="AM146" s="13"/>
      <c r="AN146" s="13"/>
      <c r="AO146" s="13"/>
      <c r="AP146" s="13"/>
      <c r="AQ146" s="13"/>
      <c r="AR146" s="13"/>
      <c r="AS146" s="13"/>
      <c r="AT146" s="13"/>
      <c r="AU146" s="13"/>
      <c r="AV146" s="13"/>
      <c r="AW146" s="13"/>
      <c r="AX146" s="13"/>
      <c r="AY146" s="13"/>
      <c r="AZ146" s="13"/>
      <c r="BA146" s="13"/>
      <c r="BB146" s="13"/>
      <c r="BC146" s="13"/>
      <c r="BD146" s="16"/>
      <c r="BE146" s="15"/>
      <c r="BF146" s="13"/>
      <c r="BG146" s="16"/>
      <c r="BH146" s="15"/>
      <c r="BI146" s="13"/>
      <c r="BJ146" s="13"/>
      <c r="BK146" s="13"/>
      <c r="BL146" s="13"/>
      <c r="BM146" s="13"/>
      <c r="BN146" s="13"/>
      <c r="BO146" s="13"/>
      <c r="BP146" s="13"/>
      <c r="BQ146" s="13"/>
      <c r="BR146" s="16"/>
      <c r="BS146" s="15"/>
      <c r="BT146" s="13"/>
      <c r="BU146" s="16"/>
      <c r="BV146" s="79"/>
      <c r="BW146" s="13"/>
      <c r="BX146" s="13"/>
      <c r="BY146" s="16"/>
      <c r="BZ146" s="16"/>
      <c r="CA146" s="147"/>
      <c r="CB146" s="16"/>
    </row>
    <row r="147" spans="5:80" x14ac:dyDescent="0.45">
      <c r="E147" s="77" t="s">
        <v>415</v>
      </c>
      <c r="F147" s="111" t="s">
        <v>59</v>
      </c>
      <c r="G147" s="111" t="s">
        <v>287</v>
      </c>
      <c r="H147" s="111" t="s">
        <v>287</v>
      </c>
      <c r="I147" s="15"/>
      <c r="J147" s="13"/>
      <c r="K147" s="13" t="s">
        <v>229</v>
      </c>
      <c r="L147" s="13"/>
      <c r="M147" s="13"/>
      <c r="N147" s="13"/>
      <c r="O147" s="13"/>
      <c r="P147" s="13"/>
      <c r="Q147" s="13"/>
      <c r="R147" s="13"/>
      <c r="S147" s="13"/>
      <c r="T147" s="13"/>
      <c r="U147" s="13" t="s">
        <v>508</v>
      </c>
      <c r="V147" s="13"/>
      <c r="W147" s="13"/>
      <c r="X147" s="13"/>
      <c r="Y147" s="13"/>
      <c r="Z147" s="13"/>
      <c r="AA147" s="13"/>
      <c r="AB147" s="13"/>
      <c r="AC147" s="13"/>
      <c r="AD147" s="13"/>
      <c r="AE147" s="13"/>
      <c r="AF147" s="16"/>
      <c r="AG147" s="15"/>
      <c r="AH147" s="13" t="s">
        <v>229</v>
      </c>
      <c r="AI147" s="13"/>
      <c r="AJ147" s="13"/>
      <c r="AK147" s="13"/>
      <c r="AL147" s="13"/>
      <c r="AM147" s="13" t="s">
        <v>229</v>
      </c>
      <c r="AN147" s="13"/>
      <c r="AO147" s="13"/>
      <c r="AP147" s="13"/>
      <c r="AQ147" s="13" t="s">
        <v>229</v>
      </c>
      <c r="AR147" s="13"/>
      <c r="AS147" s="13"/>
      <c r="AT147" s="13"/>
      <c r="AU147" s="13"/>
      <c r="AV147" s="13"/>
      <c r="AW147" s="13"/>
      <c r="AX147" s="13"/>
      <c r="AY147" s="13"/>
      <c r="AZ147" s="13"/>
      <c r="BA147" s="13"/>
      <c r="BB147" s="13"/>
      <c r="BC147" s="13"/>
      <c r="BD147" s="16"/>
      <c r="BE147" s="15"/>
      <c r="BF147" s="13"/>
      <c r="BG147" s="16"/>
      <c r="BH147" s="15"/>
      <c r="BI147" s="13"/>
      <c r="BJ147" s="13"/>
      <c r="BK147" s="13"/>
      <c r="BL147" s="13"/>
      <c r="BM147" s="13"/>
      <c r="BN147" s="13"/>
      <c r="BO147" s="13"/>
      <c r="BP147" s="13"/>
      <c r="BQ147" s="13"/>
      <c r="BR147" s="16"/>
      <c r="BS147" s="15"/>
      <c r="BT147" s="13"/>
      <c r="BU147" s="16"/>
      <c r="BV147" s="79"/>
      <c r="BW147" s="13"/>
      <c r="BX147" s="13"/>
      <c r="BY147" s="16"/>
      <c r="BZ147" s="16"/>
      <c r="CA147" s="147"/>
      <c r="CB147" s="16"/>
    </row>
    <row r="148" spans="5:80" x14ac:dyDescent="0.45">
      <c r="E148" s="77" t="s">
        <v>416</v>
      </c>
      <c r="F148" s="111" t="s">
        <v>74</v>
      </c>
      <c r="G148" s="111" t="s">
        <v>287</v>
      </c>
      <c r="H148" s="111" t="s">
        <v>287</v>
      </c>
      <c r="I148" s="15"/>
      <c r="J148" s="13"/>
      <c r="K148" s="13" t="s">
        <v>229</v>
      </c>
      <c r="L148" s="13"/>
      <c r="M148" s="13"/>
      <c r="N148" s="13"/>
      <c r="O148" s="13"/>
      <c r="P148" s="13"/>
      <c r="Q148" s="13"/>
      <c r="R148" s="13"/>
      <c r="S148" s="13"/>
      <c r="T148" s="13"/>
      <c r="U148" s="13" t="s">
        <v>508</v>
      </c>
      <c r="V148" s="13"/>
      <c r="W148" s="13"/>
      <c r="X148" s="13"/>
      <c r="Y148" s="13"/>
      <c r="Z148" s="13"/>
      <c r="AA148" s="13"/>
      <c r="AB148" s="13"/>
      <c r="AC148" s="13"/>
      <c r="AD148" s="13"/>
      <c r="AE148" s="13"/>
      <c r="AF148" s="16"/>
      <c r="AG148" s="15"/>
      <c r="AH148" s="13"/>
      <c r="AI148" s="13"/>
      <c r="AJ148" s="13"/>
      <c r="AK148" s="13"/>
      <c r="AL148" s="13"/>
      <c r="AM148" s="13"/>
      <c r="AN148" s="13"/>
      <c r="AO148" s="13"/>
      <c r="AP148" s="13"/>
      <c r="AQ148" s="13" t="s">
        <v>229</v>
      </c>
      <c r="AR148" s="13"/>
      <c r="AS148" s="13"/>
      <c r="AT148" s="13"/>
      <c r="AU148" s="13"/>
      <c r="AV148" s="13"/>
      <c r="AW148" s="13"/>
      <c r="AX148" s="13"/>
      <c r="AY148" s="13"/>
      <c r="AZ148" s="13"/>
      <c r="BA148" s="13"/>
      <c r="BB148" s="13"/>
      <c r="BC148" s="13"/>
      <c r="BD148" s="16"/>
      <c r="BE148" s="15"/>
      <c r="BF148" s="13"/>
      <c r="BG148" s="16"/>
      <c r="BH148" s="15"/>
      <c r="BI148" s="13"/>
      <c r="BJ148" s="13"/>
      <c r="BK148" s="13"/>
      <c r="BL148" s="13"/>
      <c r="BM148" s="13"/>
      <c r="BN148" s="13"/>
      <c r="BO148" s="13"/>
      <c r="BP148" s="13"/>
      <c r="BQ148" s="13"/>
      <c r="BR148" s="16"/>
      <c r="BS148" s="15"/>
      <c r="BT148" s="13"/>
      <c r="BU148" s="16"/>
      <c r="BV148" s="79"/>
      <c r="BW148" s="13"/>
      <c r="BX148" s="13"/>
      <c r="BY148" s="16"/>
      <c r="BZ148" s="16"/>
      <c r="CA148" s="147"/>
      <c r="CB148" s="16"/>
    </row>
    <row r="149" spans="5:80" x14ac:dyDescent="0.45">
      <c r="E149" s="77" t="s">
        <v>417</v>
      </c>
      <c r="F149" s="111" t="s">
        <v>89</v>
      </c>
      <c r="G149" s="111" t="s">
        <v>287</v>
      </c>
      <c r="H149" s="111" t="s">
        <v>287</v>
      </c>
      <c r="I149" s="15"/>
      <c r="J149" s="13"/>
      <c r="K149" s="13" t="s">
        <v>229</v>
      </c>
      <c r="L149" s="13"/>
      <c r="M149" s="13"/>
      <c r="N149" s="13"/>
      <c r="O149" s="13"/>
      <c r="P149" s="13"/>
      <c r="Q149" s="13"/>
      <c r="R149" s="13"/>
      <c r="S149" s="13"/>
      <c r="T149" s="13"/>
      <c r="U149" s="13" t="s">
        <v>508</v>
      </c>
      <c r="V149" s="13"/>
      <c r="W149" s="13"/>
      <c r="X149" s="13"/>
      <c r="Y149" s="13"/>
      <c r="Z149" s="13"/>
      <c r="AA149" s="13"/>
      <c r="AB149" s="13"/>
      <c r="AC149" s="13"/>
      <c r="AD149" s="13"/>
      <c r="AE149" s="13"/>
      <c r="AF149" s="16"/>
      <c r="AG149" s="15"/>
      <c r="AH149" s="13"/>
      <c r="AI149" s="13"/>
      <c r="AJ149" s="13"/>
      <c r="AK149" s="13"/>
      <c r="AL149" s="13"/>
      <c r="AM149" s="13"/>
      <c r="AN149" s="13"/>
      <c r="AO149" s="13"/>
      <c r="AP149" s="13"/>
      <c r="AQ149" s="13"/>
      <c r="AR149" s="13"/>
      <c r="AS149" s="13"/>
      <c r="AT149" s="13"/>
      <c r="AU149" s="13"/>
      <c r="AV149" s="13"/>
      <c r="AW149" s="13"/>
      <c r="AX149" s="13"/>
      <c r="AY149" s="13"/>
      <c r="AZ149" s="13"/>
      <c r="BA149" s="13"/>
      <c r="BB149" s="13"/>
      <c r="BC149" s="13"/>
      <c r="BD149" s="16"/>
      <c r="BE149" s="15"/>
      <c r="BF149" s="13"/>
      <c r="BG149" s="16"/>
      <c r="BH149" s="15"/>
      <c r="BI149" s="13"/>
      <c r="BJ149" s="13"/>
      <c r="BK149" s="13"/>
      <c r="BL149" s="13"/>
      <c r="BM149" s="13"/>
      <c r="BN149" s="13"/>
      <c r="BO149" s="13"/>
      <c r="BP149" s="13"/>
      <c r="BQ149" s="13"/>
      <c r="BR149" s="16"/>
      <c r="BS149" s="15"/>
      <c r="BT149" s="13"/>
      <c r="BU149" s="16"/>
      <c r="BV149" s="79"/>
      <c r="BW149" s="13"/>
      <c r="BX149" s="13"/>
      <c r="BY149" s="16"/>
      <c r="BZ149" s="16"/>
      <c r="CA149" s="147"/>
      <c r="CB149" s="16"/>
    </row>
    <row r="150" spans="5:80" x14ac:dyDescent="0.45">
      <c r="E150" s="77" t="s">
        <v>418</v>
      </c>
      <c r="F150" s="111" t="s">
        <v>104</v>
      </c>
      <c r="G150" s="111" t="s">
        <v>287</v>
      </c>
      <c r="H150" s="111" t="s">
        <v>287</v>
      </c>
      <c r="I150" s="15"/>
      <c r="J150" s="13"/>
      <c r="K150" s="13" t="s">
        <v>229</v>
      </c>
      <c r="L150" s="13"/>
      <c r="M150" s="13"/>
      <c r="N150" s="13"/>
      <c r="O150" s="13"/>
      <c r="P150" s="13"/>
      <c r="Q150" s="13"/>
      <c r="R150" s="13"/>
      <c r="S150" s="13"/>
      <c r="T150" s="13"/>
      <c r="U150" s="13" t="s">
        <v>508</v>
      </c>
      <c r="V150" s="13"/>
      <c r="W150" s="13"/>
      <c r="X150" s="13"/>
      <c r="Y150" s="13"/>
      <c r="Z150" s="13"/>
      <c r="AA150" s="13"/>
      <c r="AB150" s="13"/>
      <c r="AC150" s="13"/>
      <c r="AD150" s="13"/>
      <c r="AE150" s="13"/>
      <c r="AF150" s="16"/>
      <c r="AG150" s="15"/>
      <c r="AH150" s="13"/>
      <c r="AI150" s="13"/>
      <c r="AJ150" s="13"/>
      <c r="AK150" s="13"/>
      <c r="AL150" s="13"/>
      <c r="AM150" s="13" t="s">
        <v>232</v>
      </c>
      <c r="AN150" s="13"/>
      <c r="AO150" s="13"/>
      <c r="AP150" s="13"/>
      <c r="AQ150" s="13" t="s">
        <v>229</v>
      </c>
      <c r="AR150" s="13"/>
      <c r="AS150" s="13"/>
      <c r="AT150" s="13"/>
      <c r="AU150" s="13"/>
      <c r="AV150" s="13"/>
      <c r="AW150" s="13"/>
      <c r="AX150" s="13"/>
      <c r="AY150" s="13"/>
      <c r="AZ150" s="13"/>
      <c r="BA150" s="13"/>
      <c r="BB150" s="13"/>
      <c r="BC150" s="13"/>
      <c r="BD150" s="16"/>
      <c r="BE150" s="15"/>
      <c r="BF150" s="13"/>
      <c r="BG150" s="16"/>
      <c r="BH150" s="15"/>
      <c r="BI150" s="13"/>
      <c r="BJ150" s="13"/>
      <c r="BK150" s="13"/>
      <c r="BL150" s="13"/>
      <c r="BM150" s="13"/>
      <c r="BN150" s="13"/>
      <c r="BO150" s="13"/>
      <c r="BP150" s="13"/>
      <c r="BQ150" s="13"/>
      <c r="BR150" s="16"/>
      <c r="BS150" s="15"/>
      <c r="BT150" s="13"/>
      <c r="BU150" s="16"/>
      <c r="BV150" s="79"/>
      <c r="BW150" s="13"/>
      <c r="BX150" s="13"/>
      <c r="BY150" s="16"/>
      <c r="BZ150" s="16"/>
      <c r="CA150" s="147"/>
      <c r="CB150" s="16"/>
    </row>
    <row r="151" spans="5:80" x14ac:dyDescent="0.45">
      <c r="E151" s="77" t="s">
        <v>419</v>
      </c>
      <c r="F151" s="111" t="s">
        <v>118</v>
      </c>
      <c r="G151" s="111" t="s">
        <v>287</v>
      </c>
      <c r="H151" s="111" t="s">
        <v>287</v>
      </c>
      <c r="I151" s="15"/>
      <c r="J151" s="13"/>
      <c r="K151" s="13" t="s">
        <v>229</v>
      </c>
      <c r="L151" s="13"/>
      <c r="M151" s="13"/>
      <c r="N151" s="13"/>
      <c r="O151" s="13"/>
      <c r="P151" s="13"/>
      <c r="Q151" s="13"/>
      <c r="R151" s="13"/>
      <c r="S151" s="13"/>
      <c r="T151" s="13"/>
      <c r="U151" s="13" t="s">
        <v>508</v>
      </c>
      <c r="V151" s="13"/>
      <c r="W151" s="13"/>
      <c r="X151" s="13"/>
      <c r="Y151" s="13"/>
      <c r="Z151" s="13"/>
      <c r="AA151" s="13"/>
      <c r="AB151" s="13"/>
      <c r="AC151" s="13"/>
      <c r="AD151" s="13"/>
      <c r="AE151" s="13"/>
      <c r="AF151" s="16"/>
      <c r="AG151" s="15"/>
      <c r="AH151" s="13"/>
      <c r="AI151" s="13"/>
      <c r="AJ151" s="13"/>
      <c r="AK151" s="13"/>
      <c r="AL151" s="13"/>
      <c r="AM151" s="13"/>
      <c r="AN151" s="13"/>
      <c r="AO151" s="13"/>
      <c r="AP151" s="13"/>
      <c r="AQ151" s="13" t="s">
        <v>232</v>
      </c>
      <c r="AR151" s="13"/>
      <c r="AS151" s="13"/>
      <c r="AT151" s="13"/>
      <c r="AU151" s="13"/>
      <c r="AV151" s="13"/>
      <c r="AW151" s="13"/>
      <c r="AX151" s="13"/>
      <c r="AY151" s="13"/>
      <c r="AZ151" s="13"/>
      <c r="BA151" s="13"/>
      <c r="BB151" s="13"/>
      <c r="BC151" s="13"/>
      <c r="BD151" s="16"/>
      <c r="BE151" s="15"/>
      <c r="BF151" s="13"/>
      <c r="BG151" s="16"/>
      <c r="BH151" s="15"/>
      <c r="BI151" s="13"/>
      <c r="BJ151" s="13"/>
      <c r="BK151" s="13"/>
      <c r="BL151" s="13"/>
      <c r="BM151" s="13"/>
      <c r="BN151" s="13"/>
      <c r="BO151" s="13"/>
      <c r="BP151" s="13"/>
      <c r="BQ151" s="13"/>
      <c r="BR151" s="16"/>
      <c r="BS151" s="15"/>
      <c r="BT151" s="13"/>
      <c r="BU151" s="16"/>
      <c r="BV151" s="79"/>
      <c r="BW151" s="13"/>
      <c r="BX151" s="13"/>
      <c r="BY151" s="16"/>
      <c r="BZ151" s="16"/>
      <c r="CA151" s="147"/>
      <c r="CB151" s="16"/>
    </row>
    <row r="152" spans="5:80" x14ac:dyDescent="0.45">
      <c r="E152" s="77" t="s">
        <v>420</v>
      </c>
      <c r="F152" s="111" t="s">
        <v>130</v>
      </c>
      <c r="G152" s="111" t="s">
        <v>288</v>
      </c>
      <c r="H152" s="111" t="s">
        <v>287</v>
      </c>
      <c r="I152" s="15"/>
      <c r="J152" s="13"/>
      <c r="K152" s="13"/>
      <c r="L152" s="13"/>
      <c r="M152" s="13"/>
      <c r="N152" s="13"/>
      <c r="O152" s="13"/>
      <c r="P152" s="13" t="s">
        <v>229</v>
      </c>
      <c r="Q152" s="13"/>
      <c r="R152" s="13"/>
      <c r="S152" s="13"/>
      <c r="T152" s="13"/>
      <c r="U152" s="13" t="s">
        <v>508</v>
      </c>
      <c r="V152" s="13" t="s">
        <v>229</v>
      </c>
      <c r="W152" s="13"/>
      <c r="X152" s="13"/>
      <c r="Y152" s="13"/>
      <c r="Z152" s="13"/>
      <c r="AA152" s="13"/>
      <c r="AB152" s="13"/>
      <c r="AC152" s="13"/>
      <c r="AD152" s="13"/>
      <c r="AE152" s="13"/>
      <c r="AF152" s="16"/>
      <c r="AG152" s="15"/>
      <c r="AH152" s="13"/>
      <c r="AI152" s="13"/>
      <c r="AJ152" s="13"/>
      <c r="AK152" s="13" t="s">
        <v>229</v>
      </c>
      <c r="AL152" s="13" t="s">
        <v>229</v>
      </c>
      <c r="AM152" s="13" t="s">
        <v>232</v>
      </c>
      <c r="AN152" s="13"/>
      <c r="AO152" s="13"/>
      <c r="AP152" s="13"/>
      <c r="AQ152" s="13" t="s">
        <v>229</v>
      </c>
      <c r="AR152" s="13"/>
      <c r="AS152" s="13"/>
      <c r="AT152" s="13"/>
      <c r="AU152" s="13"/>
      <c r="AV152" s="13"/>
      <c r="AW152" s="13"/>
      <c r="AX152" s="13"/>
      <c r="AY152" s="13"/>
      <c r="AZ152" s="13"/>
      <c r="BA152" s="13" t="s">
        <v>232</v>
      </c>
      <c r="BB152" s="13"/>
      <c r="BC152" s="13"/>
      <c r="BD152" s="16"/>
      <c r="BE152" s="15"/>
      <c r="BF152" s="13"/>
      <c r="BG152" s="16"/>
      <c r="BH152" s="15"/>
      <c r="BI152" s="13"/>
      <c r="BJ152" s="13"/>
      <c r="BK152" s="13"/>
      <c r="BL152" s="13"/>
      <c r="BM152" s="13"/>
      <c r="BN152" s="13"/>
      <c r="BO152" s="13"/>
      <c r="BP152" s="13"/>
      <c r="BQ152" s="13"/>
      <c r="BR152" s="16"/>
      <c r="BS152" s="15"/>
      <c r="BT152" s="13"/>
      <c r="BU152" s="16"/>
      <c r="BV152" s="79"/>
      <c r="BW152" s="13"/>
      <c r="BX152" s="13"/>
      <c r="BY152" s="16"/>
      <c r="BZ152" s="16"/>
      <c r="CA152" s="147"/>
      <c r="CB152" s="16"/>
    </row>
    <row r="153" spans="5:80" x14ac:dyDescent="0.45">
      <c r="E153" s="77" t="s">
        <v>421</v>
      </c>
      <c r="F153" s="111" t="s">
        <v>58</v>
      </c>
      <c r="G153" s="111" t="s">
        <v>289</v>
      </c>
      <c r="H153" s="111" t="s">
        <v>288</v>
      </c>
      <c r="I153" s="15"/>
      <c r="J153" s="13"/>
      <c r="K153" s="13"/>
      <c r="L153" s="13"/>
      <c r="M153" s="13"/>
      <c r="N153" s="13"/>
      <c r="O153" s="13"/>
      <c r="P153" s="13"/>
      <c r="Q153" s="13"/>
      <c r="R153" s="13"/>
      <c r="S153" s="13"/>
      <c r="T153" s="13"/>
      <c r="U153" s="13" t="s">
        <v>508</v>
      </c>
      <c r="V153" s="13"/>
      <c r="W153" s="13"/>
      <c r="X153" s="13"/>
      <c r="Y153" s="13"/>
      <c r="Z153" s="13"/>
      <c r="AA153" s="13"/>
      <c r="AB153" s="13"/>
      <c r="AC153" s="13"/>
      <c r="AD153" s="13"/>
      <c r="AE153" s="13"/>
      <c r="AF153" s="16"/>
      <c r="AG153" s="15"/>
      <c r="AH153" s="13"/>
      <c r="AI153" s="13"/>
      <c r="AJ153" s="13"/>
      <c r="AK153" s="13"/>
      <c r="AL153" s="13"/>
      <c r="AM153" s="13"/>
      <c r="AN153" s="13"/>
      <c r="AO153" s="13"/>
      <c r="AP153" s="13"/>
      <c r="AQ153" s="13"/>
      <c r="AR153" s="13"/>
      <c r="AS153" s="13"/>
      <c r="AT153" s="13"/>
      <c r="AU153" s="13"/>
      <c r="AV153" s="13"/>
      <c r="AW153" s="13"/>
      <c r="AX153" s="13"/>
      <c r="AY153" s="13"/>
      <c r="AZ153" s="13"/>
      <c r="BA153" s="13"/>
      <c r="BB153" s="13"/>
      <c r="BC153" s="13"/>
      <c r="BD153" s="16"/>
      <c r="BE153" s="15"/>
      <c r="BF153" s="13"/>
      <c r="BG153" s="16"/>
      <c r="BH153" s="15"/>
      <c r="BI153" s="13"/>
      <c r="BJ153" s="13"/>
      <c r="BK153" s="13"/>
      <c r="BL153" s="13"/>
      <c r="BM153" s="13"/>
      <c r="BN153" s="13"/>
      <c r="BO153" s="13"/>
      <c r="BP153" s="13"/>
      <c r="BQ153" s="13"/>
      <c r="BR153" s="16"/>
      <c r="BS153" s="15"/>
      <c r="BT153" s="13"/>
      <c r="BU153" s="16"/>
      <c r="BV153" s="79"/>
      <c r="BW153" s="13"/>
      <c r="BX153" s="13"/>
      <c r="BY153" s="16"/>
      <c r="BZ153" s="16"/>
      <c r="CA153" s="147"/>
      <c r="CB153" s="16"/>
    </row>
    <row r="154" spans="5:80" x14ac:dyDescent="0.45">
      <c r="E154" s="77" t="s">
        <v>422</v>
      </c>
      <c r="F154" s="111" t="s">
        <v>73</v>
      </c>
      <c r="G154" s="111" t="s">
        <v>288</v>
      </c>
      <c r="H154" s="111" t="s">
        <v>288</v>
      </c>
      <c r="I154" s="15"/>
      <c r="J154" s="13"/>
      <c r="K154" s="13"/>
      <c r="L154" s="13"/>
      <c r="M154" s="13"/>
      <c r="N154" s="13"/>
      <c r="O154" s="13"/>
      <c r="P154" s="13"/>
      <c r="Q154" s="13"/>
      <c r="R154" s="13"/>
      <c r="S154" s="13"/>
      <c r="T154" s="13"/>
      <c r="U154" s="13" t="s">
        <v>508</v>
      </c>
      <c r="V154" s="13" t="s">
        <v>229</v>
      </c>
      <c r="W154" s="13"/>
      <c r="X154" s="13"/>
      <c r="Y154" s="13"/>
      <c r="Z154" s="13"/>
      <c r="AA154" s="13"/>
      <c r="AB154" s="13"/>
      <c r="AC154" s="13"/>
      <c r="AD154" s="13"/>
      <c r="AE154" s="13"/>
      <c r="AF154" s="16"/>
      <c r="AG154" s="15"/>
      <c r="AH154" s="13" t="s">
        <v>229</v>
      </c>
      <c r="AI154" s="13"/>
      <c r="AJ154" s="13"/>
      <c r="AK154" s="13"/>
      <c r="AL154" s="13"/>
      <c r="AM154" s="13" t="s">
        <v>232</v>
      </c>
      <c r="AN154" s="13"/>
      <c r="AO154" s="13"/>
      <c r="AP154" s="13"/>
      <c r="AQ154" s="13" t="s">
        <v>232</v>
      </c>
      <c r="AR154" s="13"/>
      <c r="AS154" s="13"/>
      <c r="AT154" s="13"/>
      <c r="AU154" s="13" t="s">
        <v>232</v>
      </c>
      <c r="AV154" s="13" t="s">
        <v>232</v>
      </c>
      <c r="AW154" s="13"/>
      <c r="AX154" s="13"/>
      <c r="AY154" s="13"/>
      <c r="AZ154" s="13"/>
      <c r="BA154" s="13"/>
      <c r="BB154" s="13"/>
      <c r="BC154" s="13"/>
      <c r="BD154" s="16"/>
      <c r="BE154" s="15"/>
      <c r="BF154" s="13"/>
      <c r="BG154" s="16"/>
      <c r="BH154" s="15"/>
      <c r="BI154" s="13"/>
      <c r="BJ154" s="13"/>
      <c r="BK154" s="13"/>
      <c r="BL154" s="13"/>
      <c r="BM154" s="13"/>
      <c r="BN154" s="13"/>
      <c r="BO154" s="13"/>
      <c r="BP154" s="13" t="s">
        <v>1173</v>
      </c>
      <c r="BQ154" s="13"/>
      <c r="BR154" s="16"/>
      <c r="BS154" s="15"/>
      <c r="BT154" s="13"/>
      <c r="BU154" s="16"/>
      <c r="BV154" s="79"/>
      <c r="BW154" s="13"/>
      <c r="BX154" s="13"/>
      <c r="BY154" s="16"/>
      <c r="BZ154" s="16"/>
      <c r="CA154" s="147"/>
      <c r="CB154" s="16" t="s">
        <v>1173</v>
      </c>
    </row>
    <row r="155" spans="5:80" x14ac:dyDescent="0.45">
      <c r="E155" s="77"/>
      <c r="F155" s="111" t="s">
        <v>88</v>
      </c>
      <c r="G155" s="111"/>
      <c r="H155" s="111"/>
      <c r="I155" s="15" t="s">
        <v>508</v>
      </c>
      <c r="J155" s="13" t="s">
        <v>508</v>
      </c>
      <c r="K155" s="13" t="s">
        <v>508</v>
      </c>
      <c r="L155" s="13" t="s">
        <v>508</v>
      </c>
      <c r="M155" s="13" t="s">
        <v>508</v>
      </c>
      <c r="N155" s="13" t="s">
        <v>508</v>
      </c>
      <c r="O155" s="13" t="s">
        <v>508</v>
      </c>
      <c r="P155" s="13" t="s">
        <v>508</v>
      </c>
      <c r="Q155" s="13" t="s">
        <v>508</v>
      </c>
      <c r="R155" s="13" t="s">
        <v>508</v>
      </c>
      <c r="S155" s="13" t="s">
        <v>508</v>
      </c>
      <c r="T155" s="13" t="s">
        <v>508</v>
      </c>
      <c r="U155" s="13" t="s">
        <v>508</v>
      </c>
      <c r="V155" s="13" t="s">
        <v>232</v>
      </c>
      <c r="W155" s="13" t="s">
        <v>508</v>
      </c>
      <c r="X155" s="13" t="s">
        <v>508</v>
      </c>
      <c r="Y155" s="13" t="s">
        <v>508</v>
      </c>
      <c r="Z155" s="13" t="s">
        <v>508</v>
      </c>
      <c r="AA155" s="13" t="s">
        <v>508</v>
      </c>
      <c r="AB155" s="13" t="s">
        <v>508</v>
      </c>
      <c r="AC155" s="13" t="s">
        <v>508</v>
      </c>
      <c r="AD155" s="13" t="s">
        <v>508</v>
      </c>
      <c r="AE155" s="13" t="s">
        <v>508</v>
      </c>
      <c r="AF155" s="16" t="s">
        <v>508</v>
      </c>
      <c r="AG155" s="15" t="s">
        <v>508</v>
      </c>
      <c r="AH155" s="13" t="s">
        <v>232</v>
      </c>
      <c r="AI155" s="13" t="s">
        <v>508</v>
      </c>
      <c r="AJ155" s="13" t="s">
        <v>508</v>
      </c>
      <c r="AK155" s="13" t="s">
        <v>508</v>
      </c>
      <c r="AL155" s="13" t="s">
        <v>508</v>
      </c>
      <c r="AM155" s="13" t="s">
        <v>508</v>
      </c>
      <c r="AN155" s="13" t="s">
        <v>508</v>
      </c>
      <c r="AO155" s="13" t="s">
        <v>508</v>
      </c>
      <c r="AP155" s="13" t="s">
        <v>508</v>
      </c>
      <c r="AQ155" s="13" t="s">
        <v>508</v>
      </c>
      <c r="AR155" s="13" t="s">
        <v>508</v>
      </c>
      <c r="AS155" s="13" t="s">
        <v>508</v>
      </c>
      <c r="AT155" s="13" t="s">
        <v>508</v>
      </c>
      <c r="AU155" s="13" t="s">
        <v>508</v>
      </c>
      <c r="AV155" s="13" t="s">
        <v>508</v>
      </c>
      <c r="AW155" s="13" t="s">
        <v>508</v>
      </c>
      <c r="AX155" s="13" t="s">
        <v>508</v>
      </c>
      <c r="AY155" s="13" t="s">
        <v>508</v>
      </c>
      <c r="AZ155" s="13" t="s">
        <v>508</v>
      </c>
      <c r="BA155" s="13" t="s">
        <v>508</v>
      </c>
      <c r="BB155" s="13" t="s">
        <v>508</v>
      </c>
      <c r="BC155" s="13" t="s">
        <v>508</v>
      </c>
      <c r="BD155" s="16" t="s">
        <v>508</v>
      </c>
      <c r="BE155" s="15" t="s">
        <v>508</v>
      </c>
      <c r="BF155" s="13" t="s">
        <v>508</v>
      </c>
      <c r="BG155" s="16" t="s">
        <v>508</v>
      </c>
      <c r="BH155" s="15" t="s">
        <v>508</v>
      </c>
      <c r="BI155" s="13" t="s">
        <v>508</v>
      </c>
      <c r="BJ155" s="13" t="s">
        <v>508</v>
      </c>
      <c r="BK155" s="13" t="s">
        <v>508</v>
      </c>
      <c r="BL155" s="13" t="s">
        <v>508</v>
      </c>
      <c r="BM155" s="13" t="s">
        <v>508</v>
      </c>
      <c r="BN155" s="13" t="s">
        <v>508</v>
      </c>
      <c r="BO155" s="13" t="s">
        <v>508</v>
      </c>
      <c r="BP155" s="13" t="s">
        <v>508</v>
      </c>
      <c r="BQ155" s="13" t="s">
        <v>508</v>
      </c>
      <c r="BR155" s="16" t="s">
        <v>508</v>
      </c>
      <c r="BS155" s="15" t="s">
        <v>508</v>
      </c>
      <c r="BT155" s="13" t="s">
        <v>508</v>
      </c>
      <c r="BU155" s="16" t="s">
        <v>508</v>
      </c>
      <c r="BV155" s="79" t="s">
        <v>508</v>
      </c>
      <c r="BW155" s="13" t="s">
        <v>508</v>
      </c>
      <c r="BX155" s="13" t="s">
        <v>508</v>
      </c>
      <c r="BY155" s="16" t="s">
        <v>508</v>
      </c>
      <c r="BZ155" s="16" t="s">
        <v>508</v>
      </c>
      <c r="CA155" s="147"/>
      <c r="CB155" s="16" t="s">
        <v>508</v>
      </c>
    </row>
    <row r="156" spans="5:80" x14ac:dyDescent="0.45">
      <c r="E156" s="77"/>
      <c r="F156" s="111" t="s">
        <v>103</v>
      </c>
      <c r="G156" s="111"/>
      <c r="H156" s="111"/>
      <c r="I156" s="15" t="s">
        <v>508</v>
      </c>
      <c r="J156" s="13" t="s">
        <v>508</v>
      </c>
      <c r="K156" s="13" t="s">
        <v>508</v>
      </c>
      <c r="L156" s="13" t="s">
        <v>508</v>
      </c>
      <c r="M156" s="13" t="s">
        <v>508</v>
      </c>
      <c r="N156" s="13" t="s">
        <v>508</v>
      </c>
      <c r="O156" s="13" t="s">
        <v>508</v>
      </c>
      <c r="P156" s="13" t="s">
        <v>508</v>
      </c>
      <c r="Q156" s="13" t="s">
        <v>508</v>
      </c>
      <c r="R156" s="13" t="s">
        <v>508</v>
      </c>
      <c r="S156" s="13" t="s">
        <v>508</v>
      </c>
      <c r="T156" s="13" t="s">
        <v>508</v>
      </c>
      <c r="U156" s="13" t="s">
        <v>508</v>
      </c>
      <c r="V156" s="13" t="s">
        <v>229</v>
      </c>
      <c r="W156" s="13" t="s">
        <v>229</v>
      </c>
      <c r="X156" s="13" t="s">
        <v>508</v>
      </c>
      <c r="Y156" s="13" t="s">
        <v>508</v>
      </c>
      <c r="Z156" s="13" t="s">
        <v>508</v>
      </c>
      <c r="AA156" s="13" t="s">
        <v>508</v>
      </c>
      <c r="AB156" s="13" t="s">
        <v>508</v>
      </c>
      <c r="AC156" s="13" t="s">
        <v>508</v>
      </c>
      <c r="AD156" s="13" t="s">
        <v>508</v>
      </c>
      <c r="AE156" s="13" t="s">
        <v>508</v>
      </c>
      <c r="AF156" s="16" t="s">
        <v>508</v>
      </c>
      <c r="AG156" s="15" t="s">
        <v>508</v>
      </c>
      <c r="AH156" s="13" t="s">
        <v>229</v>
      </c>
      <c r="AI156" s="13" t="s">
        <v>508</v>
      </c>
      <c r="AJ156" s="13" t="s">
        <v>508</v>
      </c>
      <c r="AK156" s="13" t="s">
        <v>508</v>
      </c>
      <c r="AL156" s="13" t="s">
        <v>508</v>
      </c>
      <c r="AM156" s="13" t="s">
        <v>232</v>
      </c>
      <c r="AN156" s="13" t="s">
        <v>508</v>
      </c>
      <c r="AO156" s="13" t="s">
        <v>508</v>
      </c>
      <c r="AP156" s="13" t="s">
        <v>508</v>
      </c>
      <c r="AQ156" s="13" t="s">
        <v>232</v>
      </c>
      <c r="AR156" s="13" t="s">
        <v>508</v>
      </c>
      <c r="AS156" s="13" t="s">
        <v>508</v>
      </c>
      <c r="AT156" s="13" t="s">
        <v>508</v>
      </c>
      <c r="AU156" s="13" t="s">
        <v>232</v>
      </c>
      <c r="AV156" s="13" t="s">
        <v>232</v>
      </c>
      <c r="AW156" s="13" t="s">
        <v>508</v>
      </c>
      <c r="AX156" s="13" t="s">
        <v>508</v>
      </c>
      <c r="AY156" s="13" t="s">
        <v>508</v>
      </c>
      <c r="AZ156" s="13" t="s">
        <v>508</v>
      </c>
      <c r="BA156" s="13" t="s">
        <v>508</v>
      </c>
      <c r="BB156" s="13" t="s">
        <v>508</v>
      </c>
      <c r="BC156" s="13" t="s">
        <v>508</v>
      </c>
      <c r="BD156" s="16" t="s">
        <v>508</v>
      </c>
      <c r="BE156" s="15" t="s">
        <v>508</v>
      </c>
      <c r="BF156" s="13" t="s">
        <v>508</v>
      </c>
      <c r="BG156" s="16" t="s">
        <v>508</v>
      </c>
      <c r="BH156" s="15" t="s">
        <v>508</v>
      </c>
      <c r="BI156" s="13" t="s">
        <v>508</v>
      </c>
      <c r="BJ156" s="13" t="s">
        <v>508</v>
      </c>
      <c r="BK156" s="13" t="s">
        <v>508</v>
      </c>
      <c r="BL156" s="13" t="s">
        <v>508</v>
      </c>
      <c r="BM156" s="13" t="s">
        <v>508</v>
      </c>
      <c r="BN156" s="13" t="s">
        <v>508</v>
      </c>
      <c r="BO156" s="13" t="s">
        <v>508</v>
      </c>
      <c r="BP156" s="13" t="s">
        <v>508</v>
      </c>
      <c r="BQ156" s="13" t="s">
        <v>508</v>
      </c>
      <c r="BR156" s="16" t="s">
        <v>508</v>
      </c>
      <c r="BS156" s="15" t="s">
        <v>508</v>
      </c>
      <c r="BT156" s="13" t="s">
        <v>508</v>
      </c>
      <c r="BU156" s="16" t="s">
        <v>508</v>
      </c>
      <c r="BV156" s="79" t="s">
        <v>508</v>
      </c>
      <c r="BW156" s="13" t="s">
        <v>508</v>
      </c>
      <c r="BX156" s="13" t="s">
        <v>508</v>
      </c>
      <c r="BY156" s="16" t="s">
        <v>508</v>
      </c>
      <c r="BZ156" s="16" t="s">
        <v>232</v>
      </c>
      <c r="CA156" s="16" t="s">
        <v>232</v>
      </c>
      <c r="CB156" s="16" t="s">
        <v>232</v>
      </c>
    </row>
    <row r="157" spans="5:80" x14ac:dyDescent="0.45">
      <c r="E157" s="77" t="s">
        <v>427</v>
      </c>
      <c r="F157" s="111" t="s">
        <v>60</v>
      </c>
      <c r="G157" s="111" t="s">
        <v>288</v>
      </c>
      <c r="H157" s="111" t="s">
        <v>287</v>
      </c>
      <c r="I157" s="15"/>
      <c r="J157" s="13"/>
      <c r="K157" s="13"/>
      <c r="L157" s="13" t="s">
        <v>229</v>
      </c>
      <c r="M157" s="13"/>
      <c r="N157" s="13"/>
      <c r="O157" s="13"/>
      <c r="P157" s="13"/>
      <c r="Q157" s="13"/>
      <c r="R157" s="13"/>
      <c r="S157" s="13"/>
      <c r="T157" s="13"/>
      <c r="U157" s="13" t="s">
        <v>508</v>
      </c>
      <c r="V157" s="13"/>
      <c r="W157" s="13" t="s">
        <v>232</v>
      </c>
      <c r="X157" s="13"/>
      <c r="Y157" s="13"/>
      <c r="Z157" s="13"/>
      <c r="AA157" s="13"/>
      <c r="AB157" s="13"/>
      <c r="AC157" s="13"/>
      <c r="AD157" s="13"/>
      <c r="AE157" s="13"/>
      <c r="AF157" s="16"/>
      <c r="AG157" s="15"/>
      <c r="AH157" s="13"/>
      <c r="AI157" s="13"/>
      <c r="AJ157" s="13"/>
      <c r="AK157" s="13"/>
      <c r="AL157" s="13"/>
      <c r="AM157" s="13"/>
      <c r="AN157" s="13"/>
      <c r="AO157" s="13"/>
      <c r="AP157" s="13"/>
      <c r="AQ157" s="13" t="s">
        <v>232</v>
      </c>
      <c r="AR157" s="13"/>
      <c r="AS157" s="13"/>
      <c r="AT157" s="13"/>
      <c r="AU157" s="13"/>
      <c r="AV157" s="13" t="s">
        <v>232</v>
      </c>
      <c r="AW157" s="13"/>
      <c r="AX157" s="13"/>
      <c r="AY157" s="13"/>
      <c r="AZ157" s="13"/>
      <c r="BA157" s="13"/>
      <c r="BB157" s="13"/>
      <c r="BC157" s="13"/>
      <c r="BD157" s="16"/>
      <c r="BE157" s="15"/>
      <c r="BF157" s="13"/>
      <c r="BG157" s="16"/>
      <c r="BH157" s="15"/>
      <c r="BI157" s="13"/>
      <c r="BJ157" s="13"/>
      <c r="BK157" s="13"/>
      <c r="BL157" s="13"/>
      <c r="BM157" s="13"/>
      <c r="BN157" s="13"/>
      <c r="BO157" s="13"/>
      <c r="BP157" s="13" t="s">
        <v>232</v>
      </c>
      <c r="BQ157" s="13"/>
      <c r="BR157" s="16"/>
      <c r="BS157" s="15"/>
      <c r="BT157" s="13"/>
      <c r="BU157" s="16"/>
      <c r="BV157" s="79"/>
      <c r="BW157" s="13"/>
      <c r="BX157" s="13"/>
      <c r="BY157" s="16"/>
      <c r="BZ157" s="16" t="s">
        <v>232</v>
      </c>
      <c r="CA157" s="16" t="s">
        <v>232</v>
      </c>
      <c r="CB157" s="16"/>
    </row>
    <row r="158" spans="5:80" x14ac:dyDescent="0.45">
      <c r="E158" s="77" t="s">
        <v>428</v>
      </c>
      <c r="F158" s="111" t="s">
        <v>75</v>
      </c>
      <c r="G158" s="111" t="s">
        <v>288</v>
      </c>
      <c r="H158" s="111" t="s">
        <v>288</v>
      </c>
      <c r="I158" s="15"/>
      <c r="J158" s="13"/>
      <c r="K158" s="13"/>
      <c r="L158" s="13" t="s">
        <v>229</v>
      </c>
      <c r="M158" s="13"/>
      <c r="N158" s="13"/>
      <c r="O158" s="13"/>
      <c r="P158" s="13"/>
      <c r="Q158" s="13"/>
      <c r="R158" s="13"/>
      <c r="S158" s="13"/>
      <c r="T158" s="13"/>
      <c r="U158" s="13" t="s">
        <v>508</v>
      </c>
      <c r="V158" s="13"/>
      <c r="W158" s="13"/>
      <c r="X158" s="13"/>
      <c r="Y158" s="13"/>
      <c r="Z158" s="13"/>
      <c r="AA158" s="13"/>
      <c r="AB158" s="13"/>
      <c r="AC158" s="13"/>
      <c r="AD158" s="13"/>
      <c r="AE158" s="13"/>
      <c r="AF158" s="16"/>
      <c r="AG158" s="15"/>
      <c r="AH158" s="13"/>
      <c r="AI158" s="13"/>
      <c r="AJ158" s="13"/>
      <c r="AK158" s="13"/>
      <c r="AL158" s="13"/>
      <c r="AM158" s="13"/>
      <c r="AN158" s="13"/>
      <c r="AO158" s="13"/>
      <c r="AP158" s="13"/>
      <c r="AQ158" s="13" t="s">
        <v>232</v>
      </c>
      <c r="AR158" s="13"/>
      <c r="AS158" s="13" t="s">
        <v>229</v>
      </c>
      <c r="AT158" s="13"/>
      <c r="AU158" s="13"/>
      <c r="AV158" s="13" t="s">
        <v>229</v>
      </c>
      <c r="AW158" s="13"/>
      <c r="AX158" s="13"/>
      <c r="AY158" s="13"/>
      <c r="AZ158" s="13"/>
      <c r="BA158" s="13"/>
      <c r="BB158" s="13"/>
      <c r="BC158" s="13" t="s">
        <v>229</v>
      </c>
      <c r="BD158" s="16"/>
      <c r="BE158" s="15"/>
      <c r="BF158" s="13" t="s">
        <v>229</v>
      </c>
      <c r="BG158" s="16"/>
      <c r="BH158" s="15"/>
      <c r="BI158" s="13"/>
      <c r="BJ158" s="13"/>
      <c r="BK158" s="13"/>
      <c r="BL158" s="13"/>
      <c r="BM158" s="13"/>
      <c r="BN158" s="13"/>
      <c r="BO158" s="13"/>
      <c r="BP158" s="13"/>
      <c r="BQ158" s="13"/>
      <c r="BR158" s="16"/>
      <c r="BS158" s="15" t="s">
        <v>232</v>
      </c>
      <c r="BT158" s="13" t="s">
        <v>232</v>
      </c>
      <c r="BU158" s="16" t="s">
        <v>232</v>
      </c>
      <c r="BV158" s="79"/>
      <c r="BW158" s="13"/>
      <c r="BX158" s="13"/>
      <c r="BY158" s="16"/>
      <c r="BZ158" s="16"/>
      <c r="CA158" s="16" t="s">
        <v>232</v>
      </c>
      <c r="CB158" s="16"/>
    </row>
    <row r="159" spans="5:80" x14ac:dyDescent="0.45">
      <c r="E159" s="77" t="s">
        <v>429</v>
      </c>
      <c r="F159" s="111" t="s">
        <v>90</v>
      </c>
      <c r="G159" s="111" t="s">
        <v>288</v>
      </c>
      <c r="H159" s="111" t="s">
        <v>288</v>
      </c>
      <c r="I159" s="15"/>
      <c r="J159" s="13"/>
      <c r="K159" s="13"/>
      <c r="L159" s="13" t="s">
        <v>229</v>
      </c>
      <c r="M159" s="13"/>
      <c r="N159" s="13"/>
      <c r="O159" s="13"/>
      <c r="P159" s="13"/>
      <c r="Q159" s="13"/>
      <c r="R159" s="13"/>
      <c r="S159" s="13"/>
      <c r="T159" s="13"/>
      <c r="U159" s="13" t="s">
        <v>508</v>
      </c>
      <c r="V159" s="13"/>
      <c r="W159" s="13"/>
      <c r="X159" s="13"/>
      <c r="Y159" s="13"/>
      <c r="Z159" s="13"/>
      <c r="AA159" s="13"/>
      <c r="AB159" s="13"/>
      <c r="AC159" s="13"/>
      <c r="AD159" s="13"/>
      <c r="AE159" s="13"/>
      <c r="AF159" s="16"/>
      <c r="AG159" s="15"/>
      <c r="AH159" s="13"/>
      <c r="AI159" s="13"/>
      <c r="AJ159" s="13"/>
      <c r="AK159" s="13"/>
      <c r="AL159" s="13"/>
      <c r="AM159" s="13"/>
      <c r="AN159" s="13"/>
      <c r="AO159" s="13"/>
      <c r="AP159" s="13"/>
      <c r="AQ159" s="13" t="s">
        <v>232</v>
      </c>
      <c r="AR159" s="13"/>
      <c r="AS159" s="13" t="s">
        <v>229</v>
      </c>
      <c r="AT159" s="13"/>
      <c r="AU159" s="13"/>
      <c r="AV159" s="13" t="s">
        <v>229</v>
      </c>
      <c r="AW159" s="13"/>
      <c r="AX159" s="13"/>
      <c r="AY159" s="13"/>
      <c r="AZ159" s="13"/>
      <c r="BA159" s="13"/>
      <c r="BB159" s="13"/>
      <c r="BC159" s="13" t="s">
        <v>232</v>
      </c>
      <c r="BD159" s="16"/>
      <c r="BE159" s="15"/>
      <c r="BF159" s="13"/>
      <c r="BG159" s="16"/>
      <c r="BH159" s="15"/>
      <c r="BI159" s="13"/>
      <c r="BJ159" s="13" t="s">
        <v>232</v>
      </c>
      <c r="BK159" s="13"/>
      <c r="BL159" s="13"/>
      <c r="BM159" s="13"/>
      <c r="BN159" s="13"/>
      <c r="BO159" s="13"/>
      <c r="BP159" s="13" t="s">
        <v>232</v>
      </c>
      <c r="BQ159" s="13"/>
      <c r="BR159" s="16"/>
      <c r="BS159" s="15" t="s">
        <v>232</v>
      </c>
      <c r="BT159" s="13" t="s">
        <v>232</v>
      </c>
      <c r="BU159" s="16" t="s">
        <v>232</v>
      </c>
      <c r="BV159" s="79"/>
      <c r="BW159" s="13"/>
      <c r="BX159" s="13"/>
      <c r="BY159" s="16"/>
      <c r="BZ159" s="16" t="s">
        <v>229</v>
      </c>
      <c r="CA159" s="16" t="s">
        <v>232</v>
      </c>
      <c r="CB159" s="16"/>
    </row>
    <row r="160" spans="5:80" x14ac:dyDescent="0.45">
      <c r="E160" s="77" t="s">
        <v>435</v>
      </c>
      <c r="F160" s="111" t="s">
        <v>1004</v>
      </c>
      <c r="G160" s="111" t="s">
        <v>290</v>
      </c>
      <c r="H160" s="111" t="s">
        <v>290</v>
      </c>
      <c r="I160" s="15"/>
      <c r="J160" s="13"/>
      <c r="K160" s="13"/>
      <c r="L160" s="13"/>
      <c r="M160" s="13"/>
      <c r="N160" s="13"/>
      <c r="O160" s="13"/>
      <c r="P160" s="13"/>
      <c r="Q160" s="13"/>
      <c r="R160" s="13"/>
      <c r="S160" s="13"/>
      <c r="T160" s="13"/>
      <c r="U160" s="13" t="s">
        <v>508</v>
      </c>
      <c r="V160" s="13"/>
      <c r="W160" s="13"/>
      <c r="X160" s="13"/>
      <c r="Y160" s="13"/>
      <c r="Z160" s="13"/>
      <c r="AA160" s="13"/>
      <c r="AB160" s="13"/>
      <c r="AC160" s="13"/>
      <c r="AD160" s="13"/>
      <c r="AE160" s="13"/>
      <c r="AF160" s="16"/>
      <c r="AG160" s="15"/>
      <c r="AH160" s="13"/>
      <c r="AI160" s="13"/>
      <c r="AJ160" s="13"/>
      <c r="AK160" s="13"/>
      <c r="AL160" s="13"/>
      <c r="AM160" s="13"/>
      <c r="AN160" s="13"/>
      <c r="AO160" s="13"/>
      <c r="AP160" s="13"/>
      <c r="AQ160" s="13"/>
      <c r="AR160" s="13"/>
      <c r="AS160" s="13"/>
      <c r="AT160" s="13"/>
      <c r="AU160" s="13"/>
      <c r="AV160" s="13"/>
      <c r="AW160" s="13"/>
      <c r="AX160" s="13"/>
      <c r="AY160" s="13"/>
      <c r="AZ160" s="13"/>
      <c r="BA160" s="13"/>
      <c r="BB160" s="13"/>
      <c r="BC160" s="13"/>
      <c r="BD160" s="16"/>
      <c r="BE160" s="15"/>
      <c r="BF160" s="13"/>
      <c r="BG160" s="16"/>
      <c r="BH160" s="15"/>
      <c r="BI160" s="13"/>
      <c r="BJ160" s="13"/>
      <c r="BK160" s="13"/>
      <c r="BL160" s="13"/>
      <c r="BM160" s="13"/>
      <c r="BN160" s="13"/>
      <c r="BO160" s="13"/>
      <c r="BP160" s="13"/>
      <c r="BQ160" s="13"/>
      <c r="BR160" s="16"/>
      <c r="BS160" s="15"/>
      <c r="BT160" s="13"/>
      <c r="BU160" s="16"/>
      <c r="BV160" s="79"/>
      <c r="BW160" s="13"/>
      <c r="BX160" s="13"/>
      <c r="BY160" s="16"/>
      <c r="BZ160" s="16"/>
      <c r="CA160" s="147"/>
      <c r="CB160" s="16"/>
    </row>
    <row r="161" spans="5:80" x14ac:dyDescent="0.45">
      <c r="E161" s="77" t="s">
        <v>438</v>
      </c>
      <c r="F161" s="111" t="s">
        <v>1011</v>
      </c>
      <c r="G161" s="111" t="s">
        <v>290</v>
      </c>
      <c r="H161" s="111" t="s">
        <v>290</v>
      </c>
      <c r="I161" s="15"/>
      <c r="J161" s="13"/>
      <c r="K161" s="13"/>
      <c r="L161" s="13"/>
      <c r="M161" s="13"/>
      <c r="N161" s="13"/>
      <c r="O161" s="13"/>
      <c r="P161" s="13"/>
      <c r="Q161" s="13"/>
      <c r="R161" s="13"/>
      <c r="S161" s="13"/>
      <c r="T161" s="13"/>
      <c r="U161" s="13" t="s">
        <v>508</v>
      </c>
      <c r="V161" s="13"/>
      <c r="W161" s="13"/>
      <c r="X161" s="13"/>
      <c r="Y161" s="13"/>
      <c r="Z161" s="13"/>
      <c r="AA161" s="13"/>
      <c r="AB161" s="13"/>
      <c r="AC161" s="13"/>
      <c r="AD161" s="13"/>
      <c r="AE161" s="13"/>
      <c r="AF161" s="16"/>
      <c r="AG161" s="15"/>
      <c r="AH161" s="13"/>
      <c r="AI161" s="13"/>
      <c r="AJ161" s="13"/>
      <c r="AK161" s="13"/>
      <c r="AL161" s="13"/>
      <c r="AM161" s="13"/>
      <c r="AN161" s="13"/>
      <c r="AO161" s="13"/>
      <c r="AP161" s="13"/>
      <c r="AQ161" s="13"/>
      <c r="AR161" s="13"/>
      <c r="AS161" s="13"/>
      <c r="AT161" s="13"/>
      <c r="AU161" s="13"/>
      <c r="AV161" s="13"/>
      <c r="AW161" s="13"/>
      <c r="AX161" s="13"/>
      <c r="AY161" s="13"/>
      <c r="AZ161" s="13"/>
      <c r="BA161" s="13"/>
      <c r="BB161" s="13"/>
      <c r="BC161" s="13"/>
      <c r="BD161" s="16"/>
      <c r="BE161" s="15"/>
      <c r="BF161" s="13"/>
      <c r="BG161" s="16"/>
      <c r="BH161" s="15"/>
      <c r="BI161" s="13"/>
      <c r="BJ161" s="13"/>
      <c r="BK161" s="13"/>
      <c r="BL161" s="13"/>
      <c r="BM161" s="13"/>
      <c r="BN161" s="13"/>
      <c r="BO161" s="13"/>
      <c r="BP161" s="13"/>
      <c r="BQ161" s="13"/>
      <c r="BR161" s="16"/>
      <c r="BS161" s="15"/>
      <c r="BT161" s="13"/>
      <c r="BU161" s="16"/>
      <c r="BV161" s="79"/>
      <c r="BW161" s="13"/>
      <c r="BX161" s="13"/>
      <c r="BY161" s="16"/>
      <c r="BZ161" s="16"/>
      <c r="CA161" s="147"/>
      <c r="CB161" s="16"/>
    </row>
    <row r="162" spans="5:80" x14ac:dyDescent="0.45">
      <c r="E162" s="77"/>
      <c r="F162" s="111" t="s">
        <v>105</v>
      </c>
      <c r="G162" s="111"/>
      <c r="H162" s="111"/>
      <c r="I162" s="15" t="s">
        <v>508</v>
      </c>
      <c r="J162" s="13" t="s">
        <v>508</v>
      </c>
      <c r="K162" s="13" t="s">
        <v>508</v>
      </c>
      <c r="L162" s="13" t="s">
        <v>508</v>
      </c>
      <c r="M162" s="13" t="s">
        <v>508</v>
      </c>
      <c r="N162" s="13" t="s">
        <v>508</v>
      </c>
      <c r="O162" s="13" t="s">
        <v>508</v>
      </c>
      <c r="P162" s="13" t="s">
        <v>508</v>
      </c>
      <c r="Q162" s="13" t="s">
        <v>508</v>
      </c>
      <c r="R162" s="13" t="s">
        <v>508</v>
      </c>
      <c r="S162" s="13" t="s">
        <v>508</v>
      </c>
      <c r="T162" s="13" t="s">
        <v>508</v>
      </c>
      <c r="U162" s="13" t="s">
        <v>508</v>
      </c>
      <c r="V162" s="13" t="s">
        <v>508</v>
      </c>
      <c r="W162" s="13" t="s">
        <v>229</v>
      </c>
      <c r="X162" s="13" t="s">
        <v>508</v>
      </c>
      <c r="Y162" s="13" t="s">
        <v>508</v>
      </c>
      <c r="Z162" s="13" t="s">
        <v>508</v>
      </c>
      <c r="AA162" s="13" t="s">
        <v>508</v>
      </c>
      <c r="AB162" s="13" t="s">
        <v>508</v>
      </c>
      <c r="AC162" s="13" t="s">
        <v>508</v>
      </c>
      <c r="AD162" s="13" t="s">
        <v>508</v>
      </c>
      <c r="AE162" s="13" t="s">
        <v>508</v>
      </c>
      <c r="AF162" s="16" t="s">
        <v>508</v>
      </c>
      <c r="AG162" s="15" t="s">
        <v>508</v>
      </c>
      <c r="AH162" s="13" t="s">
        <v>508</v>
      </c>
      <c r="AI162" s="13" t="s">
        <v>508</v>
      </c>
      <c r="AJ162" s="13" t="s">
        <v>508</v>
      </c>
      <c r="AK162" s="13" t="s">
        <v>508</v>
      </c>
      <c r="AL162" s="13" t="s">
        <v>508</v>
      </c>
      <c r="AM162" s="13" t="s">
        <v>508</v>
      </c>
      <c r="AN162" s="13" t="s">
        <v>508</v>
      </c>
      <c r="AO162" s="13" t="s">
        <v>508</v>
      </c>
      <c r="AP162" s="13" t="s">
        <v>508</v>
      </c>
      <c r="AQ162" s="13" t="s">
        <v>508</v>
      </c>
      <c r="AR162" s="13" t="s">
        <v>508</v>
      </c>
      <c r="AS162" s="13" t="s">
        <v>229</v>
      </c>
      <c r="AT162" s="13" t="s">
        <v>508</v>
      </c>
      <c r="AU162" s="13" t="s">
        <v>508</v>
      </c>
      <c r="AV162" s="13" t="s">
        <v>229</v>
      </c>
      <c r="AW162" s="13" t="s">
        <v>508</v>
      </c>
      <c r="AX162" s="13" t="s">
        <v>508</v>
      </c>
      <c r="AY162" s="13" t="s">
        <v>508</v>
      </c>
      <c r="AZ162" s="13" t="s">
        <v>508</v>
      </c>
      <c r="BA162" s="13" t="s">
        <v>508</v>
      </c>
      <c r="BB162" s="13" t="s">
        <v>508</v>
      </c>
      <c r="BC162" s="13" t="s">
        <v>508</v>
      </c>
      <c r="BD162" s="16" t="s">
        <v>508</v>
      </c>
      <c r="BE162" s="15" t="s">
        <v>508</v>
      </c>
      <c r="BF162" s="13" t="s">
        <v>508</v>
      </c>
      <c r="BG162" s="16" t="s">
        <v>508</v>
      </c>
      <c r="BH162" s="15" t="s">
        <v>508</v>
      </c>
      <c r="BI162" s="13" t="s">
        <v>508</v>
      </c>
      <c r="BJ162" s="13" t="s">
        <v>508</v>
      </c>
      <c r="BK162" s="13" t="s">
        <v>508</v>
      </c>
      <c r="BL162" s="13" t="s">
        <v>508</v>
      </c>
      <c r="BM162" s="13" t="s">
        <v>508</v>
      </c>
      <c r="BN162" s="13" t="s">
        <v>508</v>
      </c>
      <c r="BO162" s="13" t="s">
        <v>508</v>
      </c>
      <c r="BP162" s="13" t="s">
        <v>508</v>
      </c>
      <c r="BQ162" s="13" t="s">
        <v>508</v>
      </c>
      <c r="BR162" s="16" t="s">
        <v>508</v>
      </c>
      <c r="BS162" s="15" t="s">
        <v>508</v>
      </c>
      <c r="BT162" s="13" t="s">
        <v>508</v>
      </c>
      <c r="BU162" s="16" t="s">
        <v>508</v>
      </c>
      <c r="BV162" s="79" t="s">
        <v>508</v>
      </c>
      <c r="BW162" s="13" t="s">
        <v>508</v>
      </c>
      <c r="BX162" s="13" t="s">
        <v>508</v>
      </c>
      <c r="BY162" s="16" t="s">
        <v>508</v>
      </c>
      <c r="BZ162" s="16" t="s">
        <v>232</v>
      </c>
      <c r="CA162" s="16" t="s">
        <v>232</v>
      </c>
      <c r="CB162" s="16" t="s">
        <v>508</v>
      </c>
    </row>
    <row r="163" spans="5:80" x14ac:dyDescent="0.45">
      <c r="E163" s="77"/>
      <c r="F163" s="111" t="s">
        <v>119</v>
      </c>
      <c r="G163" s="111"/>
      <c r="H163" s="111"/>
      <c r="I163" s="15" t="s">
        <v>508</v>
      </c>
      <c r="J163" s="13" t="s">
        <v>508</v>
      </c>
      <c r="K163" s="13" t="s">
        <v>508</v>
      </c>
      <c r="L163" s="13" t="s">
        <v>508</v>
      </c>
      <c r="M163" s="13" t="s">
        <v>508</v>
      </c>
      <c r="N163" s="13" t="s">
        <v>508</v>
      </c>
      <c r="O163" s="13" t="s">
        <v>508</v>
      </c>
      <c r="P163" s="13" t="s">
        <v>508</v>
      </c>
      <c r="Q163" s="13" t="s">
        <v>508</v>
      </c>
      <c r="R163" s="13" t="s">
        <v>508</v>
      </c>
      <c r="S163" s="13" t="s">
        <v>508</v>
      </c>
      <c r="T163" s="13" t="s">
        <v>508</v>
      </c>
      <c r="U163" s="13" t="s">
        <v>508</v>
      </c>
      <c r="V163" s="13" t="s">
        <v>508</v>
      </c>
      <c r="W163" s="13" t="s">
        <v>229</v>
      </c>
      <c r="X163" s="13" t="s">
        <v>508</v>
      </c>
      <c r="Y163" s="13" t="s">
        <v>508</v>
      </c>
      <c r="Z163" s="13" t="s">
        <v>508</v>
      </c>
      <c r="AA163" s="13" t="s">
        <v>508</v>
      </c>
      <c r="AB163" s="13" t="s">
        <v>508</v>
      </c>
      <c r="AC163" s="13" t="s">
        <v>508</v>
      </c>
      <c r="AD163" s="13" t="s">
        <v>508</v>
      </c>
      <c r="AE163" s="13" t="s">
        <v>508</v>
      </c>
      <c r="AF163" s="16" t="s">
        <v>508</v>
      </c>
      <c r="AG163" s="15" t="s">
        <v>508</v>
      </c>
      <c r="AH163" s="13" t="s">
        <v>508</v>
      </c>
      <c r="AI163" s="13" t="s">
        <v>508</v>
      </c>
      <c r="AJ163" s="13" t="s">
        <v>508</v>
      </c>
      <c r="AK163" s="13" t="s">
        <v>508</v>
      </c>
      <c r="AL163" s="13" t="s">
        <v>508</v>
      </c>
      <c r="AM163" s="13" t="s">
        <v>508</v>
      </c>
      <c r="AN163" s="13" t="s">
        <v>508</v>
      </c>
      <c r="AO163" s="13" t="s">
        <v>508</v>
      </c>
      <c r="AP163" s="13" t="s">
        <v>508</v>
      </c>
      <c r="AQ163" s="13" t="s">
        <v>508</v>
      </c>
      <c r="AR163" s="13" t="s">
        <v>508</v>
      </c>
      <c r="AS163" s="13" t="s">
        <v>229</v>
      </c>
      <c r="AT163" s="13" t="s">
        <v>508</v>
      </c>
      <c r="AU163" s="13" t="s">
        <v>508</v>
      </c>
      <c r="AV163" s="13" t="s">
        <v>229</v>
      </c>
      <c r="AW163" s="13" t="s">
        <v>508</v>
      </c>
      <c r="AX163" s="13" t="s">
        <v>508</v>
      </c>
      <c r="AY163" s="13" t="s">
        <v>508</v>
      </c>
      <c r="AZ163" s="13" t="s">
        <v>508</v>
      </c>
      <c r="BA163" s="13" t="s">
        <v>508</v>
      </c>
      <c r="BB163" s="13" t="s">
        <v>508</v>
      </c>
      <c r="BC163" s="13" t="s">
        <v>508</v>
      </c>
      <c r="BD163" s="16" t="s">
        <v>508</v>
      </c>
      <c r="BE163" s="15" t="s">
        <v>508</v>
      </c>
      <c r="BF163" s="13" t="s">
        <v>508</v>
      </c>
      <c r="BG163" s="16" t="s">
        <v>508</v>
      </c>
      <c r="BH163" s="15" t="s">
        <v>508</v>
      </c>
      <c r="BI163" s="13" t="s">
        <v>508</v>
      </c>
      <c r="BJ163" s="13" t="s">
        <v>508</v>
      </c>
      <c r="BK163" s="13" t="s">
        <v>508</v>
      </c>
      <c r="BL163" s="13" t="s">
        <v>508</v>
      </c>
      <c r="BM163" s="13" t="s">
        <v>508</v>
      </c>
      <c r="BN163" s="13" t="s">
        <v>508</v>
      </c>
      <c r="BO163" s="13" t="s">
        <v>508</v>
      </c>
      <c r="BP163" s="13" t="s">
        <v>508</v>
      </c>
      <c r="BQ163" s="13" t="s">
        <v>508</v>
      </c>
      <c r="BR163" s="16" t="s">
        <v>508</v>
      </c>
      <c r="BS163" s="15" t="s">
        <v>508</v>
      </c>
      <c r="BT163" s="13" t="s">
        <v>508</v>
      </c>
      <c r="BU163" s="16" t="s">
        <v>508</v>
      </c>
      <c r="BV163" s="79" t="s">
        <v>508</v>
      </c>
      <c r="BW163" s="13" t="s">
        <v>508</v>
      </c>
      <c r="BX163" s="13" t="s">
        <v>508</v>
      </c>
      <c r="BY163" s="16" t="s">
        <v>508</v>
      </c>
      <c r="BZ163" s="16" t="s">
        <v>232</v>
      </c>
      <c r="CA163" s="16" t="s">
        <v>232</v>
      </c>
      <c r="CB163" s="16" t="s">
        <v>508</v>
      </c>
    </row>
    <row r="164" spans="5:80" x14ac:dyDescent="0.45">
      <c r="E164" s="77"/>
      <c r="F164" s="111" t="s">
        <v>131</v>
      </c>
      <c r="G164" s="111"/>
      <c r="H164" s="111"/>
      <c r="I164" s="15" t="s">
        <v>508</v>
      </c>
      <c r="J164" s="13" t="s">
        <v>508</v>
      </c>
      <c r="K164" s="13" t="s">
        <v>508</v>
      </c>
      <c r="L164" s="13" t="s">
        <v>508</v>
      </c>
      <c r="M164" s="13" t="s">
        <v>508</v>
      </c>
      <c r="N164" s="13" t="s">
        <v>508</v>
      </c>
      <c r="O164" s="13" t="s">
        <v>508</v>
      </c>
      <c r="P164" s="13" t="s">
        <v>508</v>
      </c>
      <c r="Q164" s="13" t="s">
        <v>508</v>
      </c>
      <c r="R164" s="13" t="s">
        <v>508</v>
      </c>
      <c r="S164" s="13" t="s">
        <v>508</v>
      </c>
      <c r="T164" s="13" t="s">
        <v>508</v>
      </c>
      <c r="U164" s="13" t="s">
        <v>508</v>
      </c>
      <c r="V164" s="13" t="s">
        <v>508</v>
      </c>
      <c r="W164" s="13" t="s">
        <v>229</v>
      </c>
      <c r="X164" s="13" t="s">
        <v>508</v>
      </c>
      <c r="Y164" s="13" t="s">
        <v>508</v>
      </c>
      <c r="Z164" s="13" t="s">
        <v>508</v>
      </c>
      <c r="AA164" s="13" t="s">
        <v>508</v>
      </c>
      <c r="AB164" s="13" t="s">
        <v>508</v>
      </c>
      <c r="AC164" s="13" t="s">
        <v>508</v>
      </c>
      <c r="AD164" s="13" t="s">
        <v>508</v>
      </c>
      <c r="AE164" s="13" t="s">
        <v>508</v>
      </c>
      <c r="AF164" s="16" t="s">
        <v>508</v>
      </c>
      <c r="AG164" s="15" t="s">
        <v>508</v>
      </c>
      <c r="AH164" s="13" t="s">
        <v>508</v>
      </c>
      <c r="AI164" s="13" t="s">
        <v>508</v>
      </c>
      <c r="AJ164" s="13" t="s">
        <v>508</v>
      </c>
      <c r="AK164" s="13" t="s">
        <v>508</v>
      </c>
      <c r="AL164" s="13" t="s">
        <v>508</v>
      </c>
      <c r="AM164" s="13" t="s">
        <v>508</v>
      </c>
      <c r="AN164" s="13" t="s">
        <v>508</v>
      </c>
      <c r="AO164" s="13" t="s">
        <v>508</v>
      </c>
      <c r="AP164" s="13" t="s">
        <v>508</v>
      </c>
      <c r="AQ164" s="13" t="s">
        <v>508</v>
      </c>
      <c r="AR164" s="13" t="s">
        <v>508</v>
      </c>
      <c r="AS164" s="13" t="s">
        <v>232</v>
      </c>
      <c r="AT164" s="13" t="s">
        <v>508</v>
      </c>
      <c r="AU164" s="13" t="s">
        <v>508</v>
      </c>
      <c r="AV164" s="13" t="s">
        <v>508</v>
      </c>
      <c r="AW164" s="13" t="s">
        <v>508</v>
      </c>
      <c r="AX164" s="13" t="s">
        <v>508</v>
      </c>
      <c r="AY164" s="13" t="s">
        <v>508</v>
      </c>
      <c r="AZ164" s="13" t="s">
        <v>508</v>
      </c>
      <c r="BA164" s="13" t="s">
        <v>508</v>
      </c>
      <c r="BB164" s="13" t="s">
        <v>508</v>
      </c>
      <c r="BC164" s="13" t="s">
        <v>508</v>
      </c>
      <c r="BD164" s="16" t="s">
        <v>508</v>
      </c>
      <c r="BE164" s="15" t="s">
        <v>508</v>
      </c>
      <c r="BF164" s="13" t="s">
        <v>508</v>
      </c>
      <c r="BG164" s="16" t="s">
        <v>508</v>
      </c>
      <c r="BH164" s="15" t="s">
        <v>508</v>
      </c>
      <c r="BI164" s="13" t="s">
        <v>508</v>
      </c>
      <c r="BJ164" s="13" t="s">
        <v>508</v>
      </c>
      <c r="BK164" s="13" t="s">
        <v>508</v>
      </c>
      <c r="BL164" s="13" t="s">
        <v>508</v>
      </c>
      <c r="BM164" s="13" t="s">
        <v>508</v>
      </c>
      <c r="BN164" s="13" t="s">
        <v>508</v>
      </c>
      <c r="BO164" s="13" t="s">
        <v>508</v>
      </c>
      <c r="BP164" s="13" t="s">
        <v>508</v>
      </c>
      <c r="BQ164" s="13" t="s">
        <v>508</v>
      </c>
      <c r="BR164" s="16" t="s">
        <v>508</v>
      </c>
      <c r="BS164" s="15" t="s">
        <v>508</v>
      </c>
      <c r="BT164" s="13" t="s">
        <v>508</v>
      </c>
      <c r="BU164" s="16" t="s">
        <v>508</v>
      </c>
      <c r="BV164" s="79" t="s">
        <v>508</v>
      </c>
      <c r="BW164" s="13" t="s">
        <v>508</v>
      </c>
      <c r="BX164" s="13" t="s">
        <v>508</v>
      </c>
      <c r="BY164" s="16" t="s">
        <v>508</v>
      </c>
      <c r="BZ164" s="16" t="s">
        <v>232</v>
      </c>
      <c r="CA164" s="16" t="s">
        <v>232</v>
      </c>
      <c r="CB164" s="16" t="s">
        <v>508</v>
      </c>
    </row>
    <row r="165" spans="5:80" x14ac:dyDescent="0.45">
      <c r="E165" s="77"/>
      <c r="F165" s="111" t="s">
        <v>140</v>
      </c>
      <c r="G165" s="111"/>
      <c r="H165" s="111"/>
      <c r="I165" s="15" t="s">
        <v>508</v>
      </c>
      <c r="J165" s="13" t="s">
        <v>508</v>
      </c>
      <c r="K165" s="13" t="s">
        <v>508</v>
      </c>
      <c r="L165" s="13" t="s">
        <v>508</v>
      </c>
      <c r="M165" s="13" t="s">
        <v>508</v>
      </c>
      <c r="N165" s="13" t="s">
        <v>508</v>
      </c>
      <c r="O165" s="13" t="s">
        <v>508</v>
      </c>
      <c r="P165" s="13" t="s">
        <v>508</v>
      </c>
      <c r="Q165" s="13" t="s">
        <v>508</v>
      </c>
      <c r="R165" s="13" t="s">
        <v>508</v>
      </c>
      <c r="S165" s="13" t="s">
        <v>508</v>
      </c>
      <c r="T165" s="13" t="s">
        <v>508</v>
      </c>
      <c r="U165" s="13" t="s">
        <v>508</v>
      </c>
      <c r="V165" s="13" t="s">
        <v>508</v>
      </c>
      <c r="W165" s="13" t="s">
        <v>508</v>
      </c>
      <c r="X165" s="13" t="s">
        <v>508</v>
      </c>
      <c r="Y165" s="13" t="s">
        <v>508</v>
      </c>
      <c r="Z165" s="13" t="s">
        <v>508</v>
      </c>
      <c r="AA165" s="13" t="s">
        <v>508</v>
      </c>
      <c r="AB165" s="13" t="s">
        <v>508</v>
      </c>
      <c r="AC165" s="13" t="s">
        <v>508</v>
      </c>
      <c r="AD165" s="13" t="s">
        <v>508</v>
      </c>
      <c r="AE165" s="13" t="s">
        <v>508</v>
      </c>
      <c r="AF165" s="16" t="s">
        <v>508</v>
      </c>
      <c r="AG165" s="15" t="s">
        <v>508</v>
      </c>
      <c r="AH165" s="13" t="s">
        <v>508</v>
      </c>
      <c r="AI165" s="13" t="s">
        <v>508</v>
      </c>
      <c r="AJ165" s="13" t="s">
        <v>508</v>
      </c>
      <c r="AK165" s="13" t="s">
        <v>508</v>
      </c>
      <c r="AL165" s="13" t="s">
        <v>508</v>
      </c>
      <c r="AM165" s="13" t="s">
        <v>508</v>
      </c>
      <c r="AN165" s="13" t="s">
        <v>508</v>
      </c>
      <c r="AO165" s="13" t="s">
        <v>508</v>
      </c>
      <c r="AP165" s="13" t="s">
        <v>508</v>
      </c>
      <c r="AQ165" s="13" t="s">
        <v>508</v>
      </c>
      <c r="AR165" s="13" t="s">
        <v>508</v>
      </c>
      <c r="AS165" s="13" t="s">
        <v>508</v>
      </c>
      <c r="AT165" s="13" t="s">
        <v>508</v>
      </c>
      <c r="AU165" s="13" t="s">
        <v>508</v>
      </c>
      <c r="AV165" s="13" t="s">
        <v>508</v>
      </c>
      <c r="AW165" s="13" t="s">
        <v>508</v>
      </c>
      <c r="AX165" s="13" t="s">
        <v>508</v>
      </c>
      <c r="AY165" s="13" t="s">
        <v>508</v>
      </c>
      <c r="AZ165" s="13" t="s">
        <v>508</v>
      </c>
      <c r="BA165" s="13" t="s">
        <v>508</v>
      </c>
      <c r="BB165" s="13" t="s">
        <v>508</v>
      </c>
      <c r="BC165" s="13" t="s">
        <v>508</v>
      </c>
      <c r="BD165" s="16" t="s">
        <v>508</v>
      </c>
      <c r="BE165" s="15" t="s">
        <v>508</v>
      </c>
      <c r="BF165" s="13" t="s">
        <v>508</v>
      </c>
      <c r="BG165" s="16" t="s">
        <v>508</v>
      </c>
      <c r="BH165" s="15" t="s">
        <v>508</v>
      </c>
      <c r="BI165" s="13" t="s">
        <v>508</v>
      </c>
      <c r="BJ165" s="13" t="s">
        <v>508</v>
      </c>
      <c r="BK165" s="13" t="s">
        <v>508</v>
      </c>
      <c r="BL165" s="13" t="s">
        <v>508</v>
      </c>
      <c r="BM165" s="13" t="s">
        <v>508</v>
      </c>
      <c r="BN165" s="13" t="s">
        <v>508</v>
      </c>
      <c r="BO165" s="13" t="s">
        <v>508</v>
      </c>
      <c r="BP165" s="13" t="s">
        <v>508</v>
      </c>
      <c r="BQ165" s="13" t="s">
        <v>508</v>
      </c>
      <c r="BR165" s="16" t="s">
        <v>508</v>
      </c>
      <c r="BS165" s="15" t="s">
        <v>508</v>
      </c>
      <c r="BT165" s="13" t="s">
        <v>508</v>
      </c>
      <c r="BU165" s="16" t="s">
        <v>508</v>
      </c>
      <c r="BV165" s="79" t="s">
        <v>508</v>
      </c>
      <c r="BW165" s="13" t="s">
        <v>508</v>
      </c>
      <c r="BX165" s="13" t="s">
        <v>508</v>
      </c>
      <c r="BY165" s="16" t="s">
        <v>508</v>
      </c>
      <c r="BZ165" s="16" t="s">
        <v>508</v>
      </c>
      <c r="CA165" s="147"/>
      <c r="CB165" s="16" t="s">
        <v>508</v>
      </c>
    </row>
    <row r="166" spans="5:80" x14ac:dyDescent="0.45">
      <c r="E166" s="77"/>
      <c r="F166" s="111" t="s">
        <v>149</v>
      </c>
      <c r="G166" s="111"/>
      <c r="H166" s="111"/>
      <c r="I166" s="15" t="s">
        <v>508</v>
      </c>
      <c r="J166" s="13" t="s">
        <v>508</v>
      </c>
      <c r="K166" s="13" t="s">
        <v>508</v>
      </c>
      <c r="L166" s="13" t="s">
        <v>508</v>
      </c>
      <c r="M166" s="13" t="s">
        <v>508</v>
      </c>
      <c r="N166" s="13" t="s">
        <v>508</v>
      </c>
      <c r="O166" s="13" t="s">
        <v>508</v>
      </c>
      <c r="P166" s="13" t="s">
        <v>508</v>
      </c>
      <c r="Q166" s="13" t="s">
        <v>508</v>
      </c>
      <c r="R166" s="13" t="s">
        <v>508</v>
      </c>
      <c r="S166" s="13" t="s">
        <v>508</v>
      </c>
      <c r="T166" s="13" t="s">
        <v>508</v>
      </c>
      <c r="U166" s="13" t="s">
        <v>508</v>
      </c>
      <c r="V166" s="13" t="s">
        <v>508</v>
      </c>
      <c r="W166" s="13" t="s">
        <v>229</v>
      </c>
      <c r="X166" s="13" t="s">
        <v>508</v>
      </c>
      <c r="Y166" s="13" t="s">
        <v>508</v>
      </c>
      <c r="Z166" s="13" t="s">
        <v>508</v>
      </c>
      <c r="AA166" s="13" t="s">
        <v>508</v>
      </c>
      <c r="AB166" s="13" t="s">
        <v>508</v>
      </c>
      <c r="AC166" s="13" t="s">
        <v>508</v>
      </c>
      <c r="AD166" s="13" t="s">
        <v>508</v>
      </c>
      <c r="AE166" s="13" t="s">
        <v>508</v>
      </c>
      <c r="AF166" s="16" t="s">
        <v>508</v>
      </c>
      <c r="AG166" s="15" t="s">
        <v>508</v>
      </c>
      <c r="AH166" s="13" t="s">
        <v>508</v>
      </c>
      <c r="AI166" s="13" t="s">
        <v>508</v>
      </c>
      <c r="AJ166" s="13" t="s">
        <v>508</v>
      </c>
      <c r="AK166" s="13" t="s">
        <v>508</v>
      </c>
      <c r="AL166" s="13" t="s">
        <v>508</v>
      </c>
      <c r="AM166" s="13" t="s">
        <v>508</v>
      </c>
      <c r="AN166" s="13" t="s">
        <v>508</v>
      </c>
      <c r="AO166" s="13" t="s">
        <v>508</v>
      </c>
      <c r="AP166" s="13" t="s">
        <v>508</v>
      </c>
      <c r="AQ166" s="13" t="s">
        <v>508</v>
      </c>
      <c r="AR166" s="13" t="s">
        <v>508</v>
      </c>
      <c r="AS166" s="13" t="s">
        <v>229</v>
      </c>
      <c r="AT166" s="13" t="s">
        <v>508</v>
      </c>
      <c r="AU166" s="13" t="s">
        <v>508</v>
      </c>
      <c r="AV166" s="13" t="s">
        <v>232</v>
      </c>
      <c r="AW166" s="13" t="s">
        <v>508</v>
      </c>
      <c r="AX166" s="13" t="s">
        <v>508</v>
      </c>
      <c r="AY166" s="13" t="s">
        <v>508</v>
      </c>
      <c r="AZ166" s="13" t="s">
        <v>508</v>
      </c>
      <c r="BA166" s="13" t="s">
        <v>508</v>
      </c>
      <c r="BB166" s="13" t="s">
        <v>508</v>
      </c>
      <c r="BC166" s="13" t="s">
        <v>508</v>
      </c>
      <c r="BD166" s="16" t="s">
        <v>508</v>
      </c>
      <c r="BE166" s="15" t="s">
        <v>508</v>
      </c>
      <c r="BF166" s="13" t="s">
        <v>508</v>
      </c>
      <c r="BG166" s="16" t="s">
        <v>508</v>
      </c>
      <c r="BH166" s="15" t="s">
        <v>508</v>
      </c>
      <c r="BI166" s="13" t="s">
        <v>508</v>
      </c>
      <c r="BJ166" s="13" t="s">
        <v>508</v>
      </c>
      <c r="BK166" s="13" t="s">
        <v>508</v>
      </c>
      <c r="BL166" s="13" t="s">
        <v>508</v>
      </c>
      <c r="BM166" s="13" t="s">
        <v>508</v>
      </c>
      <c r="BN166" s="13" t="s">
        <v>508</v>
      </c>
      <c r="BO166" s="13" t="s">
        <v>508</v>
      </c>
      <c r="BP166" s="13" t="s">
        <v>508</v>
      </c>
      <c r="BQ166" s="13" t="s">
        <v>508</v>
      </c>
      <c r="BR166" s="16" t="s">
        <v>508</v>
      </c>
      <c r="BS166" s="15" t="s">
        <v>508</v>
      </c>
      <c r="BT166" s="13" t="s">
        <v>508</v>
      </c>
      <c r="BU166" s="16" t="s">
        <v>508</v>
      </c>
      <c r="BV166" s="79" t="s">
        <v>508</v>
      </c>
      <c r="BW166" s="13" t="s">
        <v>508</v>
      </c>
      <c r="BX166" s="13" t="s">
        <v>508</v>
      </c>
      <c r="BY166" s="16" t="s">
        <v>508</v>
      </c>
      <c r="BZ166" s="16" t="s">
        <v>232</v>
      </c>
      <c r="CA166" s="16" t="s">
        <v>232</v>
      </c>
      <c r="CB166" s="16" t="s">
        <v>508</v>
      </c>
    </row>
    <row r="167" spans="5:80" x14ac:dyDescent="0.45">
      <c r="E167" s="77"/>
      <c r="F167" s="111" t="s">
        <v>158</v>
      </c>
      <c r="G167" s="111"/>
      <c r="H167" s="111"/>
      <c r="I167" s="15" t="s">
        <v>508</v>
      </c>
      <c r="J167" s="13" t="s">
        <v>508</v>
      </c>
      <c r="K167" s="13" t="s">
        <v>508</v>
      </c>
      <c r="L167" s="13" t="s">
        <v>508</v>
      </c>
      <c r="M167" s="13" t="s">
        <v>508</v>
      </c>
      <c r="N167" s="13" t="s">
        <v>508</v>
      </c>
      <c r="O167" s="13" t="s">
        <v>508</v>
      </c>
      <c r="P167" s="13" t="s">
        <v>508</v>
      </c>
      <c r="Q167" s="13" t="s">
        <v>508</v>
      </c>
      <c r="R167" s="13" t="s">
        <v>508</v>
      </c>
      <c r="S167" s="13" t="s">
        <v>508</v>
      </c>
      <c r="T167" s="13" t="s">
        <v>508</v>
      </c>
      <c r="U167" s="13" t="s">
        <v>508</v>
      </c>
      <c r="V167" s="13" t="s">
        <v>508</v>
      </c>
      <c r="W167" s="13" t="s">
        <v>508</v>
      </c>
      <c r="X167" s="13" t="s">
        <v>508</v>
      </c>
      <c r="Y167" s="13" t="s">
        <v>508</v>
      </c>
      <c r="Z167" s="13" t="s">
        <v>508</v>
      </c>
      <c r="AA167" s="13" t="s">
        <v>508</v>
      </c>
      <c r="AB167" s="13" t="s">
        <v>508</v>
      </c>
      <c r="AC167" s="13" t="s">
        <v>508</v>
      </c>
      <c r="AD167" s="13" t="s">
        <v>508</v>
      </c>
      <c r="AE167" s="13" t="s">
        <v>508</v>
      </c>
      <c r="AF167" s="16" t="s">
        <v>508</v>
      </c>
      <c r="AG167" s="15" t="s">
        <v>508</v>
      </c>
      <c r="AH167" s="13" t="s">
        <v>508</v>
      </c>
      <c r="AI167" s="13" t="s">
        <v>508</v>
      </c>
      <c r="AJ167" s="13" t="s">
        <v>508</v>
      </c>
      <c r="AK167" s="13" t="s">
        <v>508</v>
      </c>
      <c r="AL167" s="13" t="s">
        <v>508</v>
      </c>
      <c r="AM167" s="13" t="s">
        <v>508</v>
      </c>
      <c r="AN167" s="13" t="s">
        <v>508</v>
      </c>
      <c r="AO167" s="13" t="s">
        <v>508</v>
      </c>
      <c r="AP167" s="13" t="s">
        <v>508</v>
      </c>
      <c r="AQ167" s="13" t="s">
        <v>508</v>
      </c>
      <c r="AR167" s="13" t="s">
        <v>508</v>
      </c>
      <c r="AS167" s="13" t="s">
        <v>508</v>
      </c>
      <c r="AT167" s="13" t="s">
        <v>508</v>
      </c>
      <c r="AU167" s="13" t="s">
        <v>508</v>
      </c>
      <c r="AV167" s="13" t="s">
        <v>508</v>
      </c>
      <c r="AW167" s="13" t="s">
        <v>508</v>
      </c>
      <c r="AX167" s="13" t="s">
        <v>508</v>
      </c>
      <c r="AY167" s="13" t="s">
        <v>508</v>
      </c>
      <c r="AZ167" s="13" t="s">
        <v>508</v>
      </c>
      <c r="BA167" s="13" t="s">
        <v>508</v>
      </c>
      <c r="BB167" s="13" t="s">
        <v>508</v>
      </c>
      <c r="BC167" s="13" t="s">
        <v>508</v>
      </c>
      <c r="BD167" s="16" t="s">
        <v>508</v>
      </c>
      <c r="BE167" s="15" t="s">
        <v>508</v>
      </c>
      <c r="BF167" s="13" t="s">
        <v>508</v>
      </c>
      <c r="BG167" s="16" t="s">
        <v>508</v>
      </c>
      <c r="BH167" s="15" t="s">
        <v>508</v>
      </c>
      <c r="BI167" s="13" t="s">
        <v>508</v>
      </c>
      <c r="BJ167" s="13" t="s">
        <v>508</v>
      </c>
      <c r="BK167" s="13" t="s">
        <v>508</v>
      </c>
      <c r="BL167" s="13" t="s">
        <v>508</v>
      </c>
      <c r="BM167" s="13" t="s">
        <v>508</v>
      </c>
      <c r="BN167" s="13" t="s">
        <v>508</v>
      </c>
      <c r="BO167" s="13" t="s">
        <v>508</v>
      </c>
      <c r="BP167" s="13" t="s">
        <v>508</v>
      </c>
      <c r="BQ167" s="13" t="s">
        <v>508</v>
      </c>
      <c r="BR167" s="16" t="s">
        <v>508</v>
      </c>
      <c r="BS167" s="15" t="s">
        <v>508</v>
      </c>
      <c r="BT167" s="13" t="s">
        <v>508</v>
      </c>
      <c r="BU167" s="16" t="s">
        <v>508</v>
      </c>
      <c r="BV167" s="79" t="s">
        <v>232</v>
      </c>
      <c r="BW167" s="13" t="s">
        <v>508</v>
      </c>
      <c r="BX167" s="13" t="s">
        <v>508</v>
      </c>
      <c r="BY167" s="16" t="s">
        <v>508</v>
      </c>
      <c r="BZ167" s="16" t="s">
        <v>508</v>
      </c>
      <c r="CA167" s="16" t="s">
        <v>232</v>
      </c>
      <c r="CB167" s="16" t="s">
        <v>508</v>
      </c>
    </row>
    <row r="168" spans="5:80" x14ac:dyDescent="0.45">
      <c r="E168" s="77"/>
      <c r="F168" s="111" t="s">
        <v>165</v>
      </c>
      <c r="G168" s="111"/>
      <c r="H168" s="111"/>
      <c r="I168" s="15" t="s">
        <v>508</v>
      </c>
      <c r="J168" s="13" t="s">
        <v>508</v>
      </c>
      <c r="K168" s="13" t="s">
        <v>508</v>
      </c>
      <c r="L168" s="13" t="s">
        <v>508</v>
      </c>
      <c r="M168" s="13" t="s">
        <v>508</v>
      </c>
      <c r="N168" s="13" t="s">
        <v>508</v>
      </c>
      <c r="O168" s="13" t="s">
        <v>508</v>
      </c>
      <c r="P168" s="13" t="s">
        <v>508</v>
      </c>
      <c r="Q168" s="13" t="s">
        <v>508</v>
      </c>
      <c r="R168" s="13" t="s">
        <v>508</v>
      </c>
      <c r="S168" s="13" t="s">
        <v>508</v>
      </c>
      <c r="T168" s="13" t="s">
        <v>508</v>
      </c>
      <c r="U168" s="13" t="s">
        <v>508</v>
      </c>
      <c r="V168" s="13" t="s">
        <v>508</v>
      </c>
      <c r="W168" s="13" t="s">
        <v>508</v>
      </c>
      <c r="X168" s="13" t="s">
        <v>508</v>
      </c>
      <c r="Y168" s="13" t="s">
        <v>508</v>
      </c>
      <c r="Z168" s="13" t="s">
        <v>508</v>
      </c>
      <c r="AA168" s="13" t="s">
        <v>508</v>
      </c>
      <c r="AB168" s="13" t="s">
        <v>508</v>
      </c>
      <c r="AC168" s="13" t="s">
        <v>508</v>
      </c>
      <c r="AD168" s="13" t="s">
        <v>508</v>
      </c>
      <c r="AE168" s="13" t="s">
        <v>508</v>
      </c>
      <c r="AF168" s="16" t="s">
        <v>508</v>
      </c>
      <c r="AG168" s="15" t="s">
        <v>508</v>
      </c>
      <c r="AH168" s="13" t="s">
        <v>508</v>
      </c>
      <c r="AI168" s="13" t="s">
        <v>508</v>
      </c>
      <c r="AJ168" s="13" t="s">
        <v>508</v>
      </c>
      <c r="AK168" s="13" t="s">
        <v>508</v>
      </c>
      <c r="AL168" s="13" t="s">
        <v>508</v>
      </c>
      <c r="AM168" s="13" t="s">
        <v>508</v>
      </c>
      <c r="AN168" s="13" t="s">
        <v>508</v>
      </c>
      <c r="AO168" s="13" t="s">
        <v>508</v>
      </c>
      <c r="AP168" s="13" t="s">
        <v>508</v>
      </c>
      <c r="AQ168" s="13" t="s">
        <v>508</v>
      </c>
      <c r="AR168" s="13" t="s">
        <v>508</v>
      </c>
      <c r="AS168" s="13" t="s">
        <v>508</v>
      </c>
      <c r="AT168" s="13" t="s">
        <v>508</v>
      </c>
      <c r="AU168" s="13" t="s">
        <v>508</v>
      </c>
      <c r="AV168" s="13" t="s">
        <v>508</v>
      </c>
      <c r="AW168" s="13" t="s">
        <v>508</v>
      </c>
      <c r="AX168" s="13" t="s">
        <v>508</v>
      </c>
      <c r="AY168" s="13" t="s">
        <v>508</v>
      </c>
      <c r="AZ168" s="13" t="s">
        <v>508</v>
      </c>
      <c r="BA168" s="13" t="s">
        <v>508</v>
      </c>
      <c r="BB168" s="13" t="s">
        <v>508</v>
      </c>
      <c r="BC168" s="13" t="s">
        <v>508</v>
      </c>
      <c r="BD168" s="16" t="s">
        <v>508</v>
      </c>
      <c r="BE168" s="15" t="s">
        <v>508</v>
      </c>
      <c r="BF168" s="13" t="s">
        <v>508</v>
      </c>
      <c r="BG168" s="16" t="s">
        <v>508</v>
      </c>
      <c r="BH168" s="15" t="s">
        <v>508</v>
      </c>
      <c r="BI168" s="13" t="s">
        <v>508</v>
      </c>
      <c r="BJ168" s="13" t="s">
        <v>508</v>
      </c>
      <c r="BK168" s="13" t="s">
        <v>508</v>
      </c>
      <c r="BL168" s="13" t="s">
        <v>508</v>
      </c>
      <c r="BM168" s="13" t="s">
        <v>508</v>
      </c>
      <c r="BN168" s="13" t="s">
        <v>508</v>
      </c>
      <c r="BO168" s="13" t="s">
        <v>508</v>
      </c>
      <c r="BP168" s="13" t="s">
        <v>508</v>
      </c>
      <c r="BQ168" s="13" t="s">
        <v>508</v>
      </c>
      <c r="BR168" s="16" t="s">
        <v>508</v>
      </c>
      <c r="BS168" s="15" t="s">
        <v>508</v>
      </c>
      <c r="BT168" s="13" t="s">
        <v>508</v>
      </c>
      <c r="BU168" s="16" t="s">
        <v>508</v>
      </c>
      <c r="BV168" s="79" t="s">
        <v>232</v>
      </c>
      <c r="BW168" s="13" t="s">
        <v>508</v>
      </c>
      <c r="BX168" s="13" t="s">
        <v>508</v>
      </c>
      <c r="BY168" s="16" t="s">
        <v>508</v>
      </c>
      <c r="BZ168" s="16" t="s">
        <v>508</v>
      </c>
      <c r="CA168" s="147"/>
      <c r="CB168" s="16" t="s">
        <v>508</v>
      </c>
    </row>
    <row r="169" spans="5:80" x14ac:dyDescent="0.45">
      <c r="E169" s="77" t="s">
        <v>433</v>
      </c>
      <c r="F169" s="111" t="s">
        <v>999</v>
      </c>
      <c r="G169" s="111" t="s">
        <v>290</v>
      </c>
      <c r="H169" s="111" t="s">
        <v>290</v>
      </c>
      <c r="I169" s="15"/>
      <c r="J169" s="13"/>
      <c r="K169" s="13"/>
      <c r="L169" s="13"/>
      <c r="M169" s="13"/>
      <c r="N169" s="13"/>
      <c r="O169" s="13"/>
      <c r="P169" s="13"/>
      <c r="Q169" s="13"/>
      <c r="R169" s="13"/>
      <c r="S169" s="13"/>
      <c r="T169" s="13"/>
      <c r="U169" s="13" t="s">
        <v>508</v>
      </c>
      <c r="V169" s="13"/>
      <c r="W169" s="13"/>
      <c r="X169" s="13"/>
      <c r="Y169" s="13"/>
      <c r="Z169" s="13"/>
      <c r="AA169" s="13"/>
      <c r="AB169" s="13"/>
      <c r="AC169" s="13"/>
      <c r="AD169" s="13"/>
      <c r="AE169" s="13"/>
      <c r="AF169" s="16"/>
      <c r="AG169" s="15"/>
      <c r="AH169" s="13"/>
      <c r="AI169" s="13"/>
      <c r="AJ169" s="13"/>
      <c r="AK169" s="13"/>
      <c r="AL169" s="13"/>
      <c r="AM169" s="13"/>
      <c r="AN169" s="13"/>
      <c r="AO169" s="13"/>
      <c r="AP169" s="13"/>
      <c r="AQ169" s="13"/>
      <c r="AR169" s="13"/>
      <c r="AS169" s="13"/>
      <c r="AT169" s="13"/>
      <c r="AU169" s="13"/>
      <c r="AV169" s="13"/>
      <c r="AW169" s="13"/>
      <c r="AX169" s="13"/>
      <c r="AY169" s="13"/>
      <c r="AZ169" s="13"/>
      <c r="BA169" s="13"/>
      <c r="BB169" s="13"/>
      <c r="BC169" s="13"/>
      <c r="BD169" s="16"/>
      <c r="BE169" s="15"/>
      <c r="BF169" s="13"/>
      <c r="BG169" s="16"/>
      <c r="BH169" s="15"/>
      <c r="BI169" s="13"/>
      <c r="BJ169" s="13"/>
      <c r="BK169" s="13"/>
      <c r="BL169" s="13"/>
      <c r="BM169" s="13"/>
      <c r="BN169" s="13"/>
      <c r="BO169" s="13"/>
      <c r="BP169" s="13"/>
      <c r="BQ169" s="13"/>
      <c r="BR169" s="16"/>
      <c r="BS169" s="15"/>
      <c r="BT169" s="13"/>
      <c r="BU169" s="16"/>
      <c r="BV169" s="79"/>
      <c r="BW169" s="13"/>
      <c r="BX169" s="13"/>
      <c r="BY169" s="16"/>
      <c r="BZ169" s="16"/>
      <c r="CA169" s="147"/>
      <c r="CB169" s="16"/>
    </row>
    <row r="170" spans="5:80" x14ac:dyDescent="0.45">
      <c r="E170" s="77" t="s">
        <v>442</v>
      </c>
      <c r="F170" s="111" t="s">
        <v>62</v>
      </c>
      <c r="G170" s="111" t="s">
        <v>288</v>
      </c>
      <c r="H170" s="111" t="s">
        <v>287</v>
      </c>
      <c r="I170" s="15"/>
      <c r="J170" s="13" t="s">
        <v>232</v>
      </c>
      <c r="K170" s="13"/>
      <c r="L170" s="13" t="s">
        <v>232</v>
      </c>
      <c r="M170" s="13"/>
      <c r="N170" s="13"/>
      <c r="O170" s="13" t="s">
        <v>232</v>
      </c>
      <c r="P170" s="13" t="s">
        <v>229</v>
      </c>
      <c r="Q170" s="13"/>
      <c r="R170" s="13"/>
      <c r="S170" s="13"/>
      <c r="T170" s="13" t="s">
        <v>232</v>
      </c>
      <c r="U170" s="13" t="s">
        <v>508</v>
      </c>
      <c r="V170" s="13"/>
      <c r="W170" s="13" t="s">
        <v>229</v>
      </c>
      <c r="X170" s="13"/>
      <c r="Y170" s="13" t="s">
        <v>232</v>
      </c>
      <c r="Z170" s="13" t="s">
        <v>232</v>
      </c>
      <c r="AA170" s="13" t="s">
        <v>232</v>
      </c>
      <c r="AB170" s="13" t="s">
        <v>232</v>
      </c>
      <c r="AC170" s="13" t="s">
        <v>232</v>
      </c>
      <c r="AD170" s="13" t="s">
        <v>232</v>
      </c>
      <c r="AE170" s="13" t="s">
        <v>232</v>
      </c>
      <c r="AF170" s="16" t="s">
        <v>232</v>
      </c>
      <c r="AG170" s="15"/>
      <c r="AH170" s="13"/>
      <c r="AI170" s="13"/>
      <c r="AJ170" s="13"/>
      <c r="AK170" s="13"/>
      <c r="AL170" s="13"/>
      <c r="AM170" s="13" t="s">
        <v>232</v>
      </c>
      <c r="AN170" s="13" t="s">
        <v>232</v>
      </c>
      <c r="AO170" s="13"/>
      <c r="AP170" s="13"/>
      <c r="AQ170" s="13" t="s">
        <v>232</v>
      </c>
      <c r="AR170" s="13"/>
      <c r="AS170" s="13"/>
      <c r="AT170" s="13"/>
      <c r="AU170" s="13" t="s">
        <v>232</v>
      </c>
      <c r="AV170" s="13" t="s">
        <v>232</v>
      </c>
      <c r="AW170" s="13"/>
      <c r="AX170" s="13"/>
      <c r="AY170" s="13"/>
      <c r="AZ170" s="13"/>
      <c r="BA170" s="13"/>
      <c r="BB170" s="13"/>
      <c r="BC170" s="13"/>
      <c r="BD170" s="16"/>
      <c r="BE170" s="15"/>
      <c r="BF170" s="13" t="s">
        <v>232</v>
      </c>
      <c r="BG170" s="16"/>
      <c r="BH170" s="15"/>
      <c r="BI170" s="13"/>
      <c r="BJ170" s="13"/>
      <c r="BK170" s="13"/>
      <c r="BL170" s="13"/>
      <c r="BM170" s="13"/>
      <c r="BN170" s="13"/>
      <c r="BO170" s="13"/>
      <c r="BP170" s="13"/>
      <c r="BQ170" s="13"/>
      <c r="BR170" s="16"/>
      <c r="BS170" s="15"/>
      <c r="BT170" s="13"/>
      <c r="BU170" s="16"/>
      <c r="BV170" s="79"/>
      <c r="BW170" s="13"/>
      <c r="BX170" s="13"/>
      <c r="BY170" s="16"/>
      <c r="BZ170" s="16"/>
      <c r="CA170" s="147"/>
      <c r="CB170" s="16"/>
    </row>
    <row r="171" spans="5:80" x14ac:dyDescent="0.45">
      <c r="E171" s="77" t="s">
        <v>443</v>
      </c>
      <c r="F171" s="111" t="s">
        <v>77</v>
      </c>
      <c r="G171" s="111" t="s">
        <v>288</v>
      </c>
      <c r="H171" s="111" t="s">
        <v>287</v>
      </c>
      <c r="I171" s="15"/>
      <c r="J171" s="13" t="s">
        <v>232</v>
      </c>
      <c r="K171" s="13"/>
      <c r="L171" s="13"/>
      <c r="M171" s="13"/>
      <c r="N171" s="13"/>
      <c r="O171" s="13"/>
      <c r="P171" s="13" t="s">
        <v>232</v>
      </c>
      <c r="Q171" s="13"/>
      <c r="R171" s="13"/>
      <c r="S171" s="13"/>
      <c r="T171" s="13"/>
      <c r="U171" s="13" t="s">
        <v>508</v>
      </c>
      <c r="V171" s="13"/>
      <c r="W171" s="13"/>
      <c r="X171" s="13"/>
      <c r="Y171" s="13"/>
      <c r="Z171" s="13" t="s">
        <v>232</v>
      </c>
      <c r="AA171" s="13" t="s">
        <v>232</v>
      </c>
      <c r="AB171" s="13"/>
      <c r="AC171" s="13"/>
      <c r="AD171" s="13" t="s">
        <v>232</v>
      </c>
      <c r="AE171" s="13" t="s">
        <v>232</v>
      </c>
      <c r="AF171" s="16"/>
      <c r="AG171" s="15"/>
      <c r="AH171" s="13"/>
      <c r="AI171" s="13"/>
      <c r="AJ171" s="13"/>
      <c r="AK171" s="13"/>
      <c r="AL171" s="13"/>
      <c r="AM171" s="13"/>
      <c r="AN171" s="13"/>
      <c r="AO171" s="13"/>
      <c r="AP171" s="13"/>
      <c r="AQ171" s="13"/>
      <c r="AR171" s="13"/>
      <c r="AS171" s="13"/>
      <c r="AT171" s="13"/>
      <c r="AU171" s="13"/>
      <c r="AV171" s="13"/>
      <c r="AW171" s="13"/>
      <c r="AX171" s="13"/>
      <c r="AY171" s="13"/>
      <c r="AZ171" s="13"/>
      <c r="BA171" s="13"/>
      <c r="BB171" s="13"/>
      <c r="BC171" s="13"/>
      <c r="BD171" s="16"/>
      <c r="BE171" s="15"/>
      <c r="BF171" s="13"/>
      <c r="BG171" s="16"/>
      <c r="BH171" s="15"/>
      <c r="BI171" s="13"/>
      <c r="BJ171" s="13"/>
      <c r="BK171" s="13"/>
      <c r="BL171" s="13"/>
      <c r="BM171" s="13"/>
      <c r="BN171" s="13"/>
      <c r="BO171" s="13"/>
      <c r="BP171" s="13"/>
      <c r="BQ171" s="13"/>
      <c r="BR171" s="16"/>
      <c r="BS171" s="15"/>
      <c r="BT171" s="13"/>
      <c r="BU171" s="16"/>
      <c r="BV171" s="79"/>
      <c r="BW171" s="13"/>
      <c r="BX171" s="13"/>
      <c r="BY171" s="16"/>
      <c r="BZ171" s="16"/>
      <c r="CA171" s="147"/>
      <c r="CB171" s="16"/>
    </row>
    <row r="172" spans="5:80" x14ac:dyDescent="0.45">
      <c r="E172" s="77" t="s">
        <v>454</v>
      </c>
      <c r="F172" s="111" t="s">
        <v>166</v>
      </c>
      <c r="G172" s="111" t="s">
        <v>288</v>
      </c>
      <c r="H172" s="111" t="s">
        <v>288</v>
      </c>
      <c r="I172" s="15"/>
      <c r="J172" s="13"/>
      <c r="K172" s="13"/>
      <c r="L172" s="13"/>
      <c r="M172" s="13"/>
      <c r="N172" s="13"/>
      <c r="O172" s="13"/>
      <c r="P172" s="13"/>
      <c r="Q172" s="13"/>
      <c r="R172" s="13" t="s">
        <v>229</v>
      </c>
      <c r="S172" s="13"/>
      <c r="T172" s="13"/>
      <c r="U172" s="13" t="s">
        <v>508</v>
      </c>
      <c r="V172" s="13"/>
      <c r="W172" s="13"/>
      <c r="X172" s="13"/>
      <c r="Y172" s="13"/>
      <c r="Z172" s="13"/>
      <c r="AA172" s="13"/>
      <c r="AB172" s="13"/>
      <c r="AC172" s="13"/>
      <c r="AD172" s="13"/>
      <c r="AE172" s="13"/>
      <c r="AF172" s="16"/>
      <c r="AG172" s="15"/>
      <c r="AH172" s="13"/>
      <c r="AI172" s="13"/>
      <c r="AJ172" s="13"/>
      <c r="AK172" s="13"/>
      <c r="AL172" s="13" t="s">
        <v>232</v>
      </c>
      <c r="AM172" s="13"/>
      <c r="AN172" s="13"/>
      <c r="AO172" s="13" t="s">
        <v>232</v>
      </c>
      <c r="AP172" s="13"/>
      <c r="AQ172" s="13"/>
      <c r="AR172" s="13"/>
      <c r="AS172" s="13"/>
      <c r="AT172" s="13"/>
      <c r="AU172" s="13"/>
      <c r="AV172" s="13"/>
      <c r="AW172" s="13"/>
      <c r="AX172" s="13"/>
      <c r="AY172" s="13"/>
      <c r="AZ172" s="13"/>
      <c r="BA172" s="13"/>
      <c r="BB172" s="13"/>
      <c r="BC172" s="13"/>
      <c r="BD172" s="16"/>
      <c r="BE172" s="15"/>
      <c r="BF172" s="13"/>
      <c r="BG172" s="16"/>
      <c r="BH172" s="15"/>
      <c r="BI172" s="13"/>
      <c r="BJ172" s="13"/>
      <c r="BK172" s="13"/>
      <c r="BL172" s="13"/>
      <c r="BM172" s="13"/>
      <c r="BN172" s="13"/>
      <c r="BO172" s="13" t="s">
        <v>232</v>
      </c>
      <c r="BP172" s="13"/>
      <c r="BQ172" s="13"/>
      <c r="BR172" s="16"/>
      <c r="BS172" s="15"/>
      <c r="BT172" s="13" t="s">
        <v>229</v>
      </c>
      <c r="BU172" s="16" t="s">
        <v>232</v>
      </c>
      <c r="BV172" s="79"/>
      <c r="BW172" s="13"/>
      <c r="BX172" s="13"/>
      <c r="BY172" s="16"/>
      <c r="BZ172" s="16"/>
      <c r="CA172" s="147"/>
      <c r="CB172" s="16"/>
    </row>
    <row r="173" spans="5:80" ht="14.65" thickBot="1" x14ac:dyDescent="0.5">
      <c r="E173" s="78" t="s">
        <v>446</v>
      </c>
      <c r="F173" s="111" t="s">
        <v>172</v>
      </c>
      <c r="G173" s="111" t="s">
        <v>287</v>
      </c>
      <c r="H173" s="111" t="s">
        <v>288</v>
      </c>
      <c r="I173" s="17"/>
      <c r="J173" s="18"/>
      <c r="K173" s="18"/>
      <c r="L173" s="18"/>
      <c r="M173" s="18"/>
      <c r="N173" s="18"/>
      <c r="O173" s="18"/>
      <c r="P173" s="18" t="s">
        <v>232</v>
      </c>
      <c r="Q173" s="18"/>
      <c r="R173" s="18" t="s">
        <v>229</v>
      </c>
      <c r="S173" s="18"/>
      <c r="T173" s="18"/>
      <c r="U173" s="18" t="s">
        <v>508</v>
      </c>
      <c r="V173" s="18"/>
      <c r="W173" s="18"/>
      <c r="X173" s="18"/>
      <c r="Y173" s="18" t="s">
        <v>232</v>
      </c>
      <c r="Z173" s="18"/>
      <c r="AA173" s="18"/>
      <c r="AB173" s="18"/>
      <c r="AC173" s="18" t="s">
        <v>232</v>
      </c>
      <c r="AD173" s="18"/>
      <c r="AE173" s="18"/>
      <c r="AF173" s="19"/>
      <c r="AG173" s="17"/>
      <c r="AH173" s="18"/>
      <c r="AI173" s="18"/>
      <c r="AJ173" s="18"/>
      <c r="AK173" s="18"/>
      <c r="AL173" s="18" t="s">
        <v>229</v>
      </c>
      <c r="AM173" s="18" t="s">
        <v>232</v>
      </c>
      <c r="AN173" s="18"/>
      <c r="AO173" s="18"/>
      <c r="AP173" s="18"/>
      <c r="AQ173" s="18" t="s">
        <v>232</v>
      </c>
      <c r="AR173" s="18"/>
      <c r="AS173" s="18"/>
      <c r="AT173" s="18"/>
      <c r="AU173" s="18"/>
      <c r="AV173" s="18"/>
      <c r="AW173" s="18"/>
      <c r="AX173" s="18"/>
      <c r="AY173" s="18"/>
      <c r="AZ173" s="18"/>
      <c r="BA173" s="18"/>
      <c r="BB173" s="18"/>
      <c r="BC173" s="18"/>
      <c r="BD173" s="19"/>
      <c r="BE173" s="17"/>
      <c r="BF173" s="18"/>
      <c r="BG173" s="19"/>
      <c r="BH173" s="17"/>
      <c r="BI173" s="18"/>
      <c r="BJ173" s="18"/>
      <c r="BK173" s="18"/>
      <c r="BL173" s="18"/>
      <c r="BM173" s="18"/>
      <c r="BN173" s="18"/>
      <c r="BO173" s="18"/>
      <c r="BP173" s="18"/>
      <c r="BQ173" s="18"/>
      <c r="BR173" s="19"/>
      <c r="BS173" s="17"/>
      <c r="BT173" s="18" t="s">
        <v>232</v>
      </c>
      <c r="BU173" s="19"/>
      <c r="BV173" s="145"/>
      <c r="BW173" s="18"/>
      <c r="BX173" s="18"/>
      <c r="BY173" s="19"/>
      <c r="BZ173" s="19"/>
      <c r="CA173" s="16"/>
      <c r="CB173" s="19"/>
    </row>
    <row r="174" spans="5:80" ht="14.65" thickBot="1" x14ac:dyDescent="0.5">
      <c r="E174" s="169" t="s">
        <v>444</v>
      </c>
      <c r="F174" s="111" t="s">
        <v>178</v>
      </c>
      <c r="G174" s="111" t="s">
        <v>288</v>
      </c>
      <c r="H174" s="111" t="s">
        <v>287</v>
      </c>
      <c r="I174" s="17"/>
      <c r="J174" s="18"/>
      <c r="K174" s="18"/>
      <c r="L174" s="18"/>
      <c r="M174" s="18"/>
      <c r="N174" s="18"/>
      <c r="O174" s="18"/>
      <c r="P174" s="18"/>
      <c r="Q174" s="18"/>
      <c r="R174" s="18"/>
      <c r="S174" s="18"/>
      <c r="T174" s="18"/>
      <c r="U174" s="18" t="s">
        <v>508</v>
      </c>
      <c r="V174" s="18"/>
      <c r="W174" s="18"/>
      <c r="X174" s="18"/>
      <c r="Y174" s="18"/>
      <c r="Z174" s="18"/>
      <c r="AA174" s="18"/>
      <c r="AB174" s="18"/>
      <c r="AC174" s="18"/>
      <c r="AD174" s="18"/>
      <c r="AE174" s="18"/>
      <c r="AF174" s="19"/>
      <c r="AG174" s="17"/>
      <c r="AH174" s="18" t="s">
        <v>232</v>
      </c>
      <c r="AI174" s="18"/>
      <c r="AJ174" s="18"/>
      <c r="AK174" s="18"/>
      <c r="AL174" s="18"/>
      <c r="AM174" s="18"/>
      <c r="AN174" s="18"/>
      <c r="AO174" s="18"/>
      <c r="AP174" s="18"/>
      <c r="AQ174" s="18" t="s">
        <v>229</v>
      </c>
      <c r="AR174" s="18"/>
      <c r="AS174" s="18"/>
      <c r="AT174" s="18"/>
      <c r="AU174" s="18"/>
      <c r="AV174" s="18" t="s">
        <v>232</v>
      </c>
      <c r="AW174" s="18"/>
      <c r="AX174" s="18"/>
      <c r="AY174" s="18"/>
      <c r="AZ174" s="18"/>
      <c r="BA174" s="18"/>
      <c r="BB174" s="18"/>
      <c r="BC174" s="18"/>
      <c r="BD174" s="19" t="s">
        <v>232</v>
      </c>
      <c r="BE174" s="17"/>
      <c r="BF174" s="18"/>
      <c r="BG174" s="19"/>
      <c r="BH174" s="17" t="s">
        <v>232</v>
      </c>
      <c r="BI174" s="18"/>
      <c r="BJ174" s="18"/>
      <c r="BK174" s="18"/>
      <c r="BL174" s="18"/>
      <c r="BM174" s="18"/>
      <c r="BN174" s="18"/>
      <c r="BO174" s="18"/>
      <c r="BP174" s="18"/>
      <c r="BQ174" s="18"/>
      <c r="BR174" s="19"/>
      <c r="BS174" s="17"/>
      <c r="BT174" s="18"/>
      <c r="BU174" s="19"/>
      <c r="BV174" s="145"/>
      <c r="BW174" s="18"/>
      <c r="BX174" s="18"/>
      <c r="BY174" s="19"/>
      <c r="BZ174" s="19"/>
      <c r="CA174" s="147"/>
      <c r="CB174" s="19"/>
    </row>
    <row r="175" spans="5:80" ht="14.65" thickBot="1" x14ac:dyDescent="0.5">
      <c r="E175" s="169" t="s">
        <v>455</v>
      </c>
      <c r="F175" s="111" t="s">
        <v>183</v>
      </c>
      <c r="G175" s="111" t="s">
        <v>289</v>
      </c>
      <c r="H175" s="111" t="s">
        <v>287</v>
      </c>
      <c r="I175" s="17"/>
      <c r="J175" s="18"/>
      <c r="K175" s="18"/>
      <c r="L175" s="18"/>
      <c r="M175" s="18"/>
      <c r="N175" s="18"/>
      <c r="O175" s="18"/>
      <c r="P175" s="18"/>
      <c r="Q175" s="18"/>
      <c r="R175" s="18"/>
      <c r="S175" s="18"/>
      <c r="T175" s="18"/>
      <c r="U175" s="18" t="s">
        <v>508</v>
      </c>
      <c r="V175" s="18"/>
      <c r="W175" s="18" t="s">
        <v>229</v>
      </c>
      <c r="X175" s="18"/>
      <c r="Y175" s="18" t="s">
        <v>232</v>
      </c>
      <c r="Z175" s="18" t="s">
        <v>229</v>
      </c>
      <c r="AA175" s="18"/>
      <c r="AB175" s="18"/>
      <c r="AC175" s="18"/>
      <c r="AD175" s="18"/>
      <c r="AE175" s="18"/>
      <c r="AF175" s="19"/>
      <c r="AG175" s="17"/>
      <c r="AH175" s="18"/>
      <c r="AI175" s="18"/>
      <c r="AJ175" s="18"/>
      <c r="AK175" s="18"/>
      <c r="AL175" s="18"/>
      <c r="AM175" s="18" t="s">
        <v>232</v>
      </c>
      <c r="AN175" s="18"/>
      <c r="AO175" s="18"/>
      <c r="AP175" s="18"/>
      <c r="AQ175" s="18" t="s">
        <v>232</v>
      </c>
      <c r="AR175" s="18"/>
      <c r="AS175" s="18"/>
      <c r="AT175" s="18"/>
      <c r="AU175" s="18"/>
      <c r="AV175" s="18" t="s">
        <v>232</v>
      </c>
      <c r="AW175" s="18"/>
      <c r="AX175" s="18"/>
      <c r="AY175" s="18"/>
      <c r="AZ175" s="18"/>
      <c r="BA175" s="18"/>
      <c r="BB175" s="18"/>
      <c r="BC175" s="18"/>
      <c r="BD175" s="19"/>
      <c r="BE175" s="17"/>
      <c r="BF175" s="18"/>
      <c r="BG175" s="19"/>
      <c r="BH175" s="17"/>
      <c r="BI175" s="18"/>
      <c r="BJ175" s="18"/>
      <c r="BK175" s="18"/>
      <c r="BL175" s="18"/>
      <c r="BM175" s="18"/>
      <c r="BN175" s="18"/>
      <c r="BO175" s="18"/>
      <c r="BP175" s="18"/>
      <c r="BQ175" s="18"/>
      <c r="BR175" s="19"/>
      <c r="BS175" s="17" t="s">
        <v>232</v>
      </c>
      <c r="BT175" s="18"/>
      <c r="BU175" s="19"/>
      <c r="BV175" s="145"/>
      <c r="BW175" s="18"/>
      <c r="BX175" s="18"/>
      <c r="BY175" s="19"/>
      <c r="BZ175" s="19"/>
      <c r="CA175" s="147" t="s">
        <v>232</v>
      </c>
      <c r="CB175" s="19"/>
    </row>
    <row r="176" spans="5:80" ht="14.65" thickBot="1" x14ac:dyDescent="0.5">
      <c r="E176" s="169" t="s">
        <v>456</v>
      </c>
      <c r="F176" s="111" t="s">
        <v>188</v>
      </c>
      <c r="G176" s="111" t="s">
        <v>289</v>
      </c>
      <c r="H176" s="111" t="s">
        <v>288</v>
      </c>
      <c r="I176" s="17"/>
      <c r="J176" s="18"/>
      <c r="K176" s="18"/>
      <c r="L176" s="18" t="s">
        <v>232</v>
      </c>
      <c r="M176" s="18"/>
      <c r="N176" s="18"/>
      <c r="O176" s="18"/>
      <c r="P176" s="18"/>
      <c r="Q176" s="18"/>
      <c r="R176" s="18"/>
      <c r="S176" s="18"/>
      <c r="T176" s="18"/>
      <c r="U176" s="18" t="s">
        <v>508</v>
      </c>
      <c r="V176" s="18"/>
      <c r="W176" s="18" t="s">
        <v>229</v>
      </c>
      <c r="X176" s="18"/>
      <c r="Y176" s="18"/>
      <c r="Z176" s="18"/>
      <c r="AA176" s="18"/>
      <c r="AB176" s="18"/>
      <c r="AC176" s="18"/>
      <c r="AD176" s="18"/>
      <c r="AE176" s="18"/>
      <c r="AF176" s="19"/>
      <c r="AG176" s="17"/>
      <c r="AH176" s="18" t="s">
        <v>232</v>
      </c>
      <c r="AI176" s="18"/>
      <c r="AJ176" s="18"/>
      <c r="AK176" s="18"/>
      <c r="AL176" s="18"/>
      <c r="AM176" s="18" t="s">
        <v>232</v>
      </c>
      <c r="AN176" s="18"/>
      <c r="AO176" s="18"/>
      <c r="AP176" s="18"/>
      <c r="AQ176" s="18" t="s">
        <v>232</v>
      </c>
      <c r="AR176" s="18"/>
      <c r="AS176" s="18"/>
      <c r="AT176" s="18"/>
      <c r="AU176" s="18"/>
      <c r="AV176" s="18"/>
      <c r="AW176" s="18"/>
      <c r="AX176" s="18"/>
      <c r="AY176" s="18"/>
      <c r="AZ176" s="18"/>
      <c r="BA176" s="18"/>
      <c r="BB176" s="18"/>
      <c r="BC176" s="18"/>
      <c r="BD176" s="19"/>
      <c r="BE176" s="17"/>
      <c r="BF176" s="18"/>
      <c r="BG176" s="19"/>
      <c r="BH176" s="17" t="s">
        <v>229</v>
      </c>
      <c r="BI176" s="18"/>
      <c r="BJ176" s="18"/>
      <c r="BK176" s="18"/>
      <c r="BL176" s="18"/>
      <c r="BM176" s="18"/>
      <c r="BN176" s="18"/>
      <c r="BO176" s="18"/>
      <c r="BP176" s="18"/>
      <c r="BQ176" s="18"/>
      <c r="BR176" s="19"/>
      <c r="BS176" s="17"/>
      <c r="BT176" s="18"/>
      <c r="BU176" s="19"/>
      <c r="BV176" s="145"/>
      <c r="BW176" s="18"/>
      <c r="BX176" s="18"/>
      <c r="BY176" s="19"/>
      <c r="BZ176" s="19"/>
      <c r="CA176" s="147"/>
      <c r="CB176" s="19"/>
    </row>
    <row r="177" spans="5:80" ht="14.65" thickBot="1" x14ac:dyDescent="0.5">
      <c r="E177" s="169" t="s">
        <v>457</v>
      </c>
      <c r="F177" s="111" t="s">
        <v>192</v>
      </c>
      <c r="G177" s="111" t="s">
        <v>288</v>
      </c>
      <c r="H177" s="111" t="s">
        <v>288</v>
      </c>
      <c r="I177" s="17"/>
      <c r="J177" s="18"/>
      <c r="K177" s="18"/>
      <c r="L177" s="18"/>
      <c r="M177" s="18"/>
      <c r="N177" s="18"/>
      <c r="O177" s="18" t="s">
        <v>232</v>
      </c>
      <c r="P177" s="18"/>
      <c r="Q177" s="18"/>
      <c r="R177" s="18" t="s">
        <v>232</v>
      </c>
      <c r="S177" s="18"/>
      <c r="T177" s="18"/>
      <c r="U177" s="18" t="s">
        <v>508</v>
      </c>
      <c r="V177" s="18"/>
      <c r="W177" s="18"/>
      <c r="X177" s="18"/>
      <c r="Y177" s="18" t="s">
        <v>232</v>
      </c>
      <c r="Z177" s="18"/>
      <c r="AA177" s="18" t="s">
        <v>232</v>
      </c>
      <c r="AB177" s="18"/>
      <c r="AC177" s="18"/>
      <c r="AD177" s="18" t="s">
        <v>232</v>
      </c>
      <c r="AE177" s="18" t="s">
        <v>232</v>
      </c>
      <c r="AF177" s="19" t="s">
        <v>232</v>
      </c>
      <c r="AG177" s="17"/>
      <c r="AH177" s="18" t="s">
        <v>229</v>
      </c>
      <c r="AI177" s="18"/>
      <c r="AJ177" s="18"/>
      <c r="AK177" s="18" t="s">
        <v>232</v>
      </c>
      <c r="AL177" s="18"/>
      <c r="AM177" s="18"/>
      <c r="AN177" s="18"/>
      <c r="AO177" s="18"/>
      <c r="AP177" s="18"/>
      <c r="AQ177" s="18" t="s">
        <v>232</v>
      </c>
      <c r="AR177" s="18"/>
      <c r="AS177" s="18"/>
      <c r="AT177" s="18"/>
      <c r="AU177" s="18" t="s">
        <v>232</v>
      </c>
      <c r="AV177" s="18"/>
      <c r="AW177" s="18"/>
      <c r="AX177" s="18"/>
      <c r="AY177" s="18"/>
      <c r="AZ177" s="18"/>
      <c r="BA177" s="18"/>
      <c r="BB177" s="18"/>
      <c r="BC177" s="18"/>
      <c r="BD177" s="19"/>
      <c r="BE177" s="17"/>
      <c r="BF177" s="18"/>
      <c r="BG177" s="19"/>
      <c r="BH177" s="17" t="s">
        <v>232</v>
      </c>
      <c r="BI177" s="18"/>
      <c r="BJ177" s="18"/>
      <c r="BK177" s="18"/>
      <c r="BL177" s="18"/>
      <c r="BM177" s="18"/>
      <c r="BN177" s="18"/>
      <c r="BO177" s="18"/>
      <c r="BP177" s="18"/>
      <c r="BQ177" s="18"/>
      <c r="BR177" s="19"/>
      <c r="BS177" s="17"/>
      <c r="BT177" s="18"/>
      <c r="BU177" s="19"/>
      <c r="BV177" s="145"/>
      <c r="BW177" s="18"/>
      <c r="BX177" s="18"/>
      <c r="BY177" s="19"/>
      <c r="BZ177" s="19"/>
      <c r="CA177" s="147"/>
      <c r="CB177" s="19"/>
    </row>
    <row r="178" spans="5:80" ht="14.65" thickBot="1" x14ac:dyDescent="0.5">
      <c r="E178" s="169" t="s">
        <v>458</v>
      </c>
      <c r="F178" s="111" t="s">
        <v>195</v>
      </c>
      <c r="G178" s="111" t="s">
        <v>288</v>
      </c>
      <c r="H178" s="111" t="s">
        <v>287</v>
      </c>
      <c r="I178" s="17"/>
      <c r="J178" s="18"/>
      <c r="K178" s="18"/>
      <c r="L178" s="18"/>
      <c r="M178" s="18"/>
      <c r="N178" s="18"/>
      <c r="O178" s="18"/>
      <c r="P178" s="18"/>
      <c r="Q178" s="18"/>
      <c r="R178" s="18" t="s">
        <v>229</v>
      </c>
      <c r="S178" s="18"/>
      <c r="T178" s="18"/>
      <c r="U178" s="18" t="s">
        <v>508</v>
      </c>
      <c r="V178" s="18"/>
      <c r="W178" s="18" t="s">
        <v>232</v>
      </c>
      <c r="X178" s="18"/>
      <c r="Y178" s="18" t="s">
        <v>232</v>
      </c>
      <c r="Z178" s="18"/>
      <c r="AA178" s="18"/>
      <c r="AB178" s="18" t="s">
        <v>232</v>
      </c>
      <c r="AC178" s="18"/>
      <c r="AD178" s="18"/>
      <c r="AE178" s="18"/>
      <c r="AF178" s="19"/>
      <c r="AG178" s="17"/>
      <c r="AH178" s="18"/>
      <c r="AI178" s="18"/>
      <c r="AJ178" s="18"/>
      <c r="AK178" s="18"/>
      <c r="AL178" s="18" t="s">
        <v>229</v>
      </c>
      <c r="AM178" s="18"/>
      <c r="AN178" s="18"/>
      <c r="AO178" s="18" t="s">
        <v>232</v>
      </c>
      <c r="AP178" s="18"/>
      <c r="AQ178" s="18" t="s">
        <v>232</v>
      </c>
      <c r="AR178" s="18"/>
      <c r="AS178" s="18"/>
      <c r="AT178" s="18"/>
      <c r="AU178" s="18" t="s">
        <v>232</v>
      </c>
      <c r="AV178" s="18" t="s">
        <v>232</v>
      </c>
      <c r="AW178" s="18"/>
      <c r="AX178" s="18"/>
      <c r="AY178" s="18"/>
      <c r="AZ178" s="18"/>
      <c r="BA178" s="18"/>
      <c r="BB178" s="18"/>
      <c r="BC178" s="18"/>
      <c r="BD178" s="19"/>
      <c r="BE178" s="17"/>
      <c r="BF178" s="18" t="s">
        <v>232</v>
      </c>
      <c r="BG178" s="19"/>
      <c r="BH178" s="17"/>
      <c r="BI178" s="18"/>
      <c r="BJ178" s="18"/>
      <c r="BK178" s="18"/>
      <c r="BL178" s="18"/>
      <c r="BM178" s="18"/>
      <c r="BN178" s="18"/>
      <c r="BO178" s="18" t="s">
        <v>232</v>
      </c>
      <c r="BP178" s="18"/>
      <c r="BQ178" s="18"/>
      <c r="BR178" s="19"/>
      <c r="BS178" s="17"/>
      <c r="BT178" s="18"/>
      <c r="BU178" s="19"/>
      <c r="BV178" s="145"/>
      <c r="BW178" s="18"/>
      <c r="BX178" s="18"/>
      <c r="BY178" s="19"/>
      <c r="BZ178" s="19"/>
      <c r="CA178" s="147"/>
      <c r="CB178" s="19"/>
    </row>
    <row r="179" spans="5:80" ht="14.65" thickBot="1" x14ac:dyDescent="0.5">
      <c r="E179" s="169" t="s">
        <v>447</v>
      </c>
      <c r="F179" s="111" t="s">
        <v>92</v>
      </c>
      <c r="G179" s="111" t="s">
        <v>288</v>
      </c>
      <c r="H179" s="111" t="s">
        <v>287</v>
      </c>
      <c r="I179" s="17"/>
      <c r="J179" s="18"/>
      <c r="K179" s="18"/>
      <c r="L179" s="18"/>
      <c r="M179" s="18"/>
      <c r="N179" s="18"/>
      <c r="O179" s="18"/>
      <c r="P179" s="18"/>
      <c r="Q179" s="18"/>
      <c r="R179" s="18"/>
      <c r="S179" s="18"/>
      <c r="T179" s="18"/>
      <c r="U179" s="18" t="s">
        <v>232</v>
      </c>
      <c r="V179" s="18"/>
      <c r="W179" s="18"/>
      <c r="X179" s="18"/>
      <c r="Y179" s="18"/>
      <c r="Z179" s="18"/>
      <c r="AA179" s="18"/>
      <c r="AB179" s="18"/>
      <c r="AC179" s="18"/>
      <c r="AD179" s="18"/>
      <c r="AE179" s="18"/>
      <c r="AF179" s="19"/>
      <c r="AG179" s="17"/>
      <c r="AH179" s="18"/>
      <c r="AI179" s="18"/>
      <c r="AJ179" s="18"/>
      <c r="AK179" s="18"/>
      <c r="AL179" s="18"/>
      <c r="AM179" s="18"/>
      <c r="AN179" s="18"/>
      <c r="AO179" s="18"/>
      <c r="AP179" s="18"/>
      <c r="AQ179" s="18"/>
      <c r="AR179" s="18"/>
      <c r="AS179" s="18"/>
      <c r="AT179" s="18"/>
      <c r="AU179" s="18"/>
      <c r="AV179" s="18"/>
      <c r="AW179" s="18"/>
      <c r="AX179" s="18"/>
      <c r="AY179" s="18"/>
      <c r="AZ179" s="18"/>
      <c r="BA179" s="18"/>
      <c r="BB179" s="18" t="s">
        <v>232</v>
      </c>
      <c r="BC179" s="18"/>
      <c r="BD179" s="19"/>
      <c r="BE179" s="17"/>
      <c r="BF179" s="18"/>
      <c r="BG179" s="19"/>
      <c r="BH179" s="17"/>
      <c r="BI179" s="18"/>
      <c r="BJ179" s="18"/>
      <c r="BK179" s="18"/>
      <c r="BL179" s="18"/>
      <c r="BM179" s="18"/>
      <c r="BN179" s="18"/>
      <c r="BO179" s="18"/>
      <c r="BP179" s="18"/>
      <c r="BQ179" s="18"/>
      <c r="BR179" s="19"/>
      <c r="BS179" s="17"/>
      <c r="BT179" s="18"/>
      <c r="BU179" s="19"/>
      <c r="BV179" s="145"/>
      <c r="BW179" s="18"/>
      <c r="BX179" s="18"/>
      <c r="BY179" s="19"/>
      <c r="BZ179" s="19"/>
      <c r="CA179" s="147"/>
      <c r="CB179" s="19"/>
    </row>
    <row r="180" spans="5:80" ht="14.65" thickBot="1" x14ac:dyDescent="0.5">
      <c r="E180" s="169" t="s">
        <v>448</v>
      </c>
      <c r="F180" s="111" t="s">
        <v>107</v>
      </c>
      <c r="G180" s="111" t="s">
        <v>288</v>
      </c>
      <c r="H180" s="111" t="s">
        <v>287</v>
      </c>
      <c r="I180" s="17"/>
      <c r="J180" s="18"/>
      <c r="K180" s="18"/>
      <c r="L180" s="18"/>
      <c r="M180" s="18"/>
      <c r="N180" s="18"/>
      <c r="O180" s="18"/>
      <c r="P180" s="18"/>
      <c r="Q180" s="18"/>
      <c r="R180" s="18"/>
      <c r="S180" s="18"/>
      <c r="T180" s="18"/>
      <c r="U180" s="18" t="s">
        <v>508</v>
      </c>
      <c r="V180" s="18" t="s">
        <v>229</v>
      </c>
      <c r="W180" s="18"/>
      <c r="X180" s="18"/>
      <c r="Y180" s="18"/>
      <c r="Z180" s="18"/>
      <c r="AA180" s="18"/>
      <c r="AB180" s="18"/>
      <c r="AC180" s="18"/>
      <c r="AD180" s="18"/>
      <c r="AE180" s="18"/>
      <c r="AF180" s="19"/>
      <c r="AG180" s="17"/>
      <c r="AH180" s="18" t="s">
        <v>229</v>
      </c>
      <c r="AI180" s="18"/>
      <c r="AJ180" s="18" t="s">
        <v>232</v>
      </c>
      <c r="AK180" s="18"/>
      <c r="AL180" s="18"/>
      <c r="AM180" s="18" t="s">
        <v>232</v>
      </c>
      <c r="AN180" s="18"/>
      <c r="AO180" s="18"/>
      <c r="AP180" s="18"/>
      <c r="AQ180" s="18"/>
      <c r="AR180" s="18"/>
      <c r="AS180" s="18"/>
      <c r="AT180" s="18"/>
      <c r="AU180" s="18"/>
      <c r="AV180" s="18"/>
      <c r="AW180" s="18"/>
      <c r="AX180" s="18"/>
      <c r="AY180" s="18"/>
      <c r="AZ180" s="18"/>
      <c r="BA180" s="18"/>
      <c r="BB180" s="18"/>
      <c r="BC180" s="18"/>
      <c r="BD180" s="19"/>
      <c r="BE180" s="17"/>
      <c r="BF180" s="18"/>
      <c r="BG180" s="19"/>
      <c r="BH180" s="17"/>
      <c r="BI180" s="18"/>
      <c r="BJ180" s="18"/>
      <c r="BK180" s="18"/>
      <c r="BL180" s="18"/>
      <c r="BM180" s="18"/>
      <c r="BN180" s="18"/>
      <c r="BO180" s="18"/>
      <c r="BP180" s="18"/>
      <c r="BQ180" s="18"/>
      <c r="BR180" s="19"/>
      <c r="BS180" s="17"/>
      <c r="BT180" s="18"/>
      <c r="BU180" s="19"/>
      <c r="BV180" s="145"/>
      <c r="BW180" s="18"/>
      <c r="BX180" s="18"/>
      <c r="BY180" s="19"/>
      <c r="BZ180" s="19"/>
      <c r="CA180" s="147"/>
      <c r="CB180" s="19"/>
    </row>
    <row r="181" spans="5:80" ht="14.65" thickBot="1" x14ac:dyDescent="0.5">
      <c r="E181" s="169" t="s">
        <v>449</v>
      </c>
      <c r="F181" s="111" t="s">
        <v>121</v>
      </c>
      <c r="G181" s="111" t="s">
        <v>288</v>
      </c>
      <c r="H181" s="111" t="s">
        <v>288</v>
      </c>
      <c r="I181" s="17"/>
      <c r="J181" s="18"/>
      <c r="K181" s="18"/>
      <c r="L181" s="18"/>
      <c r="M181" s="18"/>
      <c r="N181" s="18"/>
      <c r="O181" s="18"/>
      <c r="P181" s="18"/>
      <c r="Q181" s="18"/>
      <c r="R181" s="18"/>
      <c r="S181" s="18"/>
      <c r="T181" s="18"/>
      <c r="U181" s="18" t="s">
        <v>508</v>
      </c>
      <c r="V181" s="18" t="s">
        <v>232</v>
      </c>
      <c r="W181" s="18"/>
      <c r="X181" s="18"/>
      <c r="Y181" s="18" t="s">
        <v>232</v>
      </c>
      <c r="Z181" s="18" t="s">
        <v>232</v>
      </c>
      <c r="AA181" s="18"/>
      <c r="AB181" s="18"/>
      <c r="AC181" s="18"/>
      <c r="AD181" s="18" t="s">
        <v>232</v>
      </c>
      <c r="AE181" s="18" t="s">
        <v>232</v>
      </c>
      <c r="AF181" s="19"/>
      <c r="AG181" s="17"/>
      <c r="AH181" s="18"/>
      <c r="AI181" s="18"/>
      <c r="AJ181" s="18" t="s">
        <v>232</v>
      </c>
      <c r="AK181" s="18" t="s">
        <v>232</v>
      </c>
      <c r="AL181" s="18"/>
      <c r="AM181" s="18" t="s">
        <v>232</v>
      </c>
      <c r="AN181" s="18"/>
      <c r="AO181" s="18"/>
      <c r="AP181" s="18"/>
      <c r="AQ181" s="18" t="s">
        <v>232</v>
      </c>
      <c r="AR181" s="18"/>
      <c r="AS181" s="18"/>
      <c r="AT181" s="18"/>
      <c r="AU181" s="18"/>
      <c r="AV181" s="18"/>
      <c r="AW181" s="18"/>
      <c r="AX181" s="18"/>
      <c r="AY181" s="18"/>
      <c r="AZ181" s="18"/>
      <c r="BA181" s="18"/>
      <c r="BB181" s="18"/>
      <c r="BC181" s="18"/>
      <c r="BD181" s="19"/>
      <c r="BE181" s="17"/>
      <c r="BF181" s="18" t="s">
        <v>232</v>
      </c>
      <c r="BG181" s="19"/>
      <c r="BH181" s="17"/>
      <c r="BI181" s="18"/>
      <c r="BJ181" s="18"/>
      <c r="BK181" s="18"/>
      <c r="BL181" s="18"/>
      <c r="BM181" s="18"/>
      <c r="BN181" s="18"/>
      <c r="BO181" s="18"/>
      <c r="BP181" s="18"/>
      <c r="BQ181" s="18"/>
      <c r="BR181" s="19"/>
      <c r="BS181" s="17"/>
      <c r="BT181" s="18"/>
      <c r="BU181" s="19"/>
      <c r="BV181" s="145"/>
      <c r="BW181" s="18"/>
      <c r="BX181" s="18"/>
      <c r="BY181" s="19"/>
      <c r="BZ181" s="19"/>
      <c r="CA181" s="147"/>
      <c r="CB181" s="19"/>
    </row>
    <row r="182" spans="5:80" ht="14.65" thickBot="1" x14ac:dyDescent="0.5">
      <c r="E182" s="169" t="s">
        <v>450</v>
      </c>
      <c r="F182" s="111" t="s">
        <v>132</v>
      </c>
      <c r="G182" s="111" t="s">
        <v>288</v>
      </c>
      <c r="H182" s="111" t="s">
        <v>287</v>
      </c>
      <c r="I182" s="17"/>
      <c r="J182" s="18"/>
      <c r="K182" s="18"/>
      <c r="L182" s="18" t="s">
        <v>232</v>
      </c>
      <c r="M182" s="18"/>
      <c r="N182" s="18"/>
      <c r="O182" s="18"/>
      <c r="P182" s="18" t="s">
        <v>229</v>
      </c>
      <c r="Q182" s="18"/>
      <c r="R182" s="18"/>
      <c r="S182" s="18"/>
      <c r="T182" s="18"/>
      <c r="U182" s="18" t="s">
        <v>508</v>
      </c>
      <c r="V182" s="18"/>
      <c r="W182" s="18"/>
      <c r="X182" s="18"/>
      <c r="Y182" s="18"/>
      <c r="Z182" s="18" t="s">
        <v>232</v>
      </c>
      <c r="AA182" s="18" t="s">
        <v>232</v>
      </c>
      <c r="AB182" s="18"/>
      <c r="AC182" s="18"/>
      <c r="AD182" s="18" t="s">
        <v>232</v>
      </c>
      <c r="AE182" s="18" t="s">
        <v>232</v>
      </c>
      <c r="AF182" s="19"/>
      <c r="AG182" s="17"/>
      <c r="AH182" s="18"/>
      <c r="AI182" s="18"/>
      <c r="AJ182" s="18"/>
      <c r="AK182" s="18"/>
      <c r="AL182" s="18"/>
      <c r="AM182" s="18" t="s">
        <v>232</v>
      </c>
      <c r="AN182" s="18"/>
      <c r="AO182" s="18"/>
      <c r="AP182" s="18"/>
      <c r="AQ182" s="18" t="s">
        <v>232</v>
      </c>
      <c r="AR182" s="18"/>
      <c r="AS182" s="18"/>
      <c r="AT182" s="18"/>
      <c r="AU182" s="18"/>
      <c r="AV182" s="18"/>
      <c r="AW182" s="18"/>
      <c r="AX182" s="18"/>
      <c r="AY182" s="18"/>
      <c r="AZ182" s="18"/>
      <c r="BA182" s="18"/>
      <c r="BB182" s="18"/>
      <c r="BC182" s="18"/>
      <c r="BD182" s="19"/>
      <c r="BE182" s="17"/>
      <c r="BF182" s="18"/>
      <c r="BG182" s="19"/>
      <c r="BH182" s="17"/>
      <c r="BI182" s="18"/>
      <c r="BJ182" s="18"/>
      <c r="BK182" s="18"/>
      <c r="BL182" s="18"/>
      <c r="BM182" s="18"/>
      <c r="BN182" s="18"/>
      <c r="BO182" s="18"/>
      <c r="BP182" s="18"/>
      <c r="BQ182" s="18"/>
      <c r="BR182" s="19"/>
      <c r="BS182" s="17"/>
      <c r="BT182" s="18"/>
      <c r="BU182" s="19"/>
      <c r="BV182" s="145"/>
      <c r="BW182" s="18"/>
      <c r="BX182" s="18"/>
      <c r="BY182" s="19"/>
      <c r="BZ182" s="19"/>
      <c r="CA182" s="147"/>
      <c r="CB182" s="19"/>
    </row>
    <row r="183" spans="5:80" ht="14.65" thickBot="1" x14ac:dyDescent="0.5">
      <c r="E183" s="169" t="s">
        <v>451</v>
      </c>
      <c r="F183" s="111" t="s">
        <v>141</v>
      </c>
      <c r="G183" s="111" t="s">
        <v>289</v>
      </c>
      <c r="H183" s="111" t="s">
        <v>287</v>
      </c>
      <c r="I183" s="17"/>
      <c r="J183" s="18"/>
      <c r="K183" s="18"/>
      <c r="L183" s="18"/>
      <c r="M183" s="18"/>
      <c r="N183" s="18"/>
      <c r="O183" s="18" t="s">
        <v>232</v>
      </c>
      <c r="P183" s="18" t="s">
        <v>229</v>
      </c>
      <c r="Q183" s="18"/>
      <c r="R183" s="18"/>
      <c r="S183" s="18"/>
      <c r="T183" s="18"/>
      <c r="U183" s="18" t="s">
        <v>508</v>
      </c>
      <c r="V183" s="18"/>
      <c r="W183" s="18"/>
      <c r="X183" s="18"/>
      <c r="Y183" s="18"/>
      <c r="Z183" s="18"/>
      <c r="AA183" s="18"/>
      <c r="AB183" s="18"/>
      <c r="AC183" s="18"/>
      <c r="AD183" s="18"/>
      <c r="AE183" s="18"/>
      <c r="AF183" s="19"/>
      <c r="AG183" s="17"/>
      <c r="AH183" s="18" t="s">
        <v>232</v>
      </c>
      <c r="AI183" s="18"/>
      <c r="AJ183" s="18"/>
      <c r="AK183" s="18"/>
      <c r="AL183" s="18"/>
      <c r="AM183" s="18"/>
      <c r="AN183" s="18"/>
      <c r="AO183" s="18"/>
      <c r="AP183" s="18"/>
      <c r="AQ183" s="18"/>
      <c r="AR183" s="18"/>
      <c r="AS183" s="18"/>
      <c r="AT183" s="18"/>
      <c r="AU183" s="18"/>
      <c r="AV183" s="18"/>
      <c r="AW183" s="18"/>
      <c r="AX183" s="18"/>
      <c r="AY183" s="18"/>
      <c r="AZ183" s="18"/>
      <c r="BA183" s="18"/>
      <c r="BB183" s="18"/>
      <c r="BC183" s="18"/>
      <c r="BD183" s="19"/>
      <c r="BE183" s="17"/>
      <c r="BF183" s="18"/>
      <c r="BG183" s="19"/>
      <c r="BH183" s="17"/>
      <c r="BI183" s="18"/>
      <c r="BJ183" s="18"/>
      <c r="BK183" s="18"/>
      <c r="BL183" s="18"/>
      <c r="BM183" s="18"/>
      <c r="BN183" s="18"/>
      <c r="BO183" s="18"/>
      <c r="BP183" s="18"/>
      <c r="BQ183" s="18" t="s">
        <v>232</v>
      </c>
      <c r="BR183" s="19"/>
      <c r="BS183" s="17"/>
      <c r="BT183" s="18"/>
      <c r="BU183" s="19"/>
      <c r="BV183" s="145"/>
      <c r="BW183" s="18"/>
      <c r="BX183" s="18"/>
      <c r="BY183" s="19"/>
      <c r="BZ183" s="19"/>
      <c r="CA183" s="147"/>
      <c r="CB183" s="19"/>
    </row>
    <row r="184" spans="5:80" ht="14.65" thickBot="1" x14ac:dyDescent="0.5">
      <c r="E184" s="169" t="s">
        <v>452</v>
      </c>
      <c r="F184" s="111" t="s">
        <v>150</v>
      </c>
      <c r="G184" s="111" t="s">
        <v>288</v>
      </c>
      <c r="H184" s="111" t="s">
        <v>288</v>
      </c>
      <c r="I184" s="17"/>
      <c r="J184" s="18"/>
      <c r="K184" s="18"/>
      <c r="L184" s="18"/>
      <c r="M184" s="18"/>
      <c r="N184" s="18"/>
      <c r="O184" s="18" t="s">
        <v>232</v>
      </c>
      <c r="P184" s="18"/>
      <c r="Q184" s="18"/>
      <c r="R184" s="18" t="s">
        <v>232</v>
      </c>
      <c r="S184" s="18"/>
      <c r="T184" s="18"/>
      <c r="U184" s="18" t="s">
        <v>508</v>
      </c>
      <c r="V184" s="18"/>
      <c r="W184" s="18"/>
      <c r="X184" s="18"/>
      <c r="Y184" s="18" t="s">
        <v>232</v>
      </c>
      <c r="Z184" s="18"/>
      <c r="AA184" s="18" t="s">
        <v>232</v>
      </c>
      <c r="AB184" s="18"/>
      <c r="AC184" s="18" t="s">
        <v>232</v>
      </c>
      <c r="AD184" s="18" t="s">
        <v>232</v>
      </c>
      <c r="AE184" s="18" t="s">
        <v>232</v>
      </c>
      <c r="AF184" s="19" t="s">
        <v>232</v>
      </c>
      <c r="AG184" s="17"/>
      <c r="AH184" s="18"/>
      <c r="AI184" s="18"/>
      <c r="AJ184" s="18"/>
      <c r="AK184" s="18"/>
      <c r="AL184" s="18" t="s">
        <v>232</v>
      </c>
      <c r="AM184" s="18" t="s">
        <v>232</v>
      </c>
      <c r="AN184" s="18"/>
      <c r="AO184" s="18"/>
      <c r="AP184" s="18"/>
      <c r="AQ184" s="18" t="s">
        <v>232</v>
      </c>
      <c r="AR184" s="18"/>
      <c r="AS184" s="18"/>
      <c r="AT184" s="18"/>
      <c r="AU184" s="18" t="s">
        <v>232</v>
      </c>
      <c r="AV184" s="18"/>
      <c r="AW184" s="18"/>
      <c r="AX184" s="18"/>
      <c r="AY184" s="18"/>
      <c r="AZ184" s="18"/>
      <c r="BA184" s="18"/>
      <c r="BB184" s="18"/>
      <c r="BC184" s="18"/>
      <c r="BD184" s="19"/>
      <c r="BE184" s="17" t="s">
        <v>229</v>
      </c>
      <c r="BF184" s="18"/>
      <c r="BG184" s="19"/>
      <c r="BH184" s="17"/>
      <c r="BI184" s="18"/>
      <c r="BJ184" s="18"/>
      <c r="BK184" s="18"/>
      <c r="BL184" s="18"/>
      <c r="BM184" s="18"/>
      <c r="BN184" s="18"/>
      <c r="BO184" s="18"/>
      <c r="BP184" s="18"/>
      <c r="BQ184" s="18"/>
      <c r="BR184" s="19"/>
      <c r="BS184" s="17"/>
      <c r="BT184" s="18"/>
      <c r="BU184" s="19"/>
      <c r="BV184" s="145"/>
      <c r="BW184" s="18"/>
      <c r="BX184" s="18"/>
      <c r="BY184" s="19"/>
      <c r="BZ184" s="19"/>
      <c r="CA184" s="147"/>
      <c r="CB184" s="19"/>
    </row>
    <row r="185" spans="5:80" ht="14.65" thickBot="1" x14ac:dyDescent="0.5">
      <c r="E185" s="169" t="s">
        <v>453</v>
      </c>
      <c r="F185" s="111" t="s">
        <v>159</v>
      </c>
      <c r="G185" s="111" t="s">
        <v>288</v>
      </c>
      <c r="H185" s="111" t="s">
        <v>287</v>
      </c>
      <c r="I185" s="17"/>
      <c r="J185" s="18"/>
      <c r="K185" s="18"/>
      <c r="L185" s="18"/>
      <c r="M185" s="18"/>
      <c r="N185" s="18"/>
      <c r="O185" s="18"/>
      <c r="P185" s="18"/>
      <c r="Q185" s="18"/>
      <c r="R185" s="18"/>
      <c r="S185" s="18"/>
      <c r="T185" s="18"/>
      <c r="U185" s="18" t="s">
        <v>508</v>
      </c>
      <c r="V185" s="18"/>
      <c r="W185" s="18"/>
      <c r="X185" s="18"/>
      <c r="Y185" s="18" t="s">
        <v>232</v>
      </c>
      <c r="Z185" s="18"/>
      <c r="AA185" s="18"/>
      <c r="AB185" s="18"/>
      <c r="AC185" s="18" t="s">
        <v>232</v>
      </c>
      <c r="AD185" s="18"/>
      <c r="AE185" s="18"/>
      <c r="AF185" s="19" t="s">
        <v>232</v>
      </c>
      <c r="AG185" s="17"/>
      <c r="AH185" s="18" t="s">
        <v>232</v>
      </c>
      <c r="AI185" s="18"/>
      <c r="AJ185" s="18"/>
      <c r="AK185" s="18"/>
      <c r="AL185" s="18"/>
      <c r="AM185" s="18" t="s">
        <v>232</v>
      </c>
      <c r="AN185" s="18"/>
      <c r="AO185" s="18"/>
      <c r="AP185" s="18"/>
      <c r="AQ185" s="18" t="s">
        <v>232</v>
      </c>
      <c r="AR185" s="18"/>
      <c r="AS185" s="18"/>
      <c r="AT185" s="18"/>
      <c r="AU185" s="18"/>
      <c r="AV185" s="18"/>
      <c r="AW185" s="18"/>
      <c r="AX185" s="18"/>
      <c r="AY185" s="18"/>
      <c r="AZ185" s="18"/>
      <c r="BA185" s="18"/>
      <c r="BB185" s="18"/>
      <c r="BC185" s="18"/>
      <c r="BD185" s="19"/>
      <c r="BE185" s="17"/>
      <c r="BF185" s="18"/>
      <c r="BG185" s="19"/>
      <c r="BH185" s="17"/>
      <c r="BI185" s="18"/>
      <c r="BJ185" s="18"/>
      <c r="BK185" s="18"/>
      <c r="BL185" s="18"/>
      <c r="BM185" s="18"/>
      <c r="BN185" s="18"/>
      <c r="BO185" s="18"/>
      <c r="BP185" s="18"/>
      <c r="BQ185" s="18"/>
      <c r="BR185" s="19"/>
      <c r="BS185" s="17"/>
      <c r="BT185" s="18"/>
      <c r="BU185" s="19"/>
      <c r="BV185" s="145"/>
      <c r="BW185" s="18"/>
      <c r="BX185" s="18"/>
      <c r="BY185" s="19"/>
      <c r="BZ185" s="19"/>
      <c r="CA185" s="147"/>
      <c r="CB185" s="19"/>
    </row>
    <row r="186" spans="5:80" ht="14.65" thickBot="1" x14ac:dyDescent="0.5">
      <c r="E186" s="169" t="s">
        <v>461</v>
      </c>
      <c r="F186" s="111" t="s">
        <v>1083</v>
      </c>
      <c r="G186" s="111" t="s">
        <v>290</v>
      </c>
      <c r="H186" s="111" t="s">
        <v>290</v>
      </c>
      <c r="I186" s="17"/>
      <c r="J186" s="18"/>
      <c r="K186" s="18"/>
      <c r="L186" s="18"/>
      <c r="M186" s="18"/>
      <c r="N186" s="18"/>
      <c r="O186" s="18"/>
      <c r="P186" s="18"/>
      <c r="Q186" s="18"/>
      <c r="R186" s="18"/>
      <c r="S186" s="18"/>
      <c r="T186" s="18"/>
      <c r="U186" s="18" t="s">
        <v>508</v>
      </c>
      <c r="V186" s="18"/>
      <c r="W186" s="18"/>
      <c r="X186" s="18"/>
      <c r="Y186" s="18"/>
      <c r="Z186" s="18"/>
      <c r="AA186" s="18"/>
      <c r="AB186" s="18"/>
      <c r="AC186" s="18"/>
      <c r="AD186" s="18"/>
      <c r="AE186" s="18"/>
      <c r="AF186" s="19"/>
      <c r="AG186" s="17"/>
      <c r="AH186" s="18"/>
      <c r="AI186" s="18"/>
      <c r="AJ186" s="18"/>
      <c r="AK186" s="18"/>
      <c r="AL186" s="18"/>
      <c r="AM186" s="18"/>
      <c r="AN186" s="18"/>
      <c r="AO186" s="18"/>
      <c r="AP186" s="18"/>
      <c r="AQ186" s="18"/>
      <c r="AR186" s="18"/>
      <c r="AS186" s="18"/>
      <c r="AT186" s="18"/>
      <c r="AU186" s="18"/>
      <c r="AV186" s="18"/>
      <c r="AW186" s="18"/>
      <c r="AX186" s="18"/>
      <c r="AY186" s="18"/>
      <c r="AZ186" s="18"/>
      <c r="BA186" s="18"/>
      <c r="BB186" s="18"/>
      <c r="BC186" s="18"/>
      <c r="BD186" s="19"/>
      <c r="BE186" s="17"/>
      <c r="BF186" s="18"/>
      <c r="BG186" s="19"/>
      <c r="BH186" s="17"/>
      <c r="BI186" s="18"/>
      <c r="BJ186" s="18"/>
      <c r="BK186" s="18"/>
      <c r="BL186" s="18"/>
      <c r="BM186" s="18"/>
      <c r="BN186" s="18"/>
      <c r="BO186" s="18"/>
      <c r="BP186" s="18"/>
      <c r="BQ186" s="18"/>
      <c r="BR186" s="19"/>
      <c r="BS186" s="17"/>
      <c r="BT186" s="18"/>
      <c r="BU186" s="19"/>
      <c r="BV186" s="145"/>
      <c r="BW186" s="18"/>
      <c r="BX186" s="18"/>
      <c r="BY186" s="19"/>
      <c r="BZ186" s="19"/>
      <c r="CA186" s="147"/>
      <c r="CB186" s="19"/>
    </row>
    <row r="187" spans="5:80" ht="14.65" thickBot="1" x14ac:dyDescent="0.5">
      <c r="E187" s="169"/>
      <c r="F187" s="111" t="s">
        <v>198</v>
      </c>
      <c r="G187" s="111"/>
      <c r="H187" s="111"/>
      <c r="I187" s="17" t="s">
        <v>508</v>
      </c>
      <c r="J187" s="18" t="s">
        <v>508</v>
      </c>
      <c r="K187" s="18" t="s">
        <v>508</v>
      </c>
      <c r="L187" s="18" t="s">
        <v>508</v>
      </c>
      <c r="M187" s="18" t="s">
        <v>508</v>
      </c>
      <c r="N187" s="18" t="s">
        <v>508</v>
      </c>
      <c r="O187" s="18" t="s">
        <v>508</v>
      </c>
      <c r="P187" s="18" t="s">
        <v>232</v>
      </c>
      <c r="Q187" s="18" t="s">
        <v>508</v>
      </c>
      <c r="R187" s="18" t="s">
        <v>508</v>
      </c>
      <c r="S187" s="18" t="s">
        <v>508</v>
      </c>
      <c r="T187" s="18" t="s">
        <v>508</v>
      </c>
      <c r="U187" s="18" t="s">
        <v>508</v>
      </c>
      <c r="V187" s="18" t="s">
        <v>508</v>
      </c>
      <c r="W187" s="18" t="s">
        <v>232</v>
      </c>
      <c r="X187" s="18" t="s">
        <v>508</v>
      </c>
      <c r="Y187" s="18" t="s">
        <v>508</v>
      </c>
      <c r="Z187" s="18" t="s">
        <v>508</v>
      </c>
      <c r="AA187" s="18" t="s">
        <v>232</v>
      </c>
      <c r="AB187" s="18" t="s">
        <v>508</v>
      </c>
      <c r="AC187" s="18" t="s">
        <v>508</v>
      </c>
      <c r="AD187" s="18" t="s">
        <v>232</v>
      </c>
      <c r="AE187" s="18" t="s">
        <v>232</v>
      </c>
      <c r="AF187" s="19" t="s">
        <v>508</v>
      </c>
      <c r="AG187" s="17" t="s">
        <v>508</v>
      </c>
      <c r="AH187" s="18" t="s">
        <v>232</v>
      </c>
      <c r="AI187" s="18" t="s">
        <v>508</v>
      </c>
      <c r="AJ187" s="18" t="s">
        <v>508</v>
      </c>
      <c r="AK187" s="18" t="s">
        <v>508</v>
      </c>
      <c r="AL187" s="18" t="s">
        <v>508</v>
      </c>
      <c r="AM187" s="18" t="s">
        <v>232</v>
      </c>
      <c r="AN187" s="18" t="s">
        <v>508</v>
      </c>
      <c r="AO187" s="18" t="s">
        <v>508</v>
      </c>
      <c r="AP187" s="18" t="s">
        <v>508</v>
      </c>
      <c r="AQ187" s="18" t="s">
        <v>232</v>
      </c>
      <c r="AR187" s="18" t="s">
        <v>508</v>
      </c>
      <c r="AS187" s="18" t="s">
        <v>232</v>
      </c>
      <c r="AT187" s="18" t="s">
        <v>508</v>
      </c>
      <c r="AU187" s="18" t="s">
        <v>508</v>
      </c>
      <c r="AV187" s="18" t="s">
        <v>232</v>
      </c>
      <c r="AW187" s="18" t="s">
        <v>508</v>
      </c>
      <c r="AX187" s="18" t="s">
        <v>508</v>
      </c>
      <c r="AY187" s="18" t="s">
        <v>508</v>
      </c>
      <c r="AZ187" s="18" t="s">
        <v>508</v>
      </c>
      <c r="BA187" s="18" t="s">
        <v>508</v>
      </c>
      <c r="BB187" s="18" t="s">
        <v>508</v>
      </c>
      <c r="BC187" s="18" t="s">
        <v>508</v>
      </c>
      <c r="BD187" s="19" t="s">
        <v>508</v>
      </c>
      <c r="BE187" s="17" t="s">
        <v>508</v>
      </c>
      <c r="BF187" s="18" t="s">
        <v>508</v>
      </c>
      <c r="BG187" s="19" t="s">
        <v>508</v>
      </c>
      <c r="BH187" s="17" t="s">
        <v>508</v>
      </c>
      <c r="BI187" s="18" t="s">
        <v>508</v>
      </c>
      <c r="BJ187" s="18" t="s">
        <v>508</v>
      </c>
      <c r="BK187" s="18" t="s">
        <v>508</v>
      </c>
      <c r="BL187" s="18" t="s">
        <v>508</v>
      </c>
      <c r="BM187" s="18" t="s">
        <v>508</v>
      </c>
      <c r="BN187" s="18" t="s">
        <v>508</v>
      </c>
      <c r="BO187" s="18" t="s">
        <v>508</v>
      </c>
      <c r="BP187" s="18" t="s">
        <v>508</v>
      </c>
      <c r="BQ187" s="18" t="s">
        <v>508</v>
      </c>
      <c r="BR187" s="19" t="s">
        <v>508</v>
      </c>
      <c r="BS187" s="17" t="s">
        <v>508</v>
      </c>
      <c r="BT187" s="18" t="s">
        <v>508</v>
      </c>
      <c r="BU187" s="19" t="s">
        <v>508</v>
      </c>
      <c r="BV187" s="145" t="s">
        <v>508</v>
      </c>
      <c r="BW187" s="18" t="s">
        <v>508</v>
      </c>
      <c r="BX187" s="18" t="s">
        <v>508</v>
      </c>
      <c r="BY187" s="19" t="s">
        <v>508</v>
      </c>
      <c r="BZ187" s="19" t="s">
        <v>508</v>
      </c>
      <c r="CA187" s="147"/>
      <c r="CB187" s="19" t="s">
        <v>508</v>
      </c>
    </row>
    <row r="188" spans="5:80" ht="14.65" thickBot="1" x14ac:dyDescent="0.5">
      <c r="E188" s="169" t="s">
        <v>464</v>
      </c>
      <c r="F188" s="111" t="s">
        <v>1089</v>
      </c>
      <c r="G188" s="111" t="s">
        <v>290</v>
      </c>
      <c r="H188" s="111" t="s">
        <v>290</v>
      </c>
      <c r="I188" s="17"/>
      <c r="J188" s="18"/>
      <c r="K188" s="18"/>
      <c r="L188" s="18"/>
      <c r="M188" s="18"/>
      <c r="N188" s="18"/>
      <c r="O188" s="18"/>
      <c r="P188" s="18"/>
      <c r="Q188" s="18"/>
      <c r="R188" s="18"/>
      <c r="S188" s="18"/>
      <c r="T188" s="18"/>
      <c r="U188" s="18" t="s">
        <v>232</v>
      </c>
      <c r="V188" s="18"/>
      <c r="W188" s="18"/>
      <c r="X188" s="18"/>
      <c r="Y188" s="18"/>
      <c r="Z188" s="18"/>
      <c r="AA188" s="18"/>
      <c r="AB188" s="18"/>
      <c r="AC188" s="18"/>
      <c r="AD188" s="18"/>
      <c r="AE188" s="18"/>
      <c r="AF188" s="19"/>
      <c r="AG188" s="17"/>
      <c r="AH188" s="18"/>
      <c r="AI188" s="18"/>
      <c r="AJ188" s="18"/>
      <c r="AK188" s="18"/>
      <c r="AL188" s="18"/>
      <c r="AM188" s="18"/>
      <c r="AN188" s="18"/>
      <c r="AO188" s="18"/>
      <c r="AP188" s="18"/>
      <c r="AQ188" s="18"/>
      <c r="AR188" s="18"/>
      <c r="AS188" s="18"/>
      <c r="AT188" s="18"/>
      <c r="AU188" s="18"/>
      <c r="AV188" s="18"/>
      <c r="AW188" s="18"/>
      <c r="AX188" s="18"/>
      <c r="AY188" s="18"/>
      <c r="AZ188" s="18"/>
      <c r="BA188" s="18"/>
      <c r="BB188" s="18" t="s">
        <v>232</v>
      </c>
      <c r="BC188" s="18"/>
      <c r="BD188" s="19"/>
      <c r="BE188" s="17"/>
      <c r="BF188" s="18"/>
      <c r="BG188" s="19"/>
      <c r="BH188" s="17"/>
      <c r="BI188" s="18"/>
      <c r="BJ188" s="18"/>
      <c r="BK188" s="18"/>
      <c r="BL188" s="18"/>
      <c r="BM188" s="18"/>
      <c r="BN188" s="18"/>
      <c r="BO188" s="18"/>
      <c r="BP188" s="18"/>
      <c r="BQ188" s="18"/>
      <c r="BR188" s="19"/>
      <c r="BS188" s="17"/>
      <c r="BT188" s="18"/>
      <c r="BU188" s="19"/>
      <c r="BV188" s="145"/>
      <c r="BW188" s="18"/>
      <c r="BX188" s="18"/>
      <c r="BY188" s="19"/>
      <c r="BZ188" s="19"/>
      <c r="CA188" s="147"/>
      <c r="CB188" s="19"/>
    </row>
    <row r="189" spans="5:80" ht="14.65" thickBot="1" x14ac:dyDescent="0.5">
      <c r="E189" s="169"/>
      <c r="F189" s="111" t="s">
        <v>201</v>
      </c>
      <c r="G189" s="111"/>
      <c r="H189" s="111"/>
      <c r="I189" s="17" t="s">
        <v>229</v>
      </c>
      <c r="J189" s="18" t="s">
        <v>232</v>
      </c>
      <c r="K189" s="18" t="s">
        <v>508</v>
      </c>
      <c r="L189" s="18" t="s">
        <v>508</v>
      </c>
      <c r="M189" s="18" t="s">
        <v>508</v>
      </c>
      <c r="N189" s="18" t="s">
        <v>508</v>
      </c>
      <c r="O189" s="18" t="s">
        <v>508</v>
      </c>
      <c r="P189" s="18" t="s">
        <v>508</v>
      </c>
      <c r="Q189" s="18" t="s">
        <v>508</v>
      </c>
      <c r="R189" s="18" t="s">
        <v>229</v>
      </c>
      <c r="S189" s="18" t="s">
        <v>508</v>
      </c>
      <c r="T189" s="18" t="s">
        <v>508</v>
      </c>
      <c r="U189" s="18" t="s">
        <v>508</v>
      </c>
      <c r="V189" s="18" t="s">
        <v>508</v>
      </c>
      <c r="W189" s="18" t="s">
        <v>508</v>
      </c>
      <c r="X189" s="18" t="s">
        <v>508</v>
      </c>
      <c r="Y189" s="18" t="s">
        <v>232</v>
      </c>
      <c r="Z189" s="18" t="s">
        <v>508</v>
      </c>
      <c r="AA189" s="18" t="s">
        <v>508</v>
      </c>
      <c r="AB189" s="18" t="s">
        <v>508</v>
      </c>
      <c r="AC189" s="18" t="s">
        <v>508</v>
      </c>
      <c r="AD189" s="18" t="s">
        <v>508</v>
      </c>
      <c r="AE189" s="18" t="s">
        <v>508</v>
      </c>
      <c r="AF189" s="19" t="s">
        <v>508</v>
      </c>
      <c r="AG189" s="17" t="s">
        <v>508</v>
      </c>
      <c r="AH189" s="18" t="s">
        <v>229</v>
      </c>
      <c r="AI189" s="18" t="s">
        <v>508</v>
      </c>
      <c r="AJ189" s="18" t="s">
        <v>232</v>
      </c>
      <c r="AK189" s="18" t="s">
        <v>508</v>
      </c>
      <c r="AL189" s="18" t="s">
        <v>508</v>
      </c>
      <c r="AM189" s="18" t="s">
        <v>508</v>
      </c>
      <c r="AN189" s="18" t="s">
        <v>508</v>
      </c>
      <c r="AO189" s="18" t="s">
        <v>508</v>
      </c>
      <c r="AP189" s="18" t="s">
        <v>508</v>
      </c>
      <c r="AQ189" s="18" t="s">
        <v>508</v>
      </c>
      <c r="AR189" s="18" t="s">
        <v>508</v>
      </c>
      <c r="AS189" s="18" t="s">
        <v>232</v>
      </c>
      <c r="AT189" s="18" t="s">
        <v>508</v>
      </c>
      <c r="AU189" s="18" t="s">
        <v>508</v>
      </c>
      <c r="AV189" s="18" t="s">
        <v>508</v>
      </c>
      <c r="AW189" s="18" t="s">
        <v>508</v>
      </c>
      <c r="AX189" s="18" t="s">
        <v>508</v>
      </c>
      <c r="AY189" s="18" t="s">
        <v>508</v>
      </c>
      <c r="AZ189" s="18" t="s">
        <v>508</v>
      </c>
      <c r="BA189" s="18" t="s">
        <v>508</v>
      </c>
      <c r="BB189" s="18" t="s">
        <v>508</v>
      </c>
      <c r="BC189" s="18" t="s">
        <v>508</v>
      </c>
      <c r="BD189" s="19" t="s">
        <v>508</v>
      </c>
      <c r="BE189" s="17" t="s">
        <v>508</v>
      </c>
      <c r="BF189" s="18" t="s">
        <v>508</v>
      </c>
      <c r="BG189" s="19" t="s">
        <v>508</v>
      </c>
      <c r="BH189" s="17" t="s">
        <v>508</v>
      </c>
      <c r="BI189" s="18" t="s">
        <v>508</v>
      </c>
      <c r="BJ189" s="18" t="s">
        <v>508</v>
      </c>
      <c r="BK189" s="18" t="s">
        <v>508</v>
      </c>
      <c r="BL189" s="18" t="s">
        <v>508</v>
      </c>
      <c r="BM189" s="18" t="s">
        <v>508</v>
      </c>
      <c r="BN189" s="18" t="s">
        <v>508</v>
      </c>
      <c r="BO189" s="18" t="s">
        <v>508</v>
      </c>
      <c r="BP189" s="18" t="s">
        <v>508</v>
      </c>
      <c r="BQ189" s="18" t="s">
        <v>508</v>
      </c>
      <c r="BR189" s="19" t="s">
        <v>508</v>
      </c>
      <c r="BS189" s="17" t="s">
        <v>508</v>
      </c>
      <c r="BT189" s="18" t="s">
        <v>508</v>
      </c>
      <c r="BU189" s="19" t="s">
        <v>508</v>
      </c>
      <c r="BV189" s="145" t="s">
        <v>508</v>
      </c>
      <c r="BW189" s="18" t="s">
        <v>508</v>
      </c>
      <c r="BX189" s="18" t="s">
        <v>508</v>
      </c>
      <c r="BY189" s="19" t="s">
        <v>508</v>
      </c>
      <c r="BZ189" s="19" t="s">
        <v>232</v>
      </c>
      <c r="CA189" s="147"/>
      <c r="CB189" s="19" t="s">
        <v>508</v>
      </c>
    </row>
    <row r="190" spans="5:80" ht="14.65" thickBot="1" x14ac:dyDescent="0.5">
      <c r="E190" s="169"/>
      <c r="F190" s="111" t="s">
        <v>204</v>
      </c>
      <c r="G190" s="111"/>
      <c r="H190" s="111"/>
      <c r="I190" s="17" t="s">
        <v>508</v>
      </c>
      <c r="J190" s="18" t="s">
        <v>508</v>
      </c>
      <c r="K190" s="18" t="s">
        <v>508</v>
      </c>
      <c r="L190" s="18" t="s">
        <v>508</v>
      </c>
      <c r="M190" s="18" t="s">
        <v>508</v>
      </c>
      <c r="N190" s="18" t="s">
        <v>508</v>
      </c>
      <c r="O190" s="18" t="s">
        <v>508</v>
      </c>
      <c r="P190" s="18" t="s">
        <v>232</v>
      </c>
      <c r="Q190" s="18" t="s">
        <v>508</v>
      </c>
      <c r="R190" s="18" t="s">
        <v>232</v>
      </c>
      <c r="S190" s="18" t="s">
        <v>508</v>
      </c>
      <c r="T190" s="18" t="s">
        <v>232</v>
      </c>
      <c r="U190" s="18" t="s">
        <v>508</v>
      </c>
      <c r="V190" s="18" t="s">
        <v>232</v>
      </c>
      <c r="W190" s="18" t="s">
        <v>232</v>
      </c>
      <c r="X190" s="18" t="s">
        <v>508</v>
      </c>
      <c r="Y190" s="18" t="s">
        <v>508</v>
      </c>
      <c r="Z190" s="18" t="s">
        <v>508</v>
      </c>
      <c r="AA190" s="18" t="s">
        <v>508</v>
      </c>
      <c r="AB190" s="18" t="s">
        <v>508</v>
      </c>
      <c r="AC190" s="18" t="s">
        <v>508</v>
      </c>
      <c r="AD190" s="18" t="s">
        <v>232</v>
      </c>
      <c r="AE190" s="18" t="s">
        <v>229</v>
      </c>
      <c r="AF190" s="19" t="s">
        <v>508</v>
      </c>
      <c r="AG190" s="17" t="s">
        <v>508</v>
      </c>
      <c r="AH190" s="18" t="s">
        <v>232</v>
      </c>
      <c r="AI190" s="18" t="s">
        <v>508</v>
      </c>
      <c r="AJ190" s="18" t="s">
        <v>508</v>
      </c>
      <c r="AK190" s="18" t="s">
        <v>508</v>
      </c>
      <c r="AL190" s="18" t="s">
        <v>508</v>
      </c>
      <c r="AM190" s="18" t="s">
        <v>508</v>
      </c>
      <c r="AN190" s="18" t="s">
        <v>508</v>
      </c>
      <c r="AO190" s="18" t="s">
        <v>508</v>
      </c>
      <c r="AP190" s="18" t="s">
        <v>508</v>
      </c>
      <c r="AQ190" s="18" t="s">
        <v>508</v>
      </c>
      <c r="AR190" s="18" t="s">
        <v>508</v>
      </c>
      <c r="AS190" s="18" t="s">
        <v>232</v>
      </c>
      <c r="AT190" s="18" t="s">
        <v>508</v>
      </c>
      <c r="AU190" s="18" t="s">
        <v>508</v>
      </c>
      <c r="AV190" s="18" t="s">
        <v>508</v>
      </c>
      <c r="AW190" s="18" t="s">
        <v>508</v>
      </c>
      <c r="AX190" s="18" t="s">
        <v>508</v>
      </c>
      <c r="AY190" s="18" t="s">
        <v>508</v>
      </c>
      <c r="AZ190" s="18" t="s">
        <v>508</v>
      </c>
      <c r="BA190" s="18" t="s">
        <v>508</v>
      </c>
      <c r="BB190" s="18" t="s">
        <v>508</v>
      </c>
      <c r="BC190" s="18" t="s">
        <v>508</v>
      </c>
      <c r="BD190" s="19" t="s">
        <v>508</v>
      </c>
      <c r="BE190" s="17" t="s">
        <v>508</v>
      </c>
      <c r="BF190" s="18" t="s">
        <v>508</v>
      </c>
      <c r="BG190" s="19" t="s">
        <v>508</v>
      </c>
      <c r="BH190" s="17" t="s">
        <v>508</v>
      </c>
      <c r="BI190" s="18" t="s">
        <v>508</v>
      </c>
      <c r="BJ190" s="18" t="s">
        <v>508</v>
      </c>
      <c r="BK190" s="18" t="s">
        <v>508</v>
      </c>
      <c r="BL190" s="18" t="s">
        <v>508</v>
      </c>
      <c r="BM190" s="18" t="s">
        <v>508</v>
      </c>
      <c r="BN190" s="18" t="s">
        <v>508</v>
      </c>
      <c r="BO190" s="18" t="s">
        <v>508</v>
      </c>
      <c r="BP190" s="18" t="s">
        <v>508</v>
      </c>
      <c r="BQ190" s="18" t="s">
        <v>508</v>
      </c>
      <c r="BR190" s="19" t="s">
        <v>508</v>
      </c>
      <c r="BS190" s="17" t="s">
        <v>508</v>
      </c>
      <c r="BT190" s="18" t="s">
        <v>508</v>
      </c>
      <c r="BU190" s="19" t="s">
        <v>508</v>
      </c>
      <c r="BV190" s="145" t="s">
        <v>508</v>
      </c>
      <c r="BW190" s="18" t="s">
        <v>508</v>
      </c>
      <c r="BX190" s="18" t="s">
        <v>508</v>
      </c>
      <c r="BY190" s="19" t="s">
        <v>508</v>
      </c>
      <c r="BZ190" s="19" t="s">
        <v>508</v>
      </c>
      <c r="CA190" s="16" t="s">
        <v>232</v>
      </c>
      <c r="CB190" s="19" t="s">
        <v>232</v>
      </c>
    </row>
    <row r="191" spans="5:80" ht="14.65" thickBot="1" x14ac:dyDescent="0.5">
      <c r="E191" s="169"/>
      <c r="F191" s="111" t="s">
        <v>207</v>
      </c>
      <c r="G191" s="111"/>
      <c r="H191" s="111"/>
      <c r="I191" s="17" t="s">
        <v>508</v>
      </c>
      <c r="J191" s="18" t="s">
        <v>508</v>
      </c>
      <c r="K191" s="18" t="s">
        <v>508</v>
      </c>
      <c r="L191" s="18" t="s">
        <v>508</v>
      </c>
      <c r="M191" s="18" t="s">
        <v>508</v>
      </c>
      <c r="N191" s="18" t="s">
        <v>508</v>
      </c>
      <c r="O191" s="18" t="s">
        <v>508</v>
      </c>
      <c r="P191" s="18" t="s">
        <v>229</v>
      </c>
      <c r="Q191" s="18" t="s">
        <v>508</v>
      </c>
      <c r="R191" s="18" t="s">
        <v>508</v>
      </c>
      <c r="S191" s="18" t="s">
        <v>508</v>
      </c>
      <c r="T191" s="18" t="s">
        <v>508</v>
      </c>
      <c r="U191" s="18" t="s">
        <v>508</v>
      </c>
      <c r="V191" s="18" t="s">
        <v>508</v>
      </c>
      <c r="W191" s="18" t="s">
        <v>508</v>
      </c>
      <c r="X191" s="18" t="s">
        <v>508</v>
      </c>
      <c r="Y191" s="18" t="s">
        <v>508</v>
      </c>
      <c r="Z191" s="18" t="s">
        <v>508</v>
      </c>
      <c r="AA191" s="18" t="s">
        <v>508</v>
      </c>
      <c r="AB191" s="18" t="s">
        <v>508</v>
      </c>
      <c r="AC191" s="18" t="s">
        <v>508</v>
      </c>
      <c r="AD191" s="18" t="s">
        <v>229</v>
      </c>
      <c r="AE191" s="18" t="s">
        <v>229</v>
      </c>
      <c r="AF191" s="19" t="s">
        <v>508</v>
      </c>
      <c r="AG191" s="17" t="s">
        <v>508</v>
      </c>
      <c r="AH191" s="18" t="s">
        <v>508</v>
      </c>
      <c r="AI191" s="18" t="s">
        <v>508</v>
      </c>
      <c r="AJ191" s="18" t="s">
        <v>508</v>
      </c>
      <c r="AK191" s="18" t="s">
        <v>508</v>
      </c>
      <c r="AL191" s="18" t="s">
        <v>508</v>
      </c>
      <c r="AM191" s="18" t="s">
        <v>508</v>
      </c>
      <c r="AN191" s="18" t="s">
        <v>508</v>
      </c>
      <c r="AO191" s="18" t="s">
        <v>508</v>
      </c>
      <c r="AP191" s="18" t="s">
        <v>508</v>
      </c>
      <c r="AQ191" s="18" t="s">
        <v>229</v>
      </c>
      <c r="AR191" s="18" t="s">
        <v>508</v>
      </c>
      <c r="AS191" s="18" t="s">
        <v>508</v>
      </c>
      <c r="AT191" s="18" t="s">
        <v>508</v>
      </c>
      <c r="AU191" s="18" t="s">
        <v>508</v>
      </c>
      <c r="AV191" s="18" t="s">
        <v>508</v>
      </c>
      <c r="AW191" s="18" t="s">
        <v>508</v>
      </c>
      <c r="AX191" s="18" t="s">
        <v>508</v>
      </c>
      <c r="AY191" s="18" t="s">
        <v>508</v>
      </c>
      <c r="AZ191" s="18" t="s">
        <v>508</v>
      </c>
      <c r="BA191" s="18" t="s">
        <v>508</v>
      </c>
      <c r="BB191" s="18" t="s">
        <v>508</v>
      </c>
      <c r="BC191" s="18" t="s">
        <v>508</v>
      </c>
      <c r="BD191" s="19" t="s">
        <v>508</v>
      </c>
      <c r="BE191" s="17" t="s">
        <v>508</v>
      </c>
      <c r="BF191" s="18" t="s">
        <v>508</v>
      </c>
      <c r="BG191" s="19" t="s">
        <v>508</v>
      </c>
      <c r="BH191" s="17" t="s">
        <v>508</v>
      </c>
      <c r="BI191" s="18" t="s">
        <v>508</v>
      </c>
      <c r="BJ191" s="18" t="s">
        <v>508</v>
      </c>
      <c r="BK191" s="18" t="s">
        <v>508</v>
      </c>
      <c r="BL191" s="18" t="s">
        <v>508</v>
      </c>
      <c r="BM191" s="18" t="s">
        <v>508</v>
      </c>
      <c r="BN191" s="18" t="s">
        <v>508</v>
      </c>
      <c r="BO191" s="18" t="s">
        <v>508</v>
      </c>
      <c r="BP191" s="18" t="s">
        <v>508</v>
      </c>
      <c r="BQ191" s="18" t="s">
        <v>508</v>
      </c>
      <c r="BR191" s="19" t="s">
        <v>508</v>
      </c>
      <c r="BS191" s="17" t="s">
        <v>508</v>
      </c>
      <c r="BT191" s="18" t="s">
        <v>508</v>
      </c>
      <c r="BU191" s="19" t="s">
        <v>508</v>
      </c>
      <c r="BV191" s="145" t="s">
        <v>508</v>
      </c>
      <c r="BW191" s="18" t="s">
        <v>508</v>
      </c>
      <c r="BX191" s="18" t="s">
        <v>508</v>
      </c>
      <c r="BY191" s="19" t="s">
        <v>508</v>
      </c>
      <c r="BZ191" s="19" t="s">
        <v>508</v>
      </c>
      <c r="CA191" s="147"/>
      <c r="CB191" s="19" t="s">
        <v>508</v>
      </c>
    </row>
    <row r="192" spans="5:80" ht="14.65" thickBot="1" x14ac:dyDescent="0.5">
      <c r="E192" s="169"/>
      <c r="F192" s="111" t="s">
        <v>210</v>
      </c>
      <c r="G192" s="111"/>
      <c r="H192" s="111"/>
      <c r="I192" s="17" t="s">
        <v>508</v>
      </c>
      <c r="J192" s="18" t="s">
        <v>508</v>
      </c>
      <c r="K192" s="18" t="s">
        <v>508</v>
      </c>
      <c r="L192" s="18" t="s">
        <v>508</v>
      </c>
      <c r="M192" s="18" t="s">
        <v>508</v>
      </c>
      <c r="N192" s="18" t="s">
        <v>508</v>
      </c>
      <c r="O192" s="18" t="s">
        <v>508</v>
      </c>
      <c r="P192" s="18" t="s">
        <v>508</v>
      </c>
      <c r="Q192" s="18" t="s">
        <v>508</v>
      </c>
      <c r="R192" s="18" t="s">
        <v>508</v>
      </c>
      <c r="S192" s="18" t="s">
        <v>508</v>
      </c>
      <c r="T192" s="18" t="s">
        <v>508</v>
      </c>
      <c r="U192" s="18" t="s">
        <v>508</v>
      </c>
      <c r="V192" s="18" t="s">
        <v>508</v>
      </c>
      <c r="W192" s="18" t="s">
        <v>508</v>
      </c>
      <c r="X192" s="18" t="s">
        <v>229</v>
      </c>
      <c r="Y192" s="18" t="s">
        <v>508</v>
      </c>
      <c r="Z192" s="18" t="s">
        <v>508</v>
      </c>
      <c r="AA192" s="18" t="s">
        <v>232</v>
      </c>
      <c r="AB192" s="18" t="s">
        <v>508</v>
      </c>
      <c r="AC192" s="18" t="s">
        <v>508</v>
      </c>
      <c r="AD192" s="18" t="s">
        <v>508</v>
      </c>
      <c r="AE192" s="18" t="s">
        <v>508</v>
      </c>
      <c r="AF192" s="19" t="s">
        <v>508</v>
      </c>
      <c r="AG192" s="17" t="s">
        <v>508</v>
      </c>
      <c r="AH192" s="18" t="s">
        <v>508</v>
      </c>
      <c r="AI192" s="18" t="s">
        <v>508</v>
      </c>
      <c r="AJ192" s="18" t="s">
        <v>508</v>
      </c>
      <c r="AK192" s="18" t="s">
        <v>508</v>
      </c>
      <c r="AL192" s="18" t="s">
        <v>508</v>
      </c>
      <c r="AM192" s="18" t="s">
        <v>508</v>
      </c>
      <c r="AN192" s="18" t="s">
        <v>508</v>
      </c>
      <c r="AO192" s="18" t="s">
        <v>508</v>
      </c>
      <c r="AP192" s="18" t="s">
        <v>508</v>
      </c>
      <c r="AQ192" s="18" t="s">
        <v>508</v>
      </c>
      <c r="AR192" s="18" t="s">
        <v>508</v>
      </c>
      <c r="AS192" s="18" t="s">
        <v>508</v>
      </c>
      <c r="AT192" s="18" t="s">
        <v>508</v>
      </c>
      <c r="AU192" s="18" t="s">
        <v>508</v>
      </c>
      <c r="AV192" s="18" t="s">
        <v>508</v>
      </c>
      <c r="AW192" s="18" t="s">
        <v>508</v>
      </c>
      <c r="AX192" s="18" t="s">
        <v>508</v>
      </c>
      <c r="AY192" s="18" t="s">
        <v>508</v>
      </c>
      <c r="AZ192" s="18" t="s">
        <v>508</v>
      </c>
      <c r="BA192" s="18" t="s">
        <v>508</v>
      </c>
      <c r="BB192" s="18" t="s">
        <v>508</v>
      </c>
      <c r="BC192" s="18" t="s">
        <v>508</v>
      </c>
      <c r="BD192" s="19" t="s">
        <v>508</v>
      </c>
      <c r="BE192" s="17" t="s">
        <v>508</v>
      </c>
      <c r="BF192" s="18" t="s">
        <v>508</v>
      </c>
      <c r="BG192" s="19" t="s">
        <v>508</v>
      </c>
      <c r="BH192" s="17" t="s">
        <v>508</v>
      </c>
      <c r="BI192" s="18" t="s">
        <v>508</v>
      </c>
      <c r="BJ192" s="18" t="s">
        <v>508</v>
      </c>
      <c r="BK192" s="18" t="s">
        <v>508</v>
      </c>
      <c r="BL192" s="18" t="s">
        <v>508</v>
      </c>
      <c r="BM192" s="18" t="s">
        <v>508</v>
      </c>
      <c r="BN192" s="18" t="s">
        <v>508</v>
      </c>
      <c r="BO192" s="18" t="s">
        <v>508</v>
      </c>
      <c r="BP192" s="18" t="s">
        <v>508</v>
      </c>
      <c r="BQ192" s="18" t="s">
        <v>508</v>
      </c>
      <c r="BR192" s="19" t="s">
        <v>508</v>
      </c>
      <c r="BS192" s="17" t="s">
        <v>508</v>
      </c>
      <c r="BT192" s="18" t="s">
        <v>508</v>
      </c>
      <c r="BU192" s="19" t="s">
        <v>508</v>
      </c>
      <c r="BV192" s="145" t="s">
        <v>508</v>
      </c>
      <c r="BW192" s="18" t="s">
        <v>508</v>
      </c>
      <c r="BX192" s="18" t="s">
        <v>508</v>
      </c>
      <c r="BY192" s="19" t="s">
        <v>508</v>
      </c>
      <c r="BZ192" s="19" t="s">
        <v>508</v>
      </c>
      <c r="CA192" s="147"/>
      <c r="CB192" s="19" t="s">
        <v>508</v>
      </c>
    </row>
    <row r="193" spans="5:80" ht="14.65" thickBot="1" x14ac:dyDescent="0.5">
      <c r="E193" s="169" t="s">
        <v>469</v>
      </c>
      <c r="F193" s="111" t="s">
        <v>63</v>
      </c>
      <c r="G193" s="111" t="s">
        <v>288</v>
      </c>
      <c r="H193" s="111" t="s">
        <v>288</v>
      </c>
      <c r="I193" s="17"/>
      <c r="J193" s="18"/>
      <c r="K193" s="18"/>
      <c r="L193" s="18"/>
      <c r="M193" s="18"/>
      <c r="N193" s="18"/>
      <c r="O193" s="18"/>
      <c r="P193" s="18"/>
      <c r="Q193" s="18"/>
      <c r="R193" s="18"/>
      <c r="S193" s="18"/>
      <c r="T193" s="18"/>
      <c r="U193" s="18" t="s">
        <v>508</v>
      </c>
      <c r="V193" s="18"/>
      <c r="W193" s="18" t="s">
        <v>229</v>
      </c>
      <c r="X193" s="18"/>
      <c r="Y193" s="18"/>
      <c r="Z193" s="18"/>
      <c r="AA193" s="18"/>
      <c r="AB193" s="18"/>
      <c r="AC193" s="18"/>
      <c r="AD193" s="18"/>
      <c r="AE193" s="18"/>
      <c r="AF193" s="19"/>
      <c r="AG193" s="17"/>
      <c r="AH193" s="18"/>
      <c r="AI193" s="18"/>
      <c r="AJ193" s="18"/>
      <c r="AK193" s="18"/>
      <c r="AL193" s="18"/>
      <c r="AM193" s="18"/>
      <c r="AN193" s="18"/>
      <c r="AO193" s="18"/>
      <c r="AP193" s="18"/>
      <c r="AQ193" s="18" t="s">
        <v>232</v>
      </c>
      <c r="AR193" s="18"/>
      <c r="AS193" s="18"/>
      <c r="AT193" s="18"/>
      <c r="AU193" s="18"/>
      <c r="AV193" s="18" t="s">
        <v>232</v>
      </c>
      <c r="AW193" s="18"/>
      <c r="AX193" s="18"/>
      <c r="AY193" s="18"/>
      <c r="AZ193" s="18"/>
      <c r="BA193" s="18"/>
      <c r="BB193" s="18"/>
      <c r="BC193" s="18"/>
      <c r="BD193" s="19"/>
      <c r="BE193" s="17"/>
      <c r="BF193" s="18"/>
      <c r="BG193" s="19"/>
      <c r="BH193" s="17"/>
      <c r="BI193" s="18"/>
      <c r="BJ193" s="18"/>
      <c r="BK193" s="18" t="s">
        <v>232</v>
      </c>
      <c r="BL193" s="18"/>
      <c r="BM193" s="18"/>
      <c r="BN193" s="18"/>
      <c r="BO193" s="18"/>
      <c r="BP193" s="18"/>
      <c r="BQ193" s="18"/>
      <c r="BR193" s="19"/>
      <c r="BS193" s="17"/>
      <c r="BT193" s="18"/>
      <c r="BU193" s="19"/>
      <c r="BV193" s="145"/>
      <c r="BW193" s="18"/>
      <c r="BX193" s="18"/>
      <c r="BY193" s="19"/>
      <c r="BZ193" s="19" t="s">
        <v>232</v>
      </c>
      <c r="CA193" s="147" t="s">
        <v>232</v>
      </c>
      <c r="CB193" s="19"/>
    </row>
    <row r="194" spans="5:80" ht="14.65" thickBot="1" x14ac:dyDescent="0.5">
      <c r="E194" s="169" t="s">
        <v>470</v>
      </c>
      <c r="F194" s="111" t="s">
        <v>78</v>
      </c>
      <c r="G194" s="111" t="s">
        <v>288</v>
      </c>
      <c r="H194" s="111" t="s">
        <v>288</v>
      </c>
      <c r="I194" s="17"/>
      <c r="J194" s="18"/>
      <c r="K194" s="18"/>
      <c r="L194" s="18"/>
      <c r="M194" s="18"/>
      <c r="N194" s="18" t="s">
        <v>232</v>
      </c>
      <c r="O194" s="18"/>
      <c r="P194" s="18"/>
      <c r="Q194" s="18"/>
      <c r="R194" s="18"/>
      <c r="S194" s="18"/>
      <c r="T194" s="18"/>
      <c r="U194" s="18" t="s">
        <v>508</v>
      </c>
      <c r="V194" s="18"/>
      <c r="W194" s="18"/>
      <c r="X194" s="18"/>
      <c r="Y194" s="18" t="s">
        <v>232</v>
      </c>
      <c r="Z194" s="18" t="s">
        <v>229</v>
      </c>
      <c r="AA194" s="18"/>
      <c r="AB194" s="18"/>
      <c r="AC194" s="18"/>
      <c r="AD194" s="18"/>
      <c r="AE194" s="18"/>
      <c r="AF194" s="19"/>
      <c r="AG194" s="17" t="s">
        <v>229</v>
      </c>
      <c r="AH194" s="18"/>
      <c r="AI194" s="18"/>
      <c r="AJ194" s="18"/>
      <c r="AK194" s="18"/>
      <c r="AL194" s="18"/>
      <c r="AM194" s="18"/>
      <c r="AN194" s="18"/>
      <c r="AO194" s="18"/>
      <c r="AP194" s="18"/>
      <c r="AQ194" s="18" t="s">
        <v>232</v>
      </c>
      <c r="AR194" s="18"/>
      <c r="AS194" s="18"/>
      <c r="AT194" s="18"/>
      <c r="AU194" s="18" t="s">
        <v>232</v>
      </c>
      <c r="AV194" s="18" t="s">
        <v>232</v>
      </c>
      <c r="AW194" s="18"/>
      <c r="AX194" s="18"/>
      <c r="AY194" s="18"/>
      <c r="AZ194" s="18"/>
      <c r="BA194" s="18"/>
      <c r="BB194" s="18"/>
      <c r="BC194" s="18"/>
      <c r="BD194" s="19"/>
      <c r="BE194" s="17"/>
      <c r="BF194" s="18" t="s">
        <v>232</v>
      </c>
      <c r="BG194" s="19"/>
      <c r="BH194" s="17"/>
      <c r="BI194" s="18"/>
      <c r="BJ194" s="18"/>
      <c r="BK194" s="18"/>
      <c r="BL194" s="18"/>
      <c r="BM194" s="18"/>
      <c r="BN194" s="18"/>
      <c r="BO194" s="18"/>
      <c r="BP194" s="18"/>
      <c r="BQ194" s="18"/>
      <c r="BR194" s="19"/>
      <c r="BS194" s="17"/>
      <c r="BT194" s="18"/>
      <c r="BU194" s="19"/>
      <c r="BV194" s="145"/>
      <c r="BW194" s="18"/>
      <c r="BX194" s="18"/>
      <c r="BY194" s="19"/>
      <c r="BZ194" s="19"/>
      <c r="CA194" s="147"/>
      <c r="CB194" s="19"/>
    </row>
    <row r="195" spans="5:80" ht="14.65" thickBot="1" x14ac:dyDescent="0.5">
      <c r="E195" s="169" t="s">
        <v>471</v>
      </c>
      <c r="F195" s="111" t="s">
        <v>93</v>
      </c>
      <c r="G195" s="111" t="s">
        <v>288</v>
      </c>
      <c r="H195" s="111" t="s">
        <v>288</v>
      </c>
      <c r="I195" s="17" t="s">
        <v>229</v>
      </c>
      <c r="J195" s="18"/>
      <c r="K195" s="18"/>
      <c r="L195" s="18"/>
      <c r="M195" s="18"/>
      <c r="N195" s="18"/>
      <c r="O195" s="18"/>
      <c r="P195" s="18"/>
      <c r="Q195" s="18"/>
      <c r="R195" s="18"/>
      <c r="S195" s="18"/>
      <c r="T195" s="18"/>
      <c r="U195" s="18" t="s">
        <v>508</v>
      </c>
      <c r="V195" s="18"/>
      <c r="W195" s="18"/>
      <c r="X195" s="18"/>
      <c r="Y195" s="18" t="s">
        <v>232</v>
      </c>
      <c r="Z195" s="18"/>
      <c r="AA195" s="18"/>
      <c r="AB195" s="18"/>
      <c r="AC195" s="18"/>
      <c r="AD195" s="18"/>
      <c r="AE195" s="18"/>
      <c r="AF195" s="19"/>
      <c r="AG195" s="17"/>
      <c r="AH195" s="18"/>
      <c r="AI195" s="18"/>
      <c r="AJ195" s="18"/>
      <c r="AK195" s="18"/>
      <c r="AL195" s="18"/>
      <c r="AM195" s="18"/>
      <c r="AN195" s="18"/>
      <c r="AO195" s="18"/>
      <c r="AP195" s="18"/>
      <c r="AQ195" s="18" t="s">
        <v>232</v>
      </c>
      <c r="AR195" s="18"/>
      <c r="AS195" s="18" t="s">
        <v>229</v>
      </c>
      <c r="AT195" s="18"/>
      <c r="AU195" s="18" t="s">
        <v>229</v>
      </c>
      <c r="AV195" s="18" t="s">
        <v>229</v>
      </c>
      <c r="AW195" s="18"/>
      <c r="AX195" s="18"/>
      <c r="AY195" s="18"/>
      <c r="AZ195" s="18"/>
      <c r="BA195" s="18"/>
      <c r="BB195" s="18"/>
      <c r="BC195" s="18"/>
      <c r="BD195" s="19"/>
      <c r="BE195" s="17"/>
      <c r="BF195" s="18" t="s">
        <v>229</v>
      </c>
      <c r="BG195" s="19"/>
      <c r="BH195" s="17"/>
      <c r="BI195" s="18"/>
      <c r="BJ195" s="18"/>
      <c r="BK195" s="18"/>
      <c r="BL195" s="18"/>
      <c r="BM195" s="18"/>
      <c r="BN195" s="18"/>
      <c r="BO195" s="18"/>
      <c r="BP195" s="18"/>
      <c r="BQ195" s="18"/>
      <c r="BR195" s="19"/>
      <c r="BS195" s="17"/>
      <c r="BT195" s="18"/>
      <c r="BU195" s="19"/>
      <c r="BV195" s="145"/>
      <c r="BW195" s="18"/>
      <c r="BX195" s="18"/>
      <c r="BY195" s="19"/>
      <c r="BZ195" s="19" t="s">
        <v>229</v>
      </c>
      <c r="CA195" s="147"/>
      <c r="CB195" s="19"/>
    </row>
    <row r="196" spans="5:80" ht="14.65" thickBot="1" x14ac:dyDescent="0.5">
      <c r="E196" s="169" t="s">
        <v>472</v>
      </c>
      <c r="F196" s="111" t="s">
        <v>108</v>
      </c>
      <c r="G196" s="111" t="s">
        <v>289</v>
      </c>
      <c r="H196" s="111" t="s">
        <v>288</v>
      </c>
      <c r="I196" s="17"/>
      <c r="J196" s="18"/>
      <c r="K196" s="18"/>
      <c r="L196" s="18"/>
      <c r="M196" s="18"/>
      <c r="N196" s="18"/>
      <c r="O196" s="18"/>
      <c r="P196" s="18"/>
      <c r="Q196" s="18"/>
      <c r="R196" s="18"/>
      <c r="S196" s="18"/>
      <c r="T196" s="18"/>
      <c r="U196" s="18" t="s">
        <v>508</v>
      </c>
      <c r="V196" s="18"/>
      <c r="W196" s="18"/>
      <c r="X196" s="18"/>
      <c r="Y196" s="18"/>
      <c r="Z196" s="18"/>
      <c r="AA196" s="18"/>
      <c r="AB196" s="18"/>
      <c r="AC196" s="18"/>
      <c r="AD196" s="18"/>
      <c r="AE196" s="18"/>
      <c r="AF196" s="19"/>
      <c r="AG196" s="17"/>
      <c r="AH196" s="18"/>
      <c r="AI196" s="18"/>
      <c r="AJ196" s="18"/>
      <c r="AK196" s="18"/>
      <c r="AL196" s="18"/>
      <c r="AM196" s="18"/>
      <c r="AN196" s="18"/>
      <c r="AO196" s="18"/>
      <c r="AP196" s="18"/>
      <c r="AQ196" s="18" t="s">
        <v>232</v>
      </c>
      <c r="AR196" s="18"/>
      <c r="AS196" s="18"/>
      <c r="AT196" s="18"/>
      <c r="AU196" s="18" t="s">
        <v>229</v>
      </c>
      <c r="AV196" s="18" t="s">
        <v>229</v>
      </c>
      <c r="AW196" s="18"/>
      <c r="AX196" s="18" t="s">
        <v>229</v>
      </c>
      <c r="AY196" s="18"/>
      <c r="AZ196" s="18"/>
      <c r="BA196" s="18"/>
      <c r="BB196" s="18"/>
      <c r="BC196" s="18"/>
      <c r="BD196" s="19"/>
      <c r="BE196" s="17"/>
      <c r="BF196" s="18" t="s">
        <v>229</v>
      </c>
      <c r="BG196" s="19"/>
      <c r="BH196" s="17"/>
      <c r="BI196" s="18"/>
      <c r="BJ196" s="18"/>
      <c r="BK196" s="18"/>
      <c r="BL196" s="18"/>
      <c r="BM196" s="18"/>
      <c r="BN196" s="18"/>
      <c r="BO196" s="18"/>
      <c r="BP196" s="18"/>
      <c r="BQ196" s="18"/>
      <c r="BR196" s="19"/>
      <c r="BS196" s="17"/>
      <c r="BT196" s="18"/>
      <c r="BU196" s="19"/>
      <c r="BV196" s="145"/>
      <c r="BW196" s="18"/>
      <c r="BX196" s="18"/>
      <c r="BY196" s="19"/>
      <c r="BZ196" s="19"/>
      <c r="CA196" s="147"/>
      <c r="CB196" s="19"/>
    </row>
    <row r="197" spans="5:80" ht="14.65" thickBot="1" x14ac:dyDescent="0.5">
      <c r="E197" s="169" t="s">
        <v>473</v>
      </c>
      <c r="F197" s="111" t="s">
        <v>122</v>
      </c>
      <c r="G197" s="111" t="s">
        <v>289</v>
      </c>
      <c r="H197" s="111" t="s">
        <v>288</v>
      </c>
      <c r="I197" s="17"/>
      <c r="J197" s="18"/>
      <c r="K197" s="18"/>
      <c r="L197" s="18" t="s">
        <v>229</v>
      </c>
      <c r="M197" s="18"/>
      <c r="N197" s="18"/>
      <c r="O197" s="18"/>
      <c r="P197" s="18"/>
      <c r="Q197" s="18"/>
      <c r="R197" s="18"/>
      <c r="S197" s="18"/>
      <c r="T197" s="18"/>
      <c r="U197" s="18" t="s">
        <v>508</v>
      </c>
      <c r="V197" s="18"/>
      <c r="W197" s="18" t="s">
        <v>229</v>
      </c>
      <c r="X197" s="18"/>
      <c r="Y197" s="18"/>
      <c r="Z197" s="18"/>
      <c r="AA197" s="18"/>
      <c r="AB197" s="18"/>
      <c r="AC197" s="18"/>
      <c r="AD197" s="18"/>
      <c r="AE197" s="18"/>
      <c r="AF197" s="19"/>
      <c r="AG197" s="17"/>
      <c r="AH197" s="18" t="s">
        <v>229</v>
      </c>
      <c r="AI197" s="18"/>
      <c r="AJ197" s="18"/>
      <c r="AK197" s="18"/>
      <c r="AL197" s="18"/>
      <c r="AM197" s="18"/>
      <c r="AN197" s="18"/>
      <c r="AO197" s="18"/>
      <c r="AP197" s="18"/>
      <c r="AQ197" s="18"/>
      <c r="AR197" s="18"/>
      <c r="AS197" s="18" t="s">
        <v>229</v>
      </c>
      <c r="AT197" s="18"/>
      <c r="AU197" s="18" t="s">
        <v>229</v>
      </c>
      <c r="AV197" s="18" t="s">
        <v>229</v>
      </c>
      <c r="AW197" s="18"/>
      <c r="AX197" s="18"/>
      <c r="AY197" s="18"/>
      <c r="AZ197" s="18"/>
      <c r="BA197" s="18"/>
      <c r="BB197" s="18"/>
      <c r="BC197" s="18"/>
      <c r="BD197" s="19"/>
      <c r="BE197" s="17"/>
      <c r="BF197" s="18"/>
      <c r="BG197" s="19"/>
      <c r="BH197" s="17"/>
      <c r="BI197" s="18"/>
      <c r="BJ197" s="18"/>
      <c r="BK197" s="18"/>
      <c r="BL197" s="18"/>
      <c r="BM197" s="18"/>
      <c r="BN197" s="18"/>
      <c r="BO197" s="18"/>
      <c r="BP197" s="18"/>
      <c r="BQ197" s="18"/>
      <c r="BR197" s="19"/>
      <c r="BS197" s="17"/>
      <c r="BT197" s="18"/>
      <c r="BU197" s="19"/>
      <c r="BV197" s="145"/>
      <c r="BW197" s="18"/>
      <c r="BX197" s="18"/>
      <c r="BY197" s="19"/>
      <c r="BZ197" s="19" t="s">
        <v>229</v>
      </c>
      <c r="CA197" s="147"/>
      <c r="CB197" s="19"/>
    </row>
    <row r="198" spans="5:80" ht="14.65" thickBot="1" x14ac:dyDescent="0.5">
      <c r="E198" s="169" t="s">
        <v>474</v>
      </c>
      <c r="F198" s="111" t="s">
        <v>133</v>
      </c>
      <c r="G198" s="111" t="s">
        <v>288</v>
      </c>
      <c r="H198" s="111" t="s">
        <v>288</v>
      </c>
      <c r="I198" s="17"/>
      <c r="J198" s="18"/>
      <c r="K198" s="18"/>
      <c r="L198" s="18" t="s">
        <v>229</v>
      </c>
      <c r="M198" s="18"/>
      <c r="N198" s="18" t="s">
        <v>232</v>
      </c>
      <c r="O198" s="18"/>
      <c r="P198" s="18" t="s">
        <v>229</v>
      </c>
      <c r="Q198" s="18"/>
      <c r="R198" s="18" t="s">
        <v>232</v>
      </c>
      <c r="S198" s="18"/>
      <c r="T198" s="18"/>
      <c r="U198" s="18" t="s">
        <v>508</v>
      </c>
      <c r="V198" s="18"/>
      <c r="W198" s="18" t="s">
        <v>229</v>
      </c>
      <c r="X198" s="18"/>
      <c r="Y198" s="18"/>
      <c r="Z198" s="18" t="s">
        <v>232</v>
      </c>
      <c r="AA198" s="18"/>
      <c r="AB198" s="18"/>
      <c r="AC198" s="18"/>
      <c r="AD198" s="18" t="s">
        <v>232</v>
      </c>
      <c r="AE198" s="18" t="s">
        <v>232</v>
      </c>
      <c r="AF198" s="19"/>
      <c r="AG198" s="17"/>
      <c r="AH198" s="18"/>
      <c r="AI198" s="18"/>
      <c r="AJ198" s="18"/>
      <c r="AK198" s="18"/>
      <c r="AL198" s="18"/>
      <c r="AM198" s="18" t="s">
        <v>232</v>
      </c>
      <c r="AN198" s="18"/>
      <c r="AO198" s="18"/>
      <c r="AP198" s="18"/>
      <c r="AQ198" s="18"/>
      <c r="AR198" s="18"/>
      <c r="AS198" s="18"/>
      <c r="AT198" s="18"/>
      <c r="AU198" s="18" t="s">
        <v>232</v>
      </c>
      <c r="AV198" s="18" t="s">
        <v>232</v>
      </c>
      <c r="AW198" s="18" t="s">
        <v>229</v>
      </c>
      <c r="AX198" s="18"/>
      <c r="AY198" s="18"/>
      <c r="AZ198" s="18"/>
      <c r="BA198" s="18"/>
      <c r="BB198" s="18"/>
      <c r="BC198" s="18"/>
      <c r="BD198" s="19"/>
      <c r="BE198" s="17"/>
      <c r="BF198" s="18" t="s">
        <v>232</v>
      </c>
      <c r="BG198" s="19"/>
      <c r="BH198" s="17"/>
      <c r="BI198" s="18"/>
      <c r="BJ198" s="18"/>
      <c r="BK198" s="18"/>
      <c r="BL198" s="18"/>
      <c r="BM198" s="18"/>
      <c r="BN198" s="18"/>
      <c r="BO198" s="18"/>
      <c r="BP198" s="18"/>
      <c r="BQ198" s="18"/>
      <c r="BR198" s="19"/>
      <c r="BS198" s="17"/>
      <c r="BT198" s="18"/>
      <c r="BU198" s="19"/>
      <c r="BV198" s="145"/>
      <c r="BW198" s="18"/>
      <c r="BX198" s="18"/>
      <c r="BY198" s="19"/>
      <c r="BZ198" s="19"/>
      <c r="CA198" s="147" t="s">
        <v>232</v>
      </c>
      <c r="CB198" s="19"/>
    </row>
    <row r="199" spans="5:80" ht="14.65" thickBot="1" x14ac:dyDescent="0.5">
      <c r="E199" s="169" t="s">
        <v>475</v>
      </c>
      <c r="F199" s="111" t="s">
        <v>142</v>
      </c>
      <c r="G199" s="111" t="s">
        <v>289</v>
      </c>
      <c r="H199" s="111" t="s">
        <v>287</v>
      </c>
      <c r="I199" s="17"/>
      <c r="J199" s="18" t="s">
        <v>232</v>
      </c>
      <c r="K199" s="18"/>
      <c r="L199" s="18"/>
      <c r="M199" s="18"/>
      <c r="N199" s="18"/>
      <c r="O199" s="18"/>
      <c r="P199" s="18" t="s">
        <v>232</v>
      </c>
      <c r="Q199" s="18"/>
      <c r="R199" s="18"/>
      <c r="S199" s="18"/>
      <c r="T199" s="18"/>
      <c r="U199" s="18" t="s">
        <v>508</v>
      </c>
      <c r="V199" s="18"/>
      <c r="W199" s="18" t="s">
        <v>229</v>
      </c>
      <c r="X199" s="18"/>
      <c r="Y199" s="18" t="s">
        <v>232</v>
      </c>
      <c r="Z199" s="18"/>
      <c r="AA199" s="18" t="s">
        <v>232</v>
      </c>
      <c r="AB199" s="18"/>
      <c r="AC199" s="18"/>
      <c r="AD199" s="18" t="s">
        <v>232</v>
      </c>
      <c r="AE199" s="18"/>
      <c r="AF199" s="19" t="s">
        <v>232</v>
      </c>
      <c r="AG199" s="17"/>
      <c r="AH199" s="18" t="s">
        <v>232</v>
      </c>
      <c r="AI199" s="18"/>
      <c r="AJ199" s="18" t="s">
        <v>232</v>
      </c>
      <c r="AK199" s="18"/>
      <c r="AL199" s="18"/>
      <c r="AM199" s="18"/>
      <c r="AN199" s="18"/>
      <c r="AO199" s="18"/>
      <c r="AP199" s="18"/>
      <c r="AQ199" s="18"/>
      <c r="AR199" s="18"/>
      <c r="AS199" s="18"/>
      <c r="AT199" s="18"/>
      <c r="AU199" s="18" t="s">
        <v>232</v>
      </c>
      <c r="AV199" s="18" t="s">
        <v>232</v>
      </c>
      <c r="AW199" s="18"/>
      <c r="AX199" s="18"/>
      <c r="AY199" s="18"/>
      <c r="AZ199" s="18"/>
      <c r="BA199" s="18"/>
      <c r="BB199" s="18"/>
      <c r="BC199" s="18"/>
      <c r="BD199" s="19"/>
      <c r="BE199" s="17"/>
      <c r="BF199" s="18" t="s">
        <v>232</v>
      </c>
      <c r="BG199" s="19"/>
      <c r="BH199" s="17"/>
      <c r="BI199" s="18"/>
      <c r="BJ199" s="18"/>
      <c r="BK199" s="18"/>
      <c r="BL199" s="18"/>
      <c r="BM199" s="18"/>
      <c r="BN199" s="18"/>
      <c r="BO199" s="18"/>
      <c r="BP199" s="18"/>
      <c r="BQ199" s="18"/>
      <c r="BR199" s="19"/>
      <c r="BS199" s="17"/>
      <c r="BT199" s="18"/>
      <c r="BU199" s="19"/>
      <c r="BV199" s="145"/>
      <c r="BW199" s="18"/>
      <c r="BX199" s="18"/>
      <c r="BY199" s="19"/>
      <c r="BZ199" s="19"/>
      <c r="CA199" s="147" t="s">
        <v>232</v>
      </c>
      <c r="CB199" s="19"/>
    </row>
    <row r="200" spans="5:80" ht="14.65" thickBot="1" x14ac:dyDescent="0.5">
      <c r="E200" s="169" t="s">
        <v>479</v>
      </c>
      <c r="F200" s="111" t="s">
        <v>1128</v>
      </c>
      <c r="G200" s="111" t="s">
        <v>290</v>
      </c>
      <c r="H200" s="111" t="s">
        <v>290</v>
      </c>
      <c r="I200" s="17"/>
      <c r="J200" s="18"/>
      <c r="K200" s="18"/>
      <c r="L200" s="18"/>
      <c r="M200" s="18"/>
      <c r="N200" s="18"/>
      <c r="O200" s="18"/>
      <c r="P200" s="18"/>
      <c r="Q200" s="18"/>
      <c r="R200" s="18"/>
      <c r="S200" s="18"/>
      <c r="T200" s="18"/>
      <c r="U200" s="18" t="s">
        <v>508</v>
      </c>
      <c r="V200" s="18"/>
      <c r="W200" s="18"/>
      <c r="X200" s="18"/>
      <c r="Y200" s="18"/>
      <c r="Z200" s="18"/>
      <c r="AA200" s="18"/>
      <c r="AB200" s="18"/>
      <c r="AC200" s="18"/>
      <c r="AD200" s="18"/>
      <c r="AE200" s="18"/>
      <c r="AF200" s="19"/>
      <c r="AG200" s="17"/>
      <c r="AH200" s="18"/>
      <c r="AI200" s="18"/>
      <c r="AJ200" s="18"/>
      <c r="AK200" s="18"/>
      <c r="AL200" s="18"/>
      <c r="AM200" s="18"/>
      <c r="AN200" s="18"/>
      <c r="AO200" s="18"/>
      <c r="AP200" s="18"/>
      <c r="AQ200" s="18"/>
      <c r="AR200" s="18"/>
      <c r="AS200" s="18"/>
      <c r="AT200" s="18"/>
      <c r="AU200" s="18"/>
      <c r="AV200" s="18"/>
      <c r="AW200" s="18"/>
      <c r="AX200" s="18"/>
      <c r="AY200" s="18"/>
      <c r="AZ200" s="18"/>
      <c r="BA200" s="18"/>
      <c r="BB200" s="18"/>
      <c r="BC200" s="18"/>
      <c r="BD200" s="19"/>
      <c r="BE200" s="17"/>
      <c r="BF200" s="18"/>
      <c r="BG200" s="19"/>
      <c r="BH200" s="17"/>
      <c r="BI200" s="18"/>
      <c r="BJ200" s="18"/>
      <c r="BK200" s="18"/>
      <c r="BL200" s="18"/>
      <c r="BM200" s="18"/>
      <c r="BN200" s="18"/>
      <c r="BO200" s="18"/>
      <c r="BP200" s="18"/>
      <c r="BQ200" s="18"/>
      <c r="BR200" s="19"/>
      <c r="BS200" s="17"/>
      <c r="BT200" s="18"/>
      <c r="BU200" s="19"/>
      <c r="BV200" s="145"/>
      <c r="BW200" s="18"/>
      <c r="BX200" s="18"/>
      <c r="BY200" s="19"/>
      <c r="BZ200" s="19"/>
      <c r="CA200" s="147"/>
      <c r="CB200" s="19"/>
    </row>
    <row r="201" spans="5:80" ht="14.65" thickBot="1" x14ac:dyDescent="0.5">
      <c r="E201" s="169" t="s">
        <v>481</v>
      </c>
      <c r="F201" s="111" t="s">
        <v>1168</v>
      </c>
      <c r="G201" s="111" t="s">
        <v>290</v>
      </c>
      <c r="H201" s="111" t="s">
        <v>290</v>
      </c>
      <c r="I201" s="17"/>
      <c r="J201" s="18"/>
      <c r="K201" s="18"/>
      <c r="L201" s="18"/>
      <c r="M201" s="18"/>
      <c r="N201" s="18"/>
      <c r="O201" s="18"/>
      <c r="P201" s="18"/>
      <c r="Q201" s="18"/>
      <c r="R201" s="18"/>
      <c r="S201" s="18"/>
      <c r="T201" s="18"/>
      <c r="U201" s="18" t="s">
        <v>508</v>
      </c>
      <c r="V201" s="18"/>
      <c r="W201" s="18"/>
      <c r="X201" s="18"/>
      <c r="Y201" s="18"/>
      <c r="Z201" s="18"/>
      <c r="AA201" s="18"/>
      <c r="AB201" s="18"/>
      <c r="AC201" s="18"/>
      <c r="AD201" s="18"/>
      <c r="AE201" s="18"/>
      <c r="AF201" s="19"/>
      <c r="AG201" s="17"/>
      <c r="AH201" s="18"/>
      <c r="AI201" s="18"/>
      <c r="AJ201" s="18"/>
      <c r="AK201" s="18"/>
      <c r="AL201" s="18"/>
      <c r="AM201" s="18"/>
      <c r="AN201" s="18"/>
      <c r="AO201" s="18"/>
      <c r="AP201" s="18"/>
      <c r="AQ201" s="18"/>
      <c r="AR201" s="18"/>
      <c r="AS201" s="18"/>
      <c r="AT201" s="18"/>
      <c r="AU201" s="18"/>
      <c r="AV201" s="18"/>
      <c r="AW201" s="18"/>
      <c r="AX201" s="18"/>
      <c r="AY201" s="18"/>
      <c r="AZ201" s="18"/>
      <c r="BA201" s="18"/>
      <c r="BB201" s="18"/>
      <c r="BC201" s="18"/>
      <c r="BD201" s="19"/>
      <c r="BE201" s="17"/>
      <c r="BF201" s="18"/>
      <c r="BG201" s="19"/>
      <c r="BH201" s="17"/>
      <c r="BI201" s="18"/>
      <c r="BJ201" s="18"/>
      <c r="BK201" s="18"/>
      <c r="BL201" s="18"/>
      <c r="BM201" s="18"/>
      <c r="BN201" s="18"/>
      <c r="BO201" s="18"/>
      <c r="BP201" s="18"/>
      <c r="BQ201" s="18"/>
      <c r="BR201" s="19"/>
      <c r="BS201" s="17"/>
      <c r="BT201" s="18"/>
      <c r="BU201" s="19"/>
      <c r="BV201" s="145"/>
      <c r="BW201" s="18"/>
      <c r="BX201" s="18"/>
      <c r="BY201" s="19"/>
      <c r="BZ201" s="19"/>
      <c r="CA201" s="147"/>
      <c r="CB201" s="19"/>
    </row>
    <row r="202" spans="5:80" ht="14.65" thickBot="1" x14ac:dyDescent="0.5">
      <c r="E202" s="169"/>
      <c r="F202" s="111" t="s">
        <v>151</v>
      </c>
      <c r="G202" s="111"/>
      <c r="H202" s="111"/>
      <c r="I202" s="17" t="s">
        <v>508</v>
      </c>
      <c r="J202" s="18" t="s">
        <v>508</v>
      </c>
      <c r="K202" s="18" t="s">
        <v>508</v>
      </c>
      <c r="L202" s="18" t="s">
        <v>508</v>
      </c>
      <c r="M202" s="18" t="s">
        <v>508</v>
      </c>
      <c r="N202" s="18" t="s">
        <v>508</v>
      </c>
      <c r="O202" s="18" t="s">
        <v>508</v>
      </c>
      <c r="P202" s="18" t="s">
        <v>508</v>
      </c>
      <c r="Q202" s="18" t="s">
        <v>508</v>
      </c>
      <c r="R202" s="18" t="s">
        <v>229</v>
      </c>
      <c r="S202" s="18" t="s">
        <v>508</v>
      </c>
      <c r="T202" s="18" t="s">
        <v>508</v>
      </c>
      <c r="U202" s="18" t="s">
        <v>508</v>
      </c>
      <c r="V202" s="18" t="s">
        <v>508</v>
      </c>
      <c r="W202" s="18" t="s">
        <v>508</v>
      </c>
      <c r="X202" s="18" t="s">
        <v>508</v>
      </c>
      <c r="Y202" s="18" t="s">
        <v>508</v>
      </c>
      <c r="Z202" s="18" t="s">
        <v>508</v>
      </c>
      <c r="AA202" s="18" t="s">
        <v>508</v>
      </c>
      <c r="AB202" s="18" t="s">
        <v>508</v>
      </c>
      <c r="AC202" s="18" t="s">
        <v>508</v>
      </c>
      <c r="AD202" s="18" t="s">
        <v>508</v>
      </c>
      <c r="AE202" s="18" t="s">
        <v>508</v>
      </c>
      <c r="AF202" s="19" t="s">
        <v>508</v>
      </c>
      <c r="AG202" s="17" t="s">
        <v>508</v>
      </c>
      <c r="AH202" s="18" t="s">
        <v>508</v>
      </c>
      <c r="AI202" s="18" t="s">
        <v>508</v>
      </c>
      <c r="AJ202" s="18" t="s">
        <v>508</v>
      </c>
      <c r="AK202" s="18" t="s">
        <v>508</v>
      </c>
      <c r="AL202" s="18" t="s">
        <v>508</v>
      </c>
      <c r="AM202" s="18" t="s">
        <v>508</v>
      </c>
      <c r="AN202" s="18" t="s">
        <v>508</v>
      </c>
      <c r="AO202" s="18" t="s">
        <v>508</v>
      </c>
      <c r="AP202" s="18" t="s">
        <v>508</v>
      </c>
      <c r="AQ202" s="18" t="s">
        <v>508</v>
      </c>
      <c r="AR202" s="18" t="s">
        <v>508</v>
      </c>
      <c r="AS202" s="18" t="s">
        <v>508</v>
      </c>
      <c r="AT202" s="18" t="s">
        <v>508</v>
      </c>
      <c r="AU202" s="18" t="s">
        <v>229</v>
      </c>
      <c r="AV202" s="18" t="s">
        <v>232</v>
      </c>
      <c r="AW202" s="18" t="s">
        <v>508</v>
      </c>
      <c r="AX202" s="18" t="s">
        <v>508</v>
      </c>
      <c r="AY202" s="18" t="s">
        <v>508</v>
      </c>
      <c r="AZ202" s="18" t="s">
        <v>508</v>
      </c>
      <c r="BA202" s="18" t="s">
        <v>508</v>
      </c>
      <c r="BB202" s="18" t="s">
        <v>508</v>
      </c>
      <c r="BC202" s="18" t="s">
        <v>508</v>
      </c>
      <c r="BD202" s="19" t="s">
        <v>508</v>
      </c>
      <c r="BE202" s="17" t="s">
        <v>508</v>
      </c>
      <c r="BF202" s="18" t="s">
        <v>508</v>
      </c>
      <c r="BG202" s="19" t="s">
        <v>508</v>
      </c>
      <c r="BH202" s="17" t="s">
        <v>508</v>
      </c>
      <c r="BI202" s="18" t="s">
        <v>508</v>
      </c>
      <c r="BJ202" s="18" t="s">
        <v>508</v>
      </c>
      <c r="BK202" s="18" t="s">
        <v>508</v>
      </c>
      <c r="BL202" s="18" t="s">
        <v>508</v>
      </c>
      <c r="BM202" s="18" t="s">
        <v>508</v>
      </c>
      <c r="BN202" s="18" t="s">
        <v>508</v>
      </c>
      <c r="BO202" s="18" t="s">
        <v>508</v>
      </c>
      <c r="BP202" s="18" t="s">
        <v>508</v>
      </c>
      <c r="BQ202" s="18" t="s">
        <v>508</v>
      </c>
      <c r="BR202" s="19" t="s">
        <v>508</v>
      </c>
      <c r="BS202" s="17" t="s">
        <v>508</v>
      </c>
      <c r="BT202" s="18" t="s">
        <v>508</v>
      </c>
      <c r="BU202" s="19" t="s">
        <v>508</v>
      </c>
      <c r="BV202" s="145" t="s">
        <v>508</v>
      </c>
      <c r="BW202" s="18" t="s">
        <v>508</v>
      </c>
      <c r="BX202" s="18" t="s">
        <v>508</v>
      </c>
      <c r="BY202" s="19" t="s">
        <v>508</v>
      </c>
      <c r="BZ202" s="19" t="s">
        <v>229</v>
      </c>
      <c r="CA202" s="16" t="s">
        <v>232</v>
      </c>
      <c r="CB202" s="19" t="s">
        <v>508</v>
      </c>
    </row>
    <row r="203" spans="5:80" ht="14.65" thickBot="1" x14ac:dyDescent="0.5">
      <c r="E203" s="169"/>
      <c r="F203" s="111" t="s">
        <v>160</v>
      </c>
      <c r="G203" s="111"/>
      <c r="H203" s="111"/>
      <c r="I203" s="17" t="s">
        <v>508</v>
      </c>
      <c r="J203" s="18" t="s">
        <v>508</v>
      </c>
      <c r="K203" s="18" t="s">
        <v>508</v>
      </c>
      <c r="L203" s="18" t="s">
        <v>508</v>
      </c>
      <c r="M203" s="18" t="s">
        <v>508</v>
      </c>
      <c r="N203" s="18" t="s">
        <v>508</v>
      </c>
      <c r="O203" s="18" t="s">
        <v>508</v>
      </c>
      <c r="P203" s="18" t="s">
        <v>232</v>
      </c>
      <c r="Q203" s="18" t="s">
        <v>508</v>
      </c>
      <c r="R203" s="18" t="s">
        <v>508</v>
      </c>
      <c r="S203" s="18" t="s">
        <v>508</v>
      </c>
      <c r="T203" s="18" t="s">
        <v>232</v>
      </c>
      <c r="U203" s="18" t="s">
        <v>508</v>
      </c>
      <c r="V203" s="18" t="s">
        <v>508</v>
      </c>
      <c r="W203" s="18" t="s">
        <v>229</v>
      </c>
      <c r="X203" s="18" t="s">
        <v>508</v>
      </c>
      <c r="Y203" s="18" t="s">
        <v>508</v>
      </c>
      <c r="Z203" s="18" t="s">
        <v>508</v>
      </c>
      <c r="AA203" s="18" t="s">
        <v>508</v>
      </c>
      <c r="AB203" s="18" t="s">
        <v>508</v>
      </c>
      <c r="AC203" s="18" t="s">
        <v>508</v>
      </c>
      <c r="AD203" s="18" t="s">
        <v>508</v>
      </c>
      <c r="AE203" s="18" t="s">
        <v>508</v>
      </c>
      <c r="AF203" s="19" t="s">
        <v>508</v>
      </c>
      <c r="AG203" s="17" t="s">
        <v>508</v>
      </c>
      <c r="AH203" s="18" t="s">
        <v>232</v>
      </c>
      <c r="AI203" s="18" t="s">
        <v>508</v>
      </c>
      <c r="AJ203" s="18" t="s">
        <v>508</v>
      </c>
      <c r="AK203" s="18" t="s">
        <v>508</v>
      </c>
      <c r="AL203" s="18" t="s">
        <v>508</v>
      </c>
      <c r="AM203" s="18" t="s">
        <v>508</v>
      </c>
      <c r="AN203" s="18" t="s">
        <v>508</v>
      </c>
      <c r="AO203" s="18" t="s">
        <v>508</v>
      </c>
      <c r="AP203" s="18" t="s">
        <v>508</v>
      </c>
      <c r="AQ203" s="18" t="s">
        <v>508</v>
      </c>
      <c r="AR203" s="18" t="s">
        <v>508</v>
      </c>
      <c r="AS203" s="18" t="s">
        <v>232</v>
      </c>
      <c r="AT203" s="18" t="s">
        <v>508</v>
      </c>
      <c r="AU203" s="18" t="s">
        <v>508</v>
      </c>
      <c r="AV203" s="18" t="s">
        <v>508</v>
      </c>
      <c r="AW203" s="18" t="s">
        <v>508</v>
      </c>
      <c r="AX203" s="18" t="s">
        <v>508</v>
      </c>
      <c r="AY203" s="18" t="s">
        <v>508</v>
      </c>
      <c r="AZ203" s="18" t="s">
        <v>508</v>
      </c>
      <c r="BA203" s="18" t="s">
        <v>508</v>
      </c>
      <c r="BB203" s="18" t="s">
        <v>508</v>
      </c>
      <c r="BC203" s="18" t="s">
        <v>508</v>
      </c>
      <c r="BD203" s="19" t="s">
        <v>508</v>
      </c>
      <c r="BE203" s="17" t="s">
        <v>508</v>
      </c>
      <c r="BF203" s="18" t="s">
        <v>508</v>
      </c>
      <c r="BG203" s="19" t="s">
        <v>508</v>
      </c>
      <c r="BH203" s="17" t="s">
        <v>508</v>
      </c>
      <c r="BI203" s="18" t="s">
        <v>508</v>
      </c>
      <c r="BJ203" s="18" t="s">
        <v>508</v>
      </c>
      <c r="BK203" s="18" t="s">
        <v>508</v>
      </c>
      <c r="BL203" s="18" t="s">
        <v>508</v>
      </c>
      <c r="BM203" s="18" t="s">
        <v>508</v>
      </c>
      <c r="BN203" s="18" t="s">
        <v>508</v>
      </c>
      <c r="BO203" s="18" t="s">
        <v>508</v>
      </c>
      <c r="BP203" s="18" t="s">
        <v>508</v>
      </c>
      <c r="BQ203" s="18" t="s">
        <v>508</v>
      </c>
      <c r="BR203" s="19" t="s">
        <v>508</v>
      </c>
      <c r="BS203" s="17" t="s">
        <v>508</v>
      </c>
      <c r="BT203" s="18" t="s">
        <v>508</v>
      </c>
      <c r="BU203" s="19" t="s">
        <v>508</v>
      </c>
      <c r="BV203" s="145" t="s">
        <v>508</v>
      </c>
      <c r="BW203" s="18" t="s">
        <v>508</v>
      </c>
      <c r="BX203" s="18" t="s">
        <v>508</v>
      </c>
      <c r="BY203" s="19"/>
      <c r="BZ203" s="19" t="s">
        <v>232</v>
      </c>
      <c r="CA203" s="16" t="s">
        <v>232</v>
      </c>
      <c r="CB203" s="19" t="s">
        <v>232</v>
      </c>
    </row>
    <row r="204" spans="5:80" ht="14.65" thickBot="1" x14ac:dyDescent="0.5">
      <c r="E204" s="169"/>
      <c r="F204" s="111" t="s">
        <v>167</v>
      </c>
      <c r="G204" s="111"/>
      <c r="H204" s="111"/>
      <c r="I204" s="17" t="s">
        <v>508</v>
      </c>
      <c r="J204" s="18" t="s">
        <v>508</v>
      </c>
      <c r="K204" s="18" t="s">
        <v>508</v>
      </c>
      <c r="L204" s="18" t="s">
        <v>229</v>
      </c>
      <c r="M204" s="18" t="s">
        <v>508</v>
      </c>
      <c r="N204" s="18" t="s">
        <v>508</v>
      </c>
      <c r="O204" s="18" t="s">
        <v>508</v>
      </c>
      <c r="P204" s="18" t="s">
        <v>508</v>
      </c>
      <c r="Q204" s="18" t="s">
        <v>508</v>
      </c>
      <c r="R204" s="18" t="s">
        <v>508</v>
      </c>
      <c r="S204" s="18" t="s">
        <v>508</v>
      </c>
      <c r="T204" s="18" t="s">
        <v>508</v>
      </c>
      <c r="U204" s="18" t="s">
        <v>508</v>
      </c>
      <c r="V204" s="18" t="s">
        <v>508</v>
      </c>
      <c r="W204" s="18" t="s">
        <v>232</v>
      </c>
      <c r="X204" s="18" t="s">
        <v>508</v>
      </c>
      <c r="Y204" s="18" t="s">
        <v>508</v>
      </c>
      <c r="Z204" s="18" t="s">
        <v>508</v>
      </c>
      <c r="AA204" s="18" t="s">
        <v>508</v>
      </c>
      <c r="AB204" s="18" t="s">
        <v>508</v>
      </c>
      <c r="AC204" s="18" t="s">
        <v>508</v>
      </c>
      <c r="AD204" s="18" t="s">
        <v>508</v>
      </c>
      <c r="AE204" s="18" t="s">
        <v>508</v>
      </c>
      <c r="AF204" s="19" t="s">
        <v>508</v>
      </c>
      <c r="AG204" s="17" t="s">
        <v>508</v>
      </c>
      <c r="AH204" s="18" t="s">
        <v>508</v>
      </c>
      <c r="AI204" s="18" t="s">
        <v>508</v>
      </c>
      <c r="AJ204" s="18" t="s">
        <v>508</v>
      </c>
      <c r="AK204" s="18" t="s">
        <v>508</v>
      </c>
      <c r="AL204" s="18" t="s">
        <v>508</v>
      </c>
      <c r="AM204" s="18" t="s">
        <v>508</v>
      </c>
      <c r="AN204" s="18" t="s">
        <v>508</v>
      </c>
      <c r="AO204" s="18" t="s">
        <v>508</v>
      </c>
      <c r="AP204" s="18" t="s">
        <v>508</v>
      </c>
      <c r="AQ204" s="18" t="s">
        <v>508</v>
      </c>
      <c r="AR204" s="18" t="s">
        <v>508</v>
      </c>
      <c r="AS204" s="18" t="s">
        <v>232</v>
      </c>
      <c r="AT204" s="18" t="s">
        <v>508</v>
      </c>
      <c r="AU204" s="18" t="s">
        <v>508</v>
      </c>
      <c r="AV204" s="18" t="s">
        <v>508</v>
      </c>
      <c r="AW204" s="18" t="s">
        <v>508</v>
      </c>
      <c r="AX204" s="18" t="s">
        <v>508</v>
      </c>
      <c r="AY204" s="18" t="s">
        <v>508</v>
      </c>
      <c r="AZ204" s="18" t="s">
        <v>508</v>
      </c>
      <c r="BA204" s="18" t="s">
        <v>508</v>
      </c>
      <c r="BB204" s="18" t="s">
        <v>508</v>
      </c>
      <c r="BC204" s="18" t="s">
        <v>508</v>
      </c>
      <c r="BD204" s="19" t="s">
        <v>508</v>
      </c>
      <c r="BE204" s="17" t="s">
        <v>508</v>
      </c>
      <c r="BF204" s="18" t="s">
        <v>508</v>
      </c>
      <c r="BG204" s="19" t="s">
        <v>508</v>
      </c>
      <c r="BH204" s="17" t="s">
        <v>508</v>
      </c>
      <c r="BI204" s="18" t="s">
        <v>508</v>
      </c>
      <c r="BJ204" s="18" t="s">
        <v>508</v>
      </c>
      <c r="BK204" s="18" t="s">
        <v>508</v>
      </c>
      <c r="BL204" s="18" t="s">
        <v>508</v>
      </c>
      <c r="BM204" s="18" t="s">
        <v>508</v>
      </c>
      <c r="BN204" s="18" t="s">
        <v>508</v>
      </c>
      <c r="BO204" s="18" t="s">
        <v>508</v>
      </c>
      <c r="BP204" s="18" t="s">
        <v>508</v>
      </c>
      <c r="BQ204" s="18" t="s">
        <v>508</v>
      </c>
      <c r="BR204" s="19" t="s">
        <v>508</v>
      </c>
      <c r="BS204" s="17" t="s">
        <v>508</v>
      </c>
      <c r="BT204" s="18" t="s">
        <v>508</v>
      </c>
      <c r="BU204" s="19" t="s">
        <v>508</v>
      </c>
      <c r="BV204" s="145" t="s">
        <v>508</v>
      </c>
      <c r="BW204" s="18" t="s">
        <v>508</v>
      </c>
      <c r="BX204" s="18" t="s">
        <v>508</v>
      </c>
      <c r="BY204" s="19" t="s">
        <v>508</v>
      </c>
      <c r="BZ204" s="19" t="s">
        <v>508</v>
      </c>
      <c r="CA204" s="147"/>
      <c r="CB204" s="19" t="s">
        <v>508</v>
      </c>
    </row>
    <row r="205" spans="5:80" ht="14.65" thickBot="1" x14ac:dyDescent="0.5">
      <c r="E205" s="169"/>
      <c r="F205" s="111" t="s">
        <v>173</v>
      </c>
      <c r="G205" s="111"/>
      <c r="H205" s="111"/>
      <c r="I205" s="17" t="s">
        <v>232</v>
      </c>
      <c r="J205" s="18" t="s">
        <v>508</v>
      </c>
      <c r="K205" s="18" t="s">
        <v>508</v>
      </c>
      <c r="L205" s="18" t="s">
        <v>508</v>
      </c>
      <c r="M205" s="18" t="s">
        <v>508</v>
      </c>
      <c r="N205" s="18" t="s">
        <v>508</v>
      </c>
      <c r="O205" s="18" t="s">
        <v>508</v>
      </c>
      <c r="P205" s="18" t="s">
        <v>508</v>
      </c>
      <c r="Q205" s="18" t="s">
        <v>508</v>
      </c>
      <c r="R205" s="18" t="s">
        <v>508</v>
      </c>
      <c r="S205" s="18" t="s">
        <v>508</v>
      </c>
      <c r="T205" s="18" t="s">
        <v>508</v>
      </c>
      <c r="U205" s="18" t="s">
        <v>508</v>
      </c>
      <c r="V205" s="18" t="s">
        <v>508</v>
      </c>
      <c r="W205" s="18" t="s">
        <v>508</v>
      </c>
      <c r="X205" s="18" t="s">
        <v>508</v>
      </c>
      <c r="Y205" s="18" t="s">
        <v>508</v>
      </c>
      <c r="Z205" s="18" t="s">
        <v>508</v>
      </c>
      <c r="AA205" s="18" t="s">
        <v>508</v>
      </c>
      <c r="AB205" s="18" t="s">
        <v>508</v>
      </c>
      <c r="AC205" s="18" t="s">
        <v>508</v>
      </c>
      <c r="AD205" s="18" t="s">
        <v>508</v>
      </c>
      <c r="AE205" s="18" t="s">
        <v>508</v>
      </c>
      <c r="AF205" s="19" t="s">
        <v>508</v>
      </c>
      <c r="AG205" s="17" t="s">
        <v>508</v>
      </c>
      <c r="AH205" s="18" t="s">
        <v>508</v>
      </c>
      <c r="AI205" s="18" t="s">
        <v>508</v>
      </c>
      <c r="AJ205" s="18" t="s">
        <v>508</v>
      </c>
      <c r="AK205" s="18" t="s">
        <v>508</v>
      </c>
      <c r="AL205" s="18" t="s">
        <v>508</v>
      </c>
      <c r="AM205" s="18" t="s">
        <v>508</v>
      </c>
      <c r="AN205" s="18" t="s">
        <v>508</v>
      </c>
      <c r="AO205" s="18" t="s">
        <v>508</v>
      </c>
      <c r="AP205" s="18" t="s">
        <v>508</v>
      </c>
      <c r="AQ205" s="18" t="s">
        <v>508</v>
      </c>
      <c r="AR205" s="18" t="s">
        <v>508</v>
      </c>
      <c r="AS205" s="18" t="s">
        <v>508</v>
      </c>
      <c r="AT205" s="18" t="s">
        <v>508</v>
      </c>
      <c r="AU205" s="18" t="s">
        <v>508</v>
      </c>
      <c r="AV205" s="18" t="s">
        <v>508</v>
      </c>
      <c r="AW205" s="18" t="s">
        <v>508</v>
      </c>
      <c r="AX205" s="18" t="s">
        <v>508</v>
      </c>
      <c r="AY205" s="18" t="s">
        <v>508</v>
      </c>
      <c r="AZ205" s="18" t="s">
        <v>508</v>
      </c>
      <c r="BA205" s="18" t="s">
        <v>508</v>
      </c>
      <c r="BB205" s="18" t="s">
        <v>508</v>
      </c>
      <c r="BC205" s="18" t="s">
        <v>508</v>
      </c>
      <c r="BD205" s="19" t="s">
        <v>508</v>
      </c>
      <c r="BE205" s="17" t="s">
        <v>508</v>
      </c>
      <c r="BF205" s="18" t="s">
        <v>508</v>
      </c>
      <c r="BG205" s="19" t="s">
        <v>508</v>
      </c>
      <c r="BH205" s="17" t="s">
        <v>508</v>
      </c>
      <c r="BI205" s="18" t="s">
        <v>508</v>
      </c>
      <c r="BJ205" s="18" t="s">
        <v>508</v>
      </c>
      <c r="BK205" s="18" t="s">
        <v>508</v>
      </c>
      <c r="BL205" s="18" t="s">
        <v>508</v>
      </c>
      <c r="BM205" s="18" t="s">
        <v>508</v>
      </c>
      <c r="BN205" s="18" t="s">
        <v>508</v>
      </c>
      <c r="BO205" s="18" t="s">
        <v>508</v>
      </c>
      <c r="BP205" s="18" t="s">
        <v>508</v>
      </c>
      <c r="BQ205" s="18" t="s">
        <v>508</v>
      </c>
      <c r="BR205" s="19" t="s">
        <v>508</v>
      </c>
      <c r="BS205" s="17" t="s">
        <v>508</v>
      </c>
      <c r="BT205" s="18" t="s">
        <v>229</v>
      </c>
      <c r="BU205" s="19" t="s">
        <v>508</v>
      </c>
      <c r="BV205" s="145" t="s">
        <v>508</v>
      </c>
      <c r="BW205" s="18" t="s">
        <v>508</v>
      </c>
      <c r="BX205" s="18" t="s">
        <v>508</v>
      </c>
      <c r="BY205" s="19" t="s">
        <v>508</v>
      </c>
      <c r="BZ205" s="19" t="s">
        <v>508</v>
      </c>
      <c r="CA205" s="147"/>
      <c r="CB205" s="19" t="s">
        <v>508</v>
      </c>
    </row>
    <row r="206" spans="5:80" ht="14.65" thickBot="1" x14ac:dyDescent="0.5">
      <c r="E206" s="169"/>
      <c r="F206" s="111" t="s">
        <v>179</v>
      </c>
      <c r="G206" s="111"/>
      <c r="H206" s="111"/>
      <c r="I206" s="17" t="s">
        <v>508</v>
      </c>
      <c r="J206" s="18" t="s">
        <v>508</v>
      </c>
      <c r="K206" s="18" t="s">
        <v>508</v>
      </c>
      <c r="L206" s="18" t="s">
        <v>508</v>
      </c>
      <c r="M206" s="18" t="s">
        <v>508</v>
      </c>
      <c r="N206" s="18" t="s">
        <v>508</v>
      </c>
      <c r="O206" s="18" t="s">
        <v>508</v>
      </c>
      <c r="P206" s="18" t="s">
        <v>508</v>
      </c>
      <c r="Q206" s="18" t="s">
        <v>508</v>
      </c>
      <c r="R206" s="18" t="s">
        <v>508</v>
      </c>
      <c r="S206" s="18" t="s">
        <v>508</v>
      </c>
      <c r="T206" s="18" t="s">
        <v>508</v>
      </c>
      <c r="U206" s="18" t="s">
        <v>508</v>
      </c>
      <c r="V206" s="18" t="s">
        <v>508</v>
      </c>
      <c r="W206" s="18" t="s">
        <v>508</v>
      </c>
      <c r="X206" s="18" t="s">
        <v>232</v>
      </c>
      <c r="Y206" s="18" t="s">
        <v>508</v>
      </c>
      <c r="Z206" s="18" t="s">
        <v>508</v>
      </c>
      <c r="AA206" s="18" t="s">
        <v>508</v>
      </c>
      <c r="AB206" s="18" t="s">
        <v>508</v>
      </c>
      <c r="AC206" s="18" t="s">
        <v>508</v>
      </c>
      <c r="AD206" s="18" t="s">
        <v>508</v>
      </c>
      <c r="AE206" s="18" t="s">
        <v>508</v>
      </c>
      <c r="AF206" s="19" t="s">
        <v>508</v>
      </c>
      <c r="AG206" s="17" t="s">
        <v>508</v>
      </c>
      <c r="AH206" s="18" t="s">
        <v>508</v>
      </c>
      <c r="AI206" s="18" t="s">
        <v>508</v>
      </c>
      <c r="AJ206" s="18" t="s">
        <v>508</v>
      </c>
      <c r="AK206" s="18" t="s">
        <v>508</v>
      </c>
      <c r="AL206" s="18" t="s">
        <v>508</v>
      </c>
      <c r="AM206" s="18" t="s">
        <v>508</v>
      </c>
      <c r="AN206" s="18" t="s">
        <v>508</v>
      </c>
      <c r="AO206" s="18" t="s">
        <v>508</v>
      </c>
      <c r="AP206" s="18" t="s">
        <v>508</v>
      </c>
      <c r="AQ206" s="18" t="s">
        <v>508</v>
      </c>
      <c r="AR206" s="18" t="s">
        <v>508</v>
      </c>
      <c r="AS206" s="18" t="s">
        <v>508</v>
      </c>
      <c r="AT206" s="18" t="s">
        <v>508</v>
      </c>
      <c r="AU206" s="18" t="s">
        <v>508</v>
      </c>
      <c r="AV206" s="18" t="s">
        <v>508</v>
      </c>
      <c r="AW206" s="18" t="s">
        <v>508</v>
      </c>
      <c r="AX206" s="18" t="s">
        <v>508</v>
      </c>
      <c r="AY206" s="18" t="s">
        <v>508</v>
      </c>
      <c r="AZ206" s="18" t="s">
        <v>508</v>
      </c>
      <c r="BA206" s="18" t="s">
        <v>508</v>
      </c>
      <c r="BB206" s="18" t="s">
        <v>508</v>
      </c>
      <c r="BC206" s="18" t="s">
        <v>508</v>
      </c>
      <c r="BD206" s="19" t="s">
        <v>508</v>
      </c>
      <c r="BE206" s="17" t="s">
        <v>508</v>
      </c>
      <c r="BF206" s="18" t="s">
        <v>508</v>
      </c>
      <c r="BG206" s="19" t="s">
        <v>508</v>
      </c>
      <c r="BH206" s="17" t="s">
        <v>508</v>
      </c>
      <c r="BI206" s="18" t="s">
        <v>508</v>
      </c>
      <c r="BJ206" s="18" t="s">
        <v>508</v>
      </c>
      <c r="BK206" s="18" t="s">
        <v>508</v>
      </c>
      <c r="BL206" s="18" t="s">
        <v>508</v>
      </c>
      <c r="BM206" s="18" t="s">
        <v>508</v>
      </c>
      <c r="BN206" s="18" t="s">
        <v>508</v>
      </c>
      <c r="BO206" s="18" t="s">
        <v>508</v>
      </c>
      <c r="BP206" s="18" t="s">
        <v>508</v>
      </c>
      <c r="BQ206" s="18" t="s">
        <v>508</v>
      </c>
      <c r="BR206" s="19" t="s">
        <v>508</v>
      </c>
      <c r="BS206" s="17" t="s">
        <v>508</v>
      </c>
      <c r="BT206" s="18" t="s">
        <v>508</v>
      </c>
      <c r="BU206" s="19" t="s">
        <v>508</v>
      </c>
      <c r="BV206" s="145" t="s">
        <v>508</v>
      </c>
      <c r="BW206" s="18" t="s">
        <v>508</v>
      </c>
      <c r="BX206" s="18" t="s">
        <v>508</v>
      </c>
      <c r="BY206" s="19" t="s">
        <v>508</v>
      </c>
      <c r="BZ206" s="19" t="s">
        <v>508</v>
      </c>
      <c r="CA206" s="147"/>
      <c r="CB206" s="19" t="s">
        <v>229</v>
      </c>
    </row>
    <row r="207" spans="5:80" ht="14.65" thickBot="1" x14ac:dyDescent="0.5">
      <c r="E207" s="169"/>
      <c r="F207" s="111" t="s">
        <v>184</v>
      </c>
      <c r="G207" s="111"/>
      <c r="H207" s="111"/>
      <c r="I207" s="17" t="s">
        <v>508</v>
      </c>
      <c r="J207" s="18" t="s">
        <v>508</v>
      </c>
      <c r="K207" s="18" t="s">
        <v>508</v>
      </c>
      <c r="L207" s="18" t="s">
        <v>508</v>
      </c>
      <c r="M207" s="18" t="s">
        <v>508</v>
      </c>
      <c r="N207" s="18" t="s">
        <v>508</v>
      </c>
      <c r="O207" s="18" t="s">
        <v>508</v>
      </c>
      <c r="P207" s="18" t="s">
        <v>508</v>
      </c>
      <c r="Q207" s="18" t="s">
        <v>508</v>
      </c>
      <c r="R207" s="18" t="s">
        <v>508</v>
      </c>
      <c r="S207" s="18" t="s">
        <v>508</v>
      </c>
      <c r="T207" s="18" t="s">
        <v>508</v>
      </c>
      <c r="U207" s="18" t="s">
        <v>508</v>
      </c>
      <c r="V207" s="18" t="s">
        <v>508</v>
      </c>
      <c r="W207" s="18" t="s">
        <v>229</v>
      </c>
      <c r="X207" s="18" t="s">
        <v>508</v>
      </c>
      <c r="Y207" s="18" t="s">
        <v>508</v>
      </c>
      <c r="Z207" s="18" t="s">
        <v>508</v>
      </c>
      <c r="AA207" s="18" t="s">
        <v>508</v>
      </c>
      <c r="AB207" s="18" t="s">
        <v>508</v>
      </c>
      <c r="AC207" s="18" t="s">
        <v>508</v>
      </c>
      <c r="AD207" s="18" t="s">
        <v>508</v>
      </c>
      <c r="AE207" s="18" t="s">
        <v>508</v>
      </c>
      <c r="AF207" s="19" t="s">
        <v>508</v>
      </c>
      <c r="AG207" s="17" t="s">
        <v>508</v>
      </c>
      <c r="AH207" s="18" t="s">
        <v>508</v>
      </c>
      <c r="AI207" s="18" t="s">
        <v>508</v>
      </c>
      <c r="AJ207" s="18" t="s">
        <v>508</v>
      </c>
      <c r="AK207" s="18" t="s">
        <v>508</v>
      </c>
      <c r="AL207" s="18" t="s">
        <v>508</v>
      </c>
      <c r="AM207" s="18" t="s">
        <v>508</v>
      </c>
      <c r="AN207" s="18" t="s">
        <v>508</v>
      </c>
      <c r="AO207" s="18" t="s">
        <v>508</v>
      </c>
      <c r="AP207" s="18" t="s">
        <v>508</v>
      </c>
      <c r="AQ207" s="18" t="s">
        <v>508</v>
      </c>
      <c r="AR207" s="18" t="s">
        <v>508</v>
      </c>
      <c r="AS207" s="18" t="s">
        <v>232</v>
      </c>
      <c r="AT207" s="18" t="s">
        <v>508</v>
      </c>
      <c r="AU207" s="18" t="s">
        <v>508</v>
      </c>
      <c r="AV207" s="18" t="s">
        <v>508</v>
      </c>
      <c r="AW207" s="18" t="s">
        <v>508</v>
      </c>
      <c r="AX207" s="18" t="s">
        <v>508</v>
      </c>
      <c r="AY207" s="18" t="s">
        <v>508</v>
      </c>
      <c r="AZ207" s="18" t="s">
        <v>508</v>
      </c>
      <c r="BA207" s="18" t="s">
        <v>508</v>
      </c>
      <c r="BB207" s="18" t="s">
        <v>508</v>
      </c>
      <c r="BC207" s="18" t="s">
        <v>508</v>
      </c>
      <c r="BD207" s="19" t="s">
        <v>508</v>
      </c>
      <c r="BE207" s="17" t="s">
        <v>508</v>
      </c>
      <c r="BF207" s="18" t="s">
        <v>508</v>
      </c>
      <c r="BG207" s="19" t="s">
        <v>508</v>
      </c>
      <c r="BH207" s="17" t="s">
        <v>508</v>
      </c>
      <c r="BI207" s="18" t="s">
        <v>508</v>
      </c>
      <c r="BJ207" s="18" t="s">
        <v>508</v>
      </c>
      <c r="BK207" s="18" t="s">
        <v>508</v>
      </c>
      <c r="BL207" s="18" t="s">
        <v>508</v>
      </c>
      <c r="BM207" s="18" t="s">
        <v>508</v>
      </c>
      <c r="BN207" s="18" t="s">
        <v>508</v>
      </c>
      <c r="BO207" s="18" t="s">
        <v>508</v>
      </c>
      <c r="BP207" s="18" t="s">
        <v>508</v>
      </c>
      <c r="BQ207" s="18" t="s">
        <v>508</v>
      </c>
      <c r="BR207" s="19" t="s">
        <v>508</v>
      </c>
      <c r="BS207" s="17" t="s">
        <v>508</v>
      </c>
      <c r="BT207" s="18" t="s">
        <v>508</v>
      </c>
      <c r="BU207" s="19" t="s">
        <v>508</v>
      </c>
      <c r="BV207" s="145" t="s">
        <v>508</v>
      </c>
      <c r="BW207" s="18" t="s">
        <v>508</v>
      </c>
      <c r="BX207" s="18" t="s">
        <v>508</v>
      </c>
      <c r="BY207" s="19" t="s">
        <v>508</v>
      </c>
      <c r="BZ207" s="19" t="s">
        <v>508</v>
      </c>
      <c r="CA207" s="16" t="s">
        <v>232</v>
      </c>
      <c r="CB207" s="19" t="s">
        <v>508</v>
      </c>
    </row>
    <row r="208" spans="5:80" ht="14.65" thickBot="1" x14ac:dyDescent="0.5">
      <c r="E208" s="169"/>
      <c r="F208" s="111" t="s">
        <v>189</v>
      </c>
      <c r="G208" s="111"/>
      <c r="H208" s="111"/>
      <c r="I208" s="17" t="s">
        <v>508</v>
      </c>
      <c r="J208" s="18" t="s">
        <v>508</v>
      </c>
      <c r="K208" s="18" t="s">
        <v>508</v>
      </c>
      <c r="L208" s="18" t="s">
        <v>508</v>
      </c>
      <c r="M208" s="18" t="s">
        <v>1173</v>
      </c>
      <c r="N208" s="18" t="s">
        <v>508</v>
      </c>
      <c r="O208" s="18" t="s">
        <v>508</v>
      </c>
      <c r="P208" s="18" t="s">
        <v>508</v>
      </c>
      <c r="Q208" s="18" t="s">
        <v>508</v>
      </c>
      <c r="R208" s="18" t="s">
        <v>508</v>
      </c>
      <c r="S208" s="18" t="s">
        <v>508</v>
      </c>
      <c r="T208" s="18" t="s">
        <v>508</v>
      </c>
      <c r="U208" s="18" t="s">
        <v>508</v>
      </c>
      <c r="V208" s="18" t="s">
        <v>508</v>
      </c>
      <c r="W208" s="18" t="s">
        <v>508</v>
      </c>
      <c r="X208" s="18" t="s">
        <v>508</v>
      </c>
      <c r="Y208" s="18" t="s">
        <v>508</v>
      </c>
      <c r="Z208" s="18" t="s">
        <v>508</v>
      </c>
      <c r="AA208" s="18" t="s">
        <v>508</v>
      </c>
      <c r="AB208" s="18" t="s">
        <v>508</v>
      </c>
      <c r="AC208" s="18" t="s">
        <v>508</v>
      </c>
      <c r="AD208" s="18" t="s">
        <v>508</v>
      </c>
      <c r="AE208" s="18" t="s">
        <v>508</v>
      </c>
      <c r="AF208" s="19" t="s">
        <v>508</v>
      </c>
      <c r="AG208" s="17" t="s">
        <v>508</v>
      </c>
      <c r="AH208" s="18" t="s">
        <v>508</v>
      </c>
      <c r="AI208" s="18" t="s">
        <v>508</v>
      </c>
      <c r="AJ208" s="18" t="s">
        <v>508</v>
      </c>
      <c r="AK208" s="18" t="s">
        <v>508</v>
      </c>
      <c r="AL208" s="18" t="s">
        <v>508</v>
      </c>
      <c r="AM208" s="18" t="s">
        <v>508</v>
      </c>
      <c r="AN208" s="18" t="s">
        <v>508</v>
      </c>
      <c r="AO208" s="18" t="s">
        <v>508</v>
      </c>
      <c r="AP208" s="18" t="s">
        <v>508</v>
      </c>
      <c r="AQ208" s="18" t="s">
        <v>232</v>
      </c>
      <c r="AR208" s="18" t="s">
        <v>508</v>
      </c>
      <c r="AS208" s="18" t="s">
        <v>508</v>
      </c>
      <c r="AT208" s="18" t="s">
        <v>508</v>
      </c>
      <c r="AU208" s="18" t="s">
        <v>508</v>
      </c>
      <c r="AV208" s="18" t="s">
        <v>232</v>
      </c>
      <c r="AW208" s="18" t="s">
        <v>508</v>
      </c>
      <c r="AX208" s="18" t="s">
        <v>508</v>
      </c>
      <c r="AY208" s="18" t="s">
        <v>508</v>
      </c>
      <c r="AZ208" s="18" t="s">
        <v>508</v>
      </c>
      <c r="BA208" s="18" t="s">
        <v>508</v>
      </c>
      <c r="BB208" s="18" t="s">
        <v>508</v>
      </c>
      <c r="BC208" s="18" t="s">
        <v>508</v>
      </c>
      <c r="BD208" s="19" t="s">
        <v>508</v>
      </c>
      <c r="BE208" s="17" t="s">
        <v>508</v>
      </c>
      <c r="BF208" s="18" t="s">
        <v>508</v>
      </c>
      <c r="BG208" s="19" t="s">
        <v>508</v>
      </c>
      <c r="BH208" s="17" t="s">
        <v>508</v>
      </c>
      <c r="BI208" s="18" t="s">
        <v>508</v>
      </c>
      <c r="BJ208" s="18" t="s">
        <v>508</v>
      </c>
      <c r="BK208" s="18" t="s">
        <v>508</v>
      </c>
      <c r="BL208" s="18" t="s">
        <v>508</v>
      </c>
      <c r="BM208" s="18" t="s">
        <v>508</v>
      </c>
      <c r="BN208" s="18" t="s">
        <v>508</v>
      </c>
      <c r="BO208" s="18" t="s">
        <v>508</v>
      </c>
      <c r="BP208" s="18" t="s">
        <v>508</v>
      </c>
      <c r="BQ208" s="18" t="s">
        <v>508</v>
      </c>
      <c r="BR208" s="19" t="s">
        <v>508</v>
      </c>
      <c r="BS208" s="17" t="s">
        <v>508</v>
      </c>
      <c r="BT208" s="18" t="s">
        <v>232</v>
      </c>
      <c r="BU208" s="19" t="s">
        <v>508</v>
      </c>
      <c r="BV208" s="145" t="s">
        <v>508</v>
      </c>
      <c r="BW208" s="18" t="s">
        <v>508</v>
      </c>
      <c r="BX208" s="18" t="s">
        <v>508</v>
      </c>
      <c r="BY208" s="19" t="s">
        <v>508</v>
      </c>
      <c r="BZ208" s="19" t="s">
        <v>508</v>
      </c>
      <c r="CA208" s="16" t="s">
        <v>232</v>
      </c>
      <c r="CB208" s="19" t="s">
        <v>508</v>
      </c>
    </row>
    <row r="209" spans="5:80" x14ac:dyDescent="0.45">
      <c r="E209" s="169"/>
      <c r="G209" s="2"/>
      <c r="I209" s="14"/>
      <c r="J209" s="14"/>
      <c r="K209" s="14"/>
      <c r="L209" s="14"/>
      <c r="M209" s="14"/>
      <c r="N209" s="14"/>
      <c r="O209" s="14"/>
      <c r="P209" s="14"/>
      <c r="Q209" s="14"/>
      <c r="R209" s="14"/>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14"/>
      <c r="AR209" s="14"/>
      <c r="AS209" s="14"/>
      <c r="AT209" s="14"/>
      <c r="AU209" s="14"/>
      <c r="AV209" s="14"/>
      <c r="AW209" s="14"/>
      <c r="AX209" s="14"/>
      <c r="AY209" s="14"/>
      <c r="AZ209" s="14"/>
      <c r="BA209" s="14"/>
      <c r="BB209" s="14"/>
      <c r="BC209" s="14"/>
      <c r="BD209" s="14"/>
      <c r="BE209" s="14"/>
      <c r="BF209" s="14"/>
      <c r="BG209" s="14"/>
      <c r="BH209" s="14"/>
      <c r="BI209" s="14"/>
      <c r="BJ209" s="14"/>
      <c r="BK209" s="14"/>
      <c r="BL209" s="14"/>
      <c r="BM209" s="14"/>
      <c r="BN209" s="14"/>
      <c r="BO209" s="14"/>
      <c r="BP209" s="14"/>
      <c r="BQ209" s="14"/>
      <c r="BR209" s="14"/>
      <c r="BS209" s="14"/>
      <c r="BT209" s="14"/>
      <c r="BU209" s="14"/>
      <c r="BV209" s="14"/>
      <c r="BW209" s="14"/>
      <c r="BX209" s="14"/>
      <c r="BY209" s="14"/>
      <c r="BZ209" s="14"/>
      <c r="CA209" s="14"/>
      <c r="CB209" s="14"/>
    </row>
    <row r="210" spans="5:80" x14ac:dyDescent="0.45">
      <c r="G210" s="137" t="s">
        <v>482</v>
      </c>
      <c r="H210" s="14"/>
      <c r="I210" t="str">
        <f t="shared" ref="I210:AN210" si="0">IF(COUNTIF(I$3:I$173,"P")&gt;0,"P",IF(COUNTIF(I$3:I$173,"S")&gt;0,"S",""))</f>
        <v>P</v>
      </c>
      <c r="J210" t="str">
        <f t="shared" si="0"/>
        <v>P</v>
      </c>
      <c r="K210" t="str">
        <f t="shared" si="0"/>
        <v>P</v>
      </c>
      <c r="L210" t="str">
        <f t="shared" si="0"/>
        <v>P</v>
      </c>
      <c r="M210" t="str">
        <f t="shared" si="0"/>
        <v>P</v>
      </c>
      <c r="N210" s="30" t="str">
        <f t="shared" si="0"/>
        <v/>
      </c>
      <c r="O210" t="str">
        <f t="shared" si="0"/>
        <v>S</v>
      </c>
      <c r="P210" t="str">
        <f t="shared" si="0"/>
        <v>P</v>
      </c>
      <c r="Q210" t="str">
        <f t="shared" si="0"/>
        <v>S</v>
      </c>
      <c r="R210" t="str">
        <f t="shared" si="0"/>
        <v>P</v>
      </c>
      <c r="S210" t="str">
        <f t="shared" si="0"/>
        <v>S</v>
      </c>
      <c r="T210" t="str">
        <f t="shared" si="0"/>
        <v>P</v>
      </c>
      <c r="U210" t="str">
        <f t="shared" si="0"/>
        <v>P</v>
      </c>
      <c r="V210" t="str">
        <f t="shared" si="0"/>
        <v>P</v>
      </c>
      <c r="W210" t="str">
        <f t="shared" si="0"/>
        <v>P</v>
      </c>
      <c r="X210" t="str">
        <f t="shared" si="0"/>
        <v>P</v>
      </c>
      <c r="Y210" t="str">
        <f t="shared" si="0"/>
        <v>P</v>
      </c>
      <c r="Z210" t="str">
        <f t="shared" si="0"/>
        <v>P</v>
      </c>
      <c r="AA210" t="str">
        <f t="shared" si="0"/>
        <v>S</v>
      </c>
      <c r="AB210" t="str">
        <f t="shared" si="0"/>
        <v>P</v>
      </c>
      <c r="AC210" t="str">
        <f t="shared" si="0"/>
        <v>P</v>
      </c>
      <c r="AD210" t="str">
        <f t="shared" si="0"/>
        <v>P</v>
      </c>
      <c r="AE210" t="str">
        <f t="shared" si="0"/>
        <v>S</v>
      </c>
      <c r="AF210" t="str">
        <f t="shared" si="0"/>
        <v>P</v>
      </c>
      <c r="AG210" t="str">
        <f t="shared" si="0"/>
        <v>S</v>
      </c>
      <c r="AH210" t="str">
        <f t="shared" si="0"/>
        <v>P</v>
      </c>
      <c r="AI210" t="str">
        <f t="shared" si="0"/>
        <v>P</v>
      </c>
      <c r="AJ210" t="str">
        <f t="shared" si="0"/>
        <v>P</v>
      </c>
      <c r="AK210" t="str">
        <f t="shared" si="0"/>
        <v>P</v>
      </c>
      <c r="AL210" t="str">
        <f t="shared" si="0"/>
        <v>P</v>
      </c>
      <c r="AM210" t="str">
        <f t="shared" si="0"/>
        <v>P</v>
      </c>
      <c r="AN210" t="str">
        <f t="shared" si="0"/>
        <v>S</v>
      </c>
      <c r="AO210" t="str">
        <f t="shared" ref="AO210:BS210" si="1">IF(COUNTIF(AO$3:AO$173,"P")&gt;0,"P",IF(COUNTIF(AO$3:AO$173,"S")&gt;0,"S",""))</f>
        <v>S</v>
      </c>
      <c r="AP210" t="str">
        <f t="shared" si="1"/>
        <v>S</v>
      </c>
      <c r="AQ210" t="str">
        <f t="shared" si="1"/>
        <v>P</v>
      </c>
      <c r="AR210" t="str">
        <f t="shared" si="1"/>
        <v>S</v>
      </c>
      <c r="AS210" t="str">
        <f t="shared" si="1"/>
        <v>P</v>
      </c>
      <c r="AT210" t="str">
        <f t="shared" si="1"/>
        <v>P</v>
      </c>
      <c r="AU210" t="str">
        <f t="shared" si="1"/>
        <v>P</v>
      </c>
      <c r="AV210" t="str">
        <f t="shared" si="1"/>
        <v>P</v>
      </c>
      <c r="AW210" t="str">
        <f t="shared" si="1"/>
        <v>P</v>
      </c>
      <c r="AX210" t="str">
        <f t="shared" si="1"/>
        <v>P</v>
      </c>
      <c r="AY210" t="str">
        <f t="shared" si="1"/>
        <v>S</v>
      </c>
      <c r="AZ210" t="str">
        <f t="shared" si="1"/>
        <v>S</v>
      </c>
      <c r="BA210" t="str">
        <f t="shared" si="1"/>
        <v>S</v>
      </c>
      <c r="BB210" t="str">
        <f t="shared" si="1"/>
        <v/>
      </c>
      <c r="BC210" t="str">
        <f t="shared" si="1"/>
        <v>P</v>
      </c>
      <c r="BD210" t="str">
        <f t="shared" si="1"/>
        <v>P</v>
      </c>
      <c r="BE210" t="str">
        <f t="shared" si="1"/>
        <v>S</v>
      </c>
      <c r="BF210" t="str">
        <f t="shared" si="1"/>
        <v>P</v>
      </c>
      <c r="BG210" t="str">
        <f t="shared" si="1"/>
        <v>S</v>
      </c>
      <c r="BH210" t="str">
        <f t="shared" si="1"/>
        <v>S</v>
      </c>
      <c r="BI210" t="str">
        <f t="shared" si="1"/>
        <v>S</v>
      </c>
      <c r="BJ210" t="str">
        <f t="shared" si="1"/>
        <v>S</v>
      </c>
      <c r="BK210" t="str">
        <f t="shared" si="1"/>
        <v>P</v>
      </c>
      <c r="BL210" t="str">
        <f t="shared" si="1"/>
        <v>P</v>
      </c>
      <c r="BM210" t="str">
        <f t="shared" si="1"/>
        <v>S</v>
      </c>
      <c r="BN210" t="str">
        <f t="shared" si="1"/>
        <v>S</v>
      </c>
      <c r="BO210" t="str">
        <f t="shared" si="1"/>
        <v>S</v>
      </c>
      <c r="BP210" t="str">
        <f t="shared" si="1"/>
        <v>S</v>
      </c>
      <c r="BQ210" t="str">
        <f t="shared" si="1"/>
        <v>S</v>
      </c>
      <c r="BR210" t="str">
        <f t="shared" si="1"/>
        <v>S</v>
      </c>
      <c r="BS210" t="str">
        <f t="shared" si="1"/>
        <v>S</v>
      </c>
      <c r="BT210" t="str">
        <f t="shared" ref="BT210:CB210" si="2">IF(COUNTIF(BT$3:BT$173,"P")&gt;0,"P",IF(COUNTIF(BT$3:BT$173,"S")&gt;0,"S",""))</f>
        <v>P</v>
      </c>
      <c r="BU210" t="str">
        <f t="shared" si="2"/>
        <v>P</v>
      </c>
      <c r="BV210" t="str">
        <f t="shared" si="2"/>
        <v>P</v>
      </c>
      <c r="BW210" t="str">
        <f t="shared" si="2"/>
        <v>S</v>
      </c>
      <c r="BX210" t="str">
        <f t="shared" si="2"/>
        <v>S</v>
      </c>
      <c r="BY210" t="str">
        <f t="shared" si="2"/>
        <v>P</v>
      </c>
      <c r="BZ210" t="str">
        <f t="shared" si="2"/>
        <v>P</v>
      </c>
      <c r="CA210" t="str">
        <f t="shared" si="2"/>
        <v>S</v>
      </c>
      <c r="CB210" t="str">
        <f t="shared" si="2"/>
        <v>P</v>
      </c>
    </row>
    <row r="213" spans="5:80" x14ac:dyDescent="0.45">
      <c r="I213" t="str">
        <f>IF(COUNTIF(Placemat!$C$7:$C$78,List!I$2)=1,"Keep","Delete")</f>
        <v>Keep</v>
      </c>
      <c r="J213" t="str">
        <f>IF(COUNTIF(Placemat!$C$7:$C$78,List!J$2)=1,"Keep","Delete")</f>
        <v>Keep</v>
      </c>
      <c r="K213" t="str">
        <f>IF(COUNTIF(Placemat!$C$7:$C$78,List!K$2)=1,"Keep","Delete")</f>
        <v>Keep</v>
      </c>
      <c r="L213" t="str">
        <f>IF(COUNTIF(Placemat!$C$7:$C$78,List!L$2)=1,"Keep","Delete")</f>
        <v>Keep</v>
      </c>
      <c r="M213" t="str">
        <f>IF(COUNTIF(Placemat!$C$7:$C$78,List!M$2)=1,"Keep","Delete")</f>
        <v>Keep</v>
      </c>
      <c r="N213" t="str">
        <f>IF(COUNTIF(Placemat!$C$7:$C$78,List!N$2)=1,"Keep","Delete")</f>
        <v>Keep</v>
      </c>
      <c r="O213" t="str">
        <f>IF(COUNTIF(Placemat!$C$7:$C$78,List!O$2)=1,"Keep","Delete")</f>
        <v>Keep</v>
      </c>
      <c r="P213" t="str">
        <f>IF(COUNTIF(Placemat!$C$7:$C$78,List!P$2)=1,"Keep","Delete")</f>
        <v>Keep</v>
      </c>
      <c r="Q213" t="str">
        <f>IF(COUNTIF(Placemat!$C$7:$C$78,List!Q$2)=1,"Keep","Delete")</f>
        <v>Keep</v>
      </c>
      <c r="R213" t="str">
        <f>IF(COUNTIF(Placemat!$C$7:$C$78,List!R$2)=1,"Keep","Delete")</f>
        <v>Keep</v>
      </c>
      <c r="S213" t="str">
        <f>IF(COUNTIF(Placemat!$C$7:$C$78,List!S$2)=1,"Keep","Delete")</f>
        <v>Keep</v>
      </c>
      <c r="T213" t="str">
        <f>IF(COUNTIF(Placemat!$C$7:$C$78,List!T$2)=1,"Keep","Delete")</f>
        <v>Keep</v>
      </c>
      <c r="U213" t="str">
        <f>IF(COUNTIF(Placemat!$C$7:$C$78,List!U$2)=1,"Keep","Delete")</f>
        <v>Keep</v>
      </c>
      <c r="V213" t="str">
        <f>IF(COUNTIF(Placemat!$C$7:$C$78,List!V$2)=1,"Keep","Delete")</f>
        <v>Keep</v>
      </c>
      <c r="W213" t="str">
        <f>IF(COUNTIF(Placemat!$C$7:$C$78,List!W$2)=1,"Keep","Delete")</f>
        <v>Keep</v>
      </c>
      <c r="X213" t="str">
        <f>IF(COUNTIF(Placemat!$C$7:$C$78,List!X$2)=1,"Keep","Delete")</f>
        <v>Keep</v>
      </c>
      <c r="Y213" t="str">
        <f>IF(COUNTIF(Placemat!$C$7:$C$78,List!Y$2)=1,"Keep","Delete")</f>
        <v>Keep</v>
      </c>
      <c r="Z213" t="str">
        <f>IF(COUNTIF(Placemat!$C$7:$C$78,List!Z$2)=1,"Keep","Delete")</f>
        <v>Keep</v>
      </c>
      <c r="AA213" t="str">
        <f>IF(COUNTIF(Placemat!$C$7:$C$78,List!AA$2)=1,"Keep","Delete")</f>
        <v>Keep</v>
      </c>
      <c r="AB213" t="str">
        <f>IF(COUNTIF(Placemat!$C$7:$C$78,List!AB$2)=1,"Keep","Delete")</f>
        <v>Keep</v>
      </c>
      <c r="AC213" t="str">
        <f>IF(COUNTIF(Placemat!$C$7:$C$78,List!AC$2)=1,"Keep","Delete")</f>
        <v>Keep</v>
      </c>
      <c r="AD213" t="str">
        <f>IF(COUNTIF(Placemat!$C$7:$C$78,List!AD$2)=1,"Keep","Delete")</f>
        <v>Keep</v>
      </c>
      <c r="AE213" t="str">
        <f>IF(COUNTIF(Placemat!$C$7:$C$78,List!AE$2)=1,"Keep","Delete")</f>
        <v>Keep</v>
      </c>
      <c r="AF213" t="str">
        <f>IF(COUNTIF(Placemat!$C$7:$C$78,List!AF$2)=1,"Keep","Delete")</f>
        <v>Keep</v>
      </c>
      <c r="AG213" t="str">
        <f>IF(COUNTIF(Placemat!$C$7:$C$78,List!AG$2)=1,"Keep","Delete")</f>
        <v>Keep</v>
      </c>
      <c r="AH213" t="str">
        <f>IF(COUNTIF(Placemat!$C$7:$C$78,List!AH$2)=1,"Keep","Delete")</f>
        <v>Keep</v>
      </c>
      <c r="AI213" t="str">
        <f>IF(COUNTIF(Placemat!$C$7:$C$78,List!AI$2)=1,"Keep","Delete")</f>
        <v>Keep</v>
      </c>
      <c r="AJ213" t="str">
        <f>IF(COUNTIF(Placemat!$C$7:$C$78,List!AJ$2)=1,"Keep","Delete")</f>
        <v>Keep</v>
      </c>
      <c r="AK213" t="str">
        <f>IF(COUNTIF(Placemat!$C$7:$C$78,List!AK$2)=1,"Keep","Delete")</f>
        <v>Keep</v>
      </c>
      <c r="AL213" t="str">
        <f>IF(COUNTIF(Placemat!$C$7:$C$78,List!AL$2)=1,"Keep","Delete")</f>
        <v>Keep</v>
      </c>
      <c r="AM213" t="str">
        <f>IF(COUNTIF(Placemat!$C$7:$C$78,List!AM$2)=1,"Keep","Delete")</f>
        <v>Keep</v>
      </c>
      <c r="AN213" t="str">
        <f>IF(COUNTIF(Placemat!$C$7:$C$78,List!AN$2)=1,"Keep","Delete")</f>
        <v>Keep</v>
      </c>
      <c r="AO213" t="str">
        <f>IF(COUNTIF(Placemat!$C$7:$C$78,List!AO$2)=1,"Keep","Delete")</f>
        <v>Keep</v>
      </c>
      <c r="AP213" t="str">
        <f>IF(COUNTIF(Placemat!$C$7:$C$78,List!AP$2)=1,"Keep","Delete")</f>
        <v>Keep</v>
      </c>
      <c r="AQ213" t="str">
        <f>IF(COUNTIF(Placemat!$C$7:$C$78,List!AQ$2)=1,"Keep","Delete")</f>
        <v>Keep</v>
      </c>
      <c r="AR213" t="str">
        <f>IF(COUNTIF(Placemat!$C$7:$C$78,List!AR$2)=1,"Keep","Delete")</f>
        <v>Keep</v>
      </c>
      <c r="AS213" t="str">
        <f>IF(COUNTIF(Placemat!$C$7:$C$78,List!AS$2)=1,"Keep","Delete")</f>
        <v>Keep</v>
      </c>
      <c r="AT213" t="str">
        <f>IF(COUNTIF(Placemat!$C$7:$C$78,List!AT$2)=1,"Keep","Delete")</f>
        <v>Keep</v>
      </c>
      <c r="AU213" t="str">
        <f>IF(COUNTIF(Placemat!$C$7:$C$78,List!AU$2)=1,"Keep","Delete")</f>
        <v>Keep</v>
      </c>
      <c r="AV213" t="str">
        <f>IF(COUNTIF(Placemat!$C$7:$C$78,List!AV$2)=1,"Keep","Delete")</f>
        <v>Keep</v>
      </c>
      <c r="AW213" t="str">
        <f>IF(COUNTIF(Placemat!$C$7:$C$78,List!AW$2)=1,"Keep","Delete")</f>
        <v>Keep</v>
      </c>
      <c r="AX213" t="str">
        <f>IF(COUNTIF(Placemat!$C$7:$C$78,List!AX$2)=1,"Keep","Delete")</f>
        <v>Keep</v>
      </c>
      <c r="AY213" t="str">
        <f>IF(COUNTIF(Placemat!$C$7:$C$78,List!AY$2)=1,"Keep","Delete")</f>
        <v>Keep</v>
      </c>
      <c r="AZ213" t="str">
        <f>IF(COUNTIF(Placemat!$C$7:$C$78,List!AZ$2)=1,"Keep","Delete")</f>
        <v>Keep</v>
      </c>
      <c r="BA213" t="str">
        <f>IF(COUNTIF(Placemat!$C$7:$C$78,List!BA$2)=1,"Keep","Delete")</f>
        <v>Keep</v>
      </c>
      <c r="BB213" t="str">
        <f>IF(COUNTIF(Placemat!$C$7:$C$78,List!BB$2)=1,"Keep","Delete")</f>
        <v>Keep</v>
      </c>
      <c r="BC213" t="str">
        <f>IF(COUNTIF(Placemat!$C$7:$C$78,List!BC$2)=1,"Keep","Delete")</f>
        <v>Keep</v>
      </c>
      <c r="BD213" t="str">
        <f>IF(COUNTIF(Placemat!$C$7:$C$78,List!BD$2)=1,"Keep","Delete")</f>
        <v>Keep</v>
      </c>
      <c r="BE213" t="str">
        <f>IF(COUNTIF(Placemat!$C$7:$C$78,List!BE$2)=1,"Keep","Delete")</f>
        <v>Keep</v>
      </c>
      <c r="BF213" t="str">
        <f>IF(COUNTIF(Placemat!$C$7:$C$78,List!BF$2)=1,"Keep","Delete")</f>
        <v>Keep</v>
      </c>
      <c r="BG213" t="str">
        <f>IF(COUNTIF(Placemat!$C$7:$C$78,List!BG$2)=1,"Keep","Delete")</f>
        <v>Keep</v>
      </c>
      <c r="BH213" t="str">
        <f>IF(COUNTIF(Placemat!$C$7:$C$78,List!BH$2)=1,"Keep","Delete")</f>
        <v>Keep</v>
      </c>
      <c r="BI213" t="str">
        <f>IF(COUNTIF(Placemat!$C$7:$C$78,List!BI$2)=1,"Keep","Delete")</f>
        <v>Keep</v>
      </c>
      <c r="BJ213" t="str">
        <f>IF(COUNTIF(Placemat!$C$7:$C$78,List!BJ$2)=1,"Keep","Delete")</f>
        <v>Keep</v>
      </c>
      <c r="BK213" t="str">
        <f>IF(COUNTIF(Placemat!$C$7:$C$78,List!BK$2)=1,"Keep","Delete")</f>
        <v>Keep</v>
      </c>
      <c r="BL213" t="str">
        <f>IF(COUNTIF(Placemat!$C$7:$C$78,List!BL$2)=1,"Keep","Delete")</f>
        <v>Keep</v>
      </c>
      <c r="BM213" t="str">
        <f>IF(COUNTIF(Placemat!$C$7:$C$78,List!BM$2)=1,"Keep","Delete")</f>
        <v>Keep</v>
      </c>
      <c r="BN213" t="str">
        <f>IF(COUNTIF(Placemat!$C$7:$C$78,List!BN$2)=1,"Keep","Delete")</f>
        <v>Keep</v>
      </c>
      <c r="BO213" t="str">
        <f>IF(COUNTIF(Placemat!$C$7:$C$78,List!BO$2)=1,"Keep","Delete")</f>
        <v>Keep</v>
      </c>
      <c r="BP213" t="str">
        <f>IF(COUNTIF(Placemat!$C$7:$C$78,List!BP$2)=1,"Keep","Delete")</f>
        <v>Keep</v>
      </c>
      <c r="BQ213" t="str">
        <f>IF(COUNTIF(Placemat!$C$7:$C$78,List!BQ$2)=1,"Keep","Delete")</f>
        <v>Keep</v>
      </c>
      <c r="BR213" t="str">
        <f>IF(COUNTIF(Placemat!$C$7:$C$78,List!BR$2)=1,"Keep","Delete")</f>
        <v>Keep</v>
      </c>
      <c r="BS213" t="str">
        <f>IF(COUNTIF(Placemat!$C$7:$C$78,List!BS$2)=1,"Keep","Delete")</f>
        <v>Keep</v>
      </c>
      <c r="BT213" t="str">
        <f>IF(COUNTIF(Placemat!$C$7:$C$78,List!BT$2)=1,"Keep","Delete")</f>
        <v>Keep</v>
      </c>
      <c r="BU213" t="str">
        <f>IF(COUNTIF(Placemat!$C$7:$C$78,List!BU$2)=1,"Keep","Delete")</f>
        <v>Keep</v>
      </c>
      <c r="BV213" t="str">
        <f>IF(COUNTIF(Placemat!$C$7:$C$78,List!BV$2)=1,"Keep","Delete")</f>
        <v>Keep</v>
      </c>
      <c r="BW213" t="str">
        <f>IF(COUNTIF(Placemat!$C$7:$C$78,List!BW$2)=1,"Keep","Delete")</f>
        <v>Keep</v>
      </c>
      <c r="BX213" t="str">
        <f>IF(COUNTIF(Placemat!$C$7:$C$78,List!BX$2)=1,"Keep","Delete")</f>
        <v>Keep</v>
      </c>
      <c r="BY213" t="str">
        <f>IF(COUNTIF(Placemat!$C$7:$C$78,List!BY$2)=1,"Keep","Delete")</f>
        <v>Keep</v>
      </c>
      <c r="BZ213" t="str">
        <f>IF(COUNTIF(Placemat!$C$7:$C$78,List!BZ$2)=1,"Keep","Delete")</f>
        <v>Keep</v>
      </c>
      <c r="CA213" t="str">
        <f>IF(COUNTIF(Placemat!$C$7:$C$78,List!CA$2)=1,"Keep","Delete")</f>
        <v>Keep</v>
      </c>
      <c r="CB213" t="str">
        <f>IF(COUNTIF(Placemat!$C$7:$C$78,List!CB$2)=1,"Keep","Delete")</f>
        <v>Keep</v>
      </c>
    </row>
  </sheetData>
  <autoFilter ref="E2:CB210" xr:uid="{6A5EFCC0-B59F-4CDB-AA93-862CE4434244}">
    <sortState xmlns:xlrd2="http://schemas.microsoft.com/office/spreadsheetml/2017/richdata2" ref="E3:CB210">
      <sortCondition ref="F2:F210"/>
    </sortState>
  </autoFilter>
  <mergeCells count="6">
    <mergeCell ref="BE1:BG1"/>
    <mergeCell ref="BH1:BR1"/>
    <mergeCell ref="BS1:BU1"/>
    <mergeCell ref="BV1:BY1"/>
    <mergeCell ref="I1:AF1"/>
    <mergeCell ref="AG1:BD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61ADF5-E11D-42A0-BD4A-FA9B73C8B852}">
  <sheetPr codeName="Sheet7"/>
  <dimension ref="B1:U80"/>
  <sheetViews>
    <sheetView topLeftCell="Y2" zoomScale="110" zoomScaleNormal="110" workbookViewId="0">
      <pane ySplit="1" topLeftCell="A13" activePane="bottomLeft" state="frozen"/>
      <selection activeCell="D210" sqref="D210"/>
      <selection pane="bottomLeft" activeCell="H63" sqref="H63"/>
    </sheetView>
  </sheetViews>
  <sheetFormatPr defaultColWidth="8.59765625" defaultRowHeight="14.25" x14ac:dyDescent="0.45"/>
  <cols>
    <col min="2" max="2" width="39.33203125" bestFit="1" customWidth="1"/>
    <col min="5" max="5" width="32.33203125" bestFit="1" customWidth="1"/>
    <col min="6" max="21" width="12.59765625" customWidth="1"/>
  </cols>
  <sheetData>
    <row r="1" spans="2:21" x14ac:dyDescent="0.45">
      <c r="E1" s="304" t="s">
        <v>578</v>
      </c>
      <c r="F1" s="304"/>
      <c r="G1" s="304"/>
      <c r="H1" s="304"/>
      <c r="I1" s="304"/>
    </row>
    <row r="2" spans="2:21" ht="43.15" thickBot="1" x14ac:dyDescent="0.5">
      <c r="B2" t="s">
        <v>31</v>
      </c>
      <c r="C2" t="s">
        <v>32</v>
      </c>
      <c r="E2" t="s">
        <v>31</v>
      </c>
      <c r="F2" s="14" t="s">
        <v>579</v>
      </c>
      <c r="G2" s="14" t="s">
        <v>28</v>
      </c>
      <c r="H2" s="14" t="s">
        <v>580</v>
      </c>
      <c r="I2" s="14" t="s">
        <v>581</v>
      </c>
      <c r="J2" s="26" t="s">
        <v>582</v>
      </c>
      <c r="K2" s="26" t="s">
        <v>583</v>
      </c>
      <c r="L2" s="26" t="s">
        <v>584</v>
      </c>
      <c r="M2" s="26" t="s">
        <v>585</v>
      </c>
      <c r="N2" s="26" t="s">
        <v>586</v>
      </c>
      <c r="O2" s="26" t="s">
        <v>587</v>
      </c>
      <c r="P2" s="26" t="s">
        <v>588</v>
      </c>
      <c r="Q2" s="26" t="s">
        <v>589</v>
      </c>
      <c r="R2" s="26" t="s">
        <v>590</v>
      </c>
      <c r="S2" s="26" t="s">
        <v>591</v>
      </c>
      <c r="T2" s="26" t="s">
        <v>592</v>
      </c>
      <c r="U2" s="26" t="s">
        <v>593</v>
      </c>
    </row>
    <row r="3" spans="2:21" ht="14.65" thickBot="1" x14ac:dyDescent="0.5">
      <c r="B3" s="84" t="str">
        <f>Placemat!C7</f>
        <v>Microsoft Entra ID</v>
      </c>
      <c r="C3" t="str">
        <f>INDEX($E$2:$R$80,MATCH(B3,$E$2:$E$80,0),MATCH(Placemat!$C$4,'Selection Pane Filters'!$E$2:$R$2,0))</f>
        <v>Yes</v>
      </c>
      <c r="E3" t="s">
        <v>217</v>
      </c>
      <c r="F3" s="14" t="s">
        <v>49</v>
      </c>
      <c r="G3" s="14" t="s">
        <v>49</v>
      </c>
      <c r="H3" s="14" t="s">
        <v>49</v>
      </c>
      <c r="I3" s="14" t="s">
        <v>49</v>
      </c>
      <c r="J3" s="14" t="s">
        <v>49</v>
      </c>
      <c r="K3" s="14" t="s">
        <v>49</v>
      </c>
      <c r="L3" s="14" t="s">
        <v>49</v>
      </c>
      <c r="M3" s="14" t="s">
        <v>49</v>
      </c>
      <c r="N3" s="14" t="s">
        <v>49</v>
      </c>
      <c r="O3" s="14" t="s">
        <v>49</v>
      </c>
      <c r="P3" s="14" t="s">
        <v>49</v>
      </c>
      <c r="Q3" s="14" t="s">
        <v>49</v>
      </c>
      <c r="R3" s="14" t="s">
        <v>49</v>
      </c>
      <c r="S3" s="14" t="s">
        <v>594</v>
      </c>
      <c r="T3" s="14" t="s">
        <v>594</v>
      </c>
      <c r="U3" s="14" t="s">
        <v>594</v>
      </c>
    </row>
    <row r="4" spans="2:21" ht="14.65" thickBot="1" x14ac:dyDescent="0.5">
      <c r="B4" s="84" t="str">
        <f>Placemat!C8</f>
        <v>Microsoft Entra Multifactor Authentication</v>
      </c>
      <c r="C4" t="str">
        <f>INDEX($E$2:$R$80,MATCH(B4,$E$2:$E$80,0),MATCH(Placemat!$C$4,'Selection Pane Filters'!$E$2:$R$2,0))</f>
        <v>Yes</v>
      </c>
      <c r="E4" t="s">
        <v>134</v>
      </c>
      <c r="F4" s="14" t="s">
        <v>49</v>
      </c>
      <c r="G4" s="14" t="s">
        <v>49</v>
      </c>
      <c r="H4" s="14" t="s">
        <v>49</v>
      </c>
      <c r="I4" s="14" t="s">
        <v>49</v>
      </c>
      <c r="J4" s="14" t="s">
        <v>49</v>
      </c>
      <c r="K4" s="14" t="s">
        <v>49</v>
      </c>
      <c r="L4" s="14" t="s">
        <v>49</v>
      </c>
      <c r="M4" s="14" t="s">
        <v>49</v>
      </c>
      <c r="N4" s="14" t="s">
        <v>49</v>
      </c>
      <c r="O4" s="14" t="s">
        <v>49</v>
      </c>
      <c r="P4" s="14" t="s">
        <v>49</v>
      </c>
      <c r="Q4" s="14" t="s">
        <v>49</v>
      </c>
      <c r="R4" s="14" t="s">
        <v>49</v>
      </c>
      <c r="S4" s="14" t="s">
        <v>594</v>
      </c>
      <c r="T4" s="14" t="s">
        <v>594</v>
      </c>
      <c r="U4" s="14" t="s">
        <v>594</v>
      </c>
    </row>
    <row r="5" spans="2:21" ht="14.65" thickBot="1" x14ac:dyDescent="0.5">
      <c r="B5" s="84" t="str">
        <f>Placemat!C9</f>
        <v>Microsoft Entra Password Protection</v>
      </c>
      <c r="C5" t="str">
        <f>INDEX($E$2:$R$80,MATCH(B5,$E$2:$E$80,0),MATCH(Placemat!$C$4,'Selection Pane Filters'!$E$2:$R$2,0))</f>
        <v>Yes</v>
      </c>
      <c r="E5" t="s">
        <v>205</v>
      </c>
      <c r="F5" s="14" t="s">
        <v>594</v>
      </c>
      <c r="G5" s="14" t="s">
        <v>49</v>
      </c>
      <c r="H5" s="14" t="s">
        <v>594</v>
      </c>
      <c r="I5" s="14" t="s">
        <v>594</v>
      </c>
      <c r="J5" s="14" t="s">
        <v>594</v>
      </c>
      <c r="K5" s="14" t="s">
        <v>594</v>
      </c>
      <c r="L5" s="14" t="s">
        <v>594</v>
      </c>
      <c r="M5" s="14" t="s">
        <v>594</v>
      </c>
      <c r="N5" s="14" t="s">
        <v>594</v>
      </c>
      <c r="O5" s="14" t="s">
        <v>594</v>
      </c>
      <c r="P5" s="14" t="s">
        <v>594</v>
      </c>
      <c r="Q5" s="14" t="s">
        <v>594</v>
      </c>
      <c r="R5" s="14" t="s">
        <v>594</v>
      </c>
      <c r="S5" s="14" t="s">
        <v>594</v>
      </c>
      <c r="T5" s="14" t="s">
        <v>594</v>
      </c>
      <c r="U5" s="14" t="s">
        <v>594</v>
      </c>
    </row>
    <row r="6" spans="2:21" ht="14.65" thickBot="1" x14ac:dyDescent="0.5">
      <c r="B6" s="84" t="str">
        <f>Placemat!C10</f>
        <v>Microsoft Entra Smart Lockout</v>
      </c>
      <c r="C6" t="str">
        <f>INDEX($E$2:$R$80,MATCH(B6,$E$2:$E$80,0),MATCH(Placemat!$C$4,'Selection Pane Filters'!$E$2:$R$2,0))</f>
        <v>Yes</v>
      </c>
      <c r="E6" t="s">
        <v>224</v>
      </c>
      <c r="F6" s="14" t="s">
        <v>594</v>
      </c>
      <c r="G6" s="14" t="s">
        <v>49</v>
      </c>
      <c r="H6" s="14" t="s">
        <v>594</v>
      </c>
      <c r="I6" s="14" t="s">
        <v>594</v>
      </c>
      <c r="J6" s="14" t="s">
        <v>594</v>
      </c>
      <c r="K6" s="14" t="s">
        <v>594</v>
      </c>
      <c r="L6" s="14" t="s">
        <v>594</v>
      </c>
      <c r="M6" s="14" t="s">
        <v>594</v>
      </c>
      <c r="N6" s="14" t="s">
        <v>594</v>
      </c>
      <c r="O6" s="14" t="s">
        <v>594</v>
      </c>
      <c r="P6" s="14" t="s">
        <v>594</v>
      </c>
      <c r="Q6" s="14" t="s">
        <v>594</v>
      </c>
      <c r="R6" s="14" t="s">
        <v>594</v>
      </c>
      <c r="S6" s="14" t="s">
        <v>594</v>
      </c>
      <c r="T6" s="14" t="s">
        <v>594</v>
      </c>
      <c r="U6" s="14" t="s">
        <v>594</v>
      </c>
    </row>
    <row r="7" spans="2:21" ht="14.65" thickBot="1" x14ac:dyDescent="0.5">
      <c r="B7" s="84" t="str">
        <f>Placemat!C11</f>
        <v>Azure Automation</v>
      </c>
      <c r="C7" t="str">
        <f>INDEX($E$2:$R$80,MATCH(B7,$E$2:$E$80,0),MATCH(Placemat!$C$4,'Selection Pane Filters'!$E$2:$R$2,0))</f>
        <v>No</v>
      </c>
      <c r="E7" t="s">
        <v>123</v>
      </c>
      <c r="F7" s="14" t="s">
        <v>594</v>
      </c>
      <c r="G7" s="14" t="s">
        <v>49</v>
      </c>
      <c r="H7" s="14" t="s">
        <v>594</v>
      </c>
      <c r="I7" s="14" t="s">
        <v>594</v>
      </c>
      <c r="J7" s="14" t="s">
        <v>594</v>
      </c>
      <c r="K7" s="14" t="s">
        <v>594</v>
      </c>
      <c r="L7" s="14" t="s">
        <v>594</v>
      </c>
      <c r="M7" s="14" t="s">
        <v>594</v>
      </c>
      <c r="N7" s="14" t="s">
        <v>594</v>
      </c>
      <c r="O7" s="14" t="s">
        <v>594</v>
      </c>
      <c r="P7" s="14" t="s">
        <v>594</v>
      </c>
      <c r="Q7" s="14" t="s">
        <v>594</v>
      </c>
      <c r="R7" s="14" t="s">
        <v>594</v>
      </c>
      <c r="S7" s="14" t="s">
        <v>594</v>
      </c>
      <c r="T7" s="14" t="s">
        <v>594</v>
      </c>
      <c r="U7" s="14" t="s">
        <v>594</v>
      </c>
    </row>
    <row r="8" spans="2:21" ht="14.65" thickBot="1" x14ac:dyDescent="0.5">
      <c r="B8" s="84" t="str">
        <f>Placemat!C12</f>
        <v>Azure Bastion</v>
      </c>
      <c r="C8" t="str">
        <f>INDEX($E$2:$R$80,MATCH(B8,$E$2:$E$80,0),MATCH(Placemat!$C$4,'Selection Pane Filters'!$E$2:$R$2,0))</f>
        <v>No</v>
      </c>
      <c r="E8" t="s">
        <v>213</v>
      </c>
      <c r="F8" s="14" t="s">
        <v>594</v>
      </c>
      <c r="G8" s="14" t="s">
        <v>49</v>
      </c>
      <c r="H8" s="14" t="s">
        <v>594</v>
      </c>
      <c r="I8" s="14" t="s">
        <v>594</v>
      </c>
      <c r="J8" s="14" t="s">
        <v>594</v>
      </c>
      <c r="K8" s="14" t="s">
        <v>594</v>
      </c>
      <c r="L8" s="14" t="s">
        <v>594</v>
      </c>
      <c r="M8" s="14" t="s">
        <v>594</v>
      </c>
      <c r="N8" s="14" t="s">
        <v>594</v>
      </c>
      <c r="O8" s="14" t="s">
        <v>594</v>
      </c>
      <c r="P8" s="14" t="s">
        <v>594</v>
      </c>
      <c r="Q8" s="14" t="s">
        <v>594</v>
      </c>
      <c r="R8" s="14" t="s">
        <v>594</v>
      </c>
      <c r="S8" s="14" t="s">
        <v>594</v>
      </c>
      <c r="T8" s="14" t="s">
        <v>594</v>
      </c>
      <c r="U8" s="14" t="s">
        <v>594</v>
      </c>
    </row>
    <row r="9" spans="2:21" x14ac:dyDescent="0.45">
      <c r="B9" s="84" t="str">
        <f>Placemat!C13</f>
        <v>Azure Datacenter</v>
      </c>
      <c r="C9" t="str">
        <f>INDEX($E$2:$R$80,MATCH(B9,$E$2:$E$80,0),MATCH(Placemat!$C$4,'Selection Pane Filters'!$E$2:$R$2,0))</f>
        <v>Yes</v>
      </c>
      <c r="E9" t="s">
        <v>208</v>
      </c>
      <c r="F9" s="14" t="s">
        <v>594</v>
      </c>
      <c r="G9" s="14" t="s">
        <v>49</v>
      </c>
      <c r="H9" s="14" t="s">
        <v>594</v>
      </c>
      <c r="I9" s="14" t="s">
        <v>594</v>
      </c>
      <c r="J9" s="14" t="s">
        <v>594</v>
      </c>
      <c r="K9" s="14" t="s">
        <v>594</v>
      </c>
      <c r="L9" s="14" t="s">
        <v>594</v>
      </c>
      <c r="M9" s="14" t="s">
        <v>594</v>
      </c>
      <c r="N9" s="14" t="s">
        <v>594</v>
      </c>
      <c r="O9" s="14" t="s">
        <v>594</v>
      </c>
      <c r="P9" s="14" t="s">
        <v>594</v>
      </c>
      <c r="Q9" s="14" t="s">
        <v>594</v>
      </c>
      <c r="R9" s="14" t="s">
        <v>594</v>
      </c>
      <c r="S9" s="14" t="s">
        <v>594</v>
      </c>
      <c r="T9" s="14" t="s">
        <v>594</v>
      </c>
      <c r="U9" s="14" t="s">
        <v>594</v>
      </c>
    </row>
    <row r="10" spans="2:21" ht="14.65" thickBot="1" x14ac:dyDescent="0.5">
      <c r="B10" s="176" t="s">
        <v>143</v>
      </c>
      <c r="C10" t="str">
        <f>INDEX($E$2:$R$80,MATCH(B10,$E$2:$E$80,0),MATCH(Placemat!$C$4,'Selection Pane Filters'!$E$2:$R$2,0))</f>
        <v>No</v>
      </c>
      <c r="E10" t="s">
        <v>152</v>
      </c>
      <c r="F10" s="14" t="s">
        <v>594</v>
      </c>
      <c r="G10" s="14" t="s">
        <v>49</v>
      </c>
      <c r="H10" s="14" t="s">
        <v>594</v>
      </c>
      <c r="I10" s="14" t="s">
        <v>594</v>
      </c>
      <c r="J10" s="14" t="s">
        <v>594</v>
      </c>
      <c r="K10" s="14" t="s">
        <v>594</v>
      </c>
      <c r="L10" s="14" t="s">
        <v>594</v>
      </c>
      <c r="M10" s="14" t="s">
        <v>594</v>
      </c>
      <c r="N10" s="14" t="s">
        <v>594</v>
      </c>
      <c r="O10" s="14" t="s">
        <v>594</v>
      </c>
      <c r="P10" s="14" t="s">
        <v>594</v>
      </c>
      <c r="Q10" s="14" t="s">
        <v>594</v>
      </c>
      <c r="R10" s="14" t="s">
        <v>594</v>
      </c>
      <c r="S10" s="14" t="s">
        <v>594</v>
      </c>
      <c r="T10" s="14" t="s">
        <v>594</v>
      </c>
      <c r="U10" s="14" t="s">
        <v>594</v>
      </c>
    </row>
    <row r="11" spans="2:21" ht="14.65" thickBot="1" x14ac:dyDescent="0.5">
      <c r="B11" s="84" t="str">
        <f>Placemat!C15</f>
        <v>Azure DNS</v>
      </c>
      <c r="C11" t="str">
        <f>INDEX($E$2:$R$80,MATCH(B11,$E$2:$E$80,0),MATCH(Placemat!$C$4,'Selection Pane Filters'!$E$2:$R$2,0))</f>
        <v>No</v>
      </c>
      <c r="E11" t="s">
        <v>161</v>
      </c>
      <c r="F11" s="14" t="s">
        <v>594</v>
      </c>
      <c r="G11" s="14" t="s">
        <v>49</v>
      </c>
      <c r="H11" s="14" t="s">
        <v>594</v>
      </c>
      <c r="I11" s="14" t="s">
        <v>594</v>
      </c>
      <c r="J11" s="14" t="s">
        <v>594</v>
      </c>
      <c r="K11" s="14" t="s">
        <v>594</v>
      </c>
      <c r="L11" s="14" t="s">
        <v>594</v>
      </c>
      <c r="M11" s="14" t="s">
        <v>594</v>
      </c>
      <c r="N11" s="14" t="s">
        <v>594</v>
      </c>
      <c r="O11" s="14" t="s">
        <v>594</v>
      </c>
      <c r="P11" s="14" t="s">
        <v>594</v>
      </c>
      <c r="Q11" s="14" t="s">
        <v>594</v>
      </c>
      <c r="R11" s="14" t="s">
        <v>594</v>
      </c>
      <c r="S11" s="14" t="s">
        <v>594</v>
      </c>
      <c r="T11" s="14" t="s">
        <v>594</v>
      </c>
      <c r="U11" s="14" t="s">
        <v>594</v>
      </c>
    </row>
    <row r="12" spans="2:21" ht="14.65" thickBot="1" x14ac:dyDescent="0.5">
      <c r="B12" s="84" t="str">
        <f>Placemat!C16</f>
        <v>Azure ExpressRoute</v>
      </c>
      <c r="C12" t="str">
        <f>INDEX($E$2:$R$80,MATCH(B12,$E$2:$E$80,0),MATCH(Placemat!$C$4,'Selection Pane Filters'!$E$2:$R$2,0))</f>
        <v>No</v>
      </c>
      <c r="E12" t="s">
        <v>215</v>
      </c>
      <c r="F12" s="14" t="s">
        <v>594</v>
      </c>
      <c r="G12" s="14" t="s">
        <v>49</v>
      </c>
      <c r="H12" s="14" t="s">
        <v>594</v>
      </c>
      <c r="I12" s="14" t="s">
        <v>594</v>
      </c>
      <c r="J12" s="14" t="s">
        <v>594</v>
      </c>
      <c r="K12" s="14" t="s">
        <v>594</v>
      </c>
      <c r="L12" s="14" t="s">
        <v>594</v>
      </c>
      <c r="M12" s="14" t="s">
        <v>594</v>
      </c>
      <c r="N12" s="14" t="s">
        <v>594</v>
      </c>
      <c r="O12" s="14" t="s">
        <v>594</v>
      </c>
      <c r="P12" s="14" t="s">
        <v>594</v>
      </c>
      <c r="Q12" s="14" t="s">
        <v>594</v>
      </c>
      <c r="R12" s="14" t="s">
        <v>594</v>
      </c>
      <c r="S12" s="14" t="s">
        <v>594</v>
      </c>
      <c r="T12" s="14" t="s">
        <v>594</v>
      </c>
      <c r="U12" s="14" t="s">
        <v>594</v>
      </c>
    </row>
    <row r="13" spans="2:21" ht="14.65" thickBot="1" x14ac:dyDescent="0.5">
      <c r="B13" s="84" t="str">
        <f>Placemat!C17</f>
        <v>Azure Firewall</v>
      </c>
      <c r="C13" t="str">
        <f>INDEX($E$2:$R$80,MATCH(B13,$E$2:$E$80,0),MATCH(Placemat!$C$4,'Selection Pane Filters'!$E$2:$R$2,0))</f>
        <v>No</v>
      </c>
      <c r="E13" t="s">
        <v>233</v>
      </c>
      <c r="F13" s="14" t="s">
        <v>594</v>
      </c>
      <c r="G13" s="14" t="s">
        <v>49</v>
      </c>
      <c r="H13" s="14" t="s">
        <v>594</v>
      </c>
      <c r="I13" s="14" t="s">
        <v>594</v>
      </c>
      <c r="J13" s="14" t="s">
        <v>594</v>
      </c>
      <c r="K13" s="14" t="s">
        <v>594</v>
      </c>
      <c r="L13" s="14" t="s">
        <v>594</v>
      </c>
      <c r="M13" s="14" t="s">
        <v>594</v>
      </c>
      <c r="N13" s="14" t="s">
        <v>594</v>
      </c>
      <c r="O13" s="14" t="s">
        <v>594</v>
      </c>
      <c r="P13" s="14" t="s">
        <v>594</v>
      </c>
      <c r="Q13" s="14" t="s">
        <v>594</v>
      </c>
      <c r="R13" s="14" t="s">
        <v>594</v>
      </c>
      <c r="S13" s="14" t="s">
        <v>594</v>
      </c>
      <c r="T13" s="14" t="s">
        <v>594</v>
      </c>
      <c r="U13" s="14" t="s">
        <v>594</v>
      </c>
    </row>
    <row r="14" spans="2:21" ht="14.65" thickBot="1" x14ac:dyDescent="0.5">
      <c r="B14" s="84" t="str">
        <f>Placemat!C18</f>
        <v>Azure Front Door</v>
      </c>
      <c r="C14" t="str">
        <f>INDEX($E$2:$R$80,MATCH(B14,$E$2:$E$80,0),MATCH(Placemat!$C$4,'Selection Pane Filters'!$E$2:$R$2,0))</f>
        <v>No</v>
      </c>
      <c r="E14" t="s">
        <v>230</v>
      </c>
      <c r="F14" s="14" t="s">
        <v>594</v>
      </c>
      <c r="G14" s="14" t="s">
        <v>49</v>
      </c>
      <c r="H14" s="14" t="s">
        <v>594</v>
      </c>
      <c r="I14" s="14" t="s">
        <v>594</v>
      </c>
      <c r="J14" s="14" t="s">
        <v>594</v>
      </c>
      <c r="K14" s="14" t="s">
        <v>594</v>
      </c>
      <c r="L14" s="14" t="s">
        <v>594</v>
      </c>
      <c r="M14" s="14" t="s">
        <v>594</v>
      </c>
      <c r="N14" s="14" t="s">
        <v>594</v>
      </c>
      <c r="O14" s="14" t="s">
        <v>594</v>
      </c>
      <c r="P14" s="14" t="s">
        <v>594</v>
      </c>
      <c r="Q14" s="14" t="s">
        <v>594</v>
      </c>
      <c r="R14" s="14" t="s">
        <v>594</v>
      </c>
      <c r="S14" s="14" t="s">
        <v>594</v>
      </c>
      <c r="T14" s="14" t="s">
        <v>594</v>
      </c>
      <c r="U14" s="14" t="s">
        <v>594</v>
      </c>
    </row>
    <row r="15" spans="2:21" ht="14.65" thickBot="1" x14ac:dyDescent="0.5">
      <c r="B15" s="84" t="str">
        <f>Placemat!C19</f>
        <v>Azure Key Vault</v>
      </c>
      <c r="C15" t="str">
        <f>INDEX($E$2:$R$80,MATCH(B15,$E$2:$E$80,0),MATCH(Placemat!$C$4,'Selection Pane Filters'!$E$2:$R$2,0))</f>
        <v>No</v>
      </c>
      <c r="E15" t="s">
        <v>180</v>
      </c>
      <c r="F15" s="14" t="s">
        <v>594</v>
      </c>
      <c r="G15" s="14" t="s">
        <v>49</v>
      </c>
      <c r="H15" s="14" t="s">
        <v>594</v>
      </c>
      <c r="I15" s="14" t="s">
        <v>594</v>
      </c>
      <c r="J15" s="14" t="s">
        <v>594</v>
      </c>
      <c r="K15" s="14" t="s">
        <v>594</v>
      </c>
      <c r="L15" s="14" t="s">
        <v>594</v>
      </c>
      <c r="M15" s="14" t="s">
        <v>594</v>
      </c>
      <c r="N15" s="14" t="s">
        <v>594</v>
      </c>
      <c r="O15" s="14" t="s">
        <v>594</v>
      </c>
      <c r="P15" s="14" t="s">
        <v>594</v>
      </c>
      <c r="Q15" s="14" t="s">
        <v>594</v>
      </c>
      <c r="R15" s="14" t="s">
        <v>594</v>
      </c>
      <c r="S15" s="14" t="s">
        <v>594</v>
      </c>
      <c r="T15" s="14" t="s">
        <v>594</v>
      </c>
      <c r="U15" s="14" t="s">
        <v>594</v>
      </c>
    </row>
    <row r="16" spans="2:21" ht="14.65" thickBot="1" x14ac:dyDescent="0.5">
      <c r="B16" s="84" t="str">
        <f>Placemat!C20</f>
        <v>Azure Lighthouse</v>
      </c>
      <c r="C16" t="str">
        <f>INDEX($E$2:$R$80,MATCH(B16,$E$2:$E$80,0),MATCH(Placemat!$C$4,'Selection Pane Filters'!$E$2:$R$2,0))</f>
        <v>No</v>
      </c>
      <c r="E16" t="s">
        <v>222</v>
      </c>
      <c r="F16" s="14" t="s">
        <v>594</v>
      </c>
      <c r="G16" s="14" t="s">
        <v>49</v>
      </c>
      <c r="H16" s="14" t="s">
        <v>49</v>
      </c>
      <c r="I16" s="14" t="s">
        <v>49</v>
      </c>
      <c r="J16" s="14" t="s">
        <v>594</v>
      </c>
      <c r="K16" s="14" t="s">
        <v>594</v>
      </c>
      <c r="L16" s="14" t="s">
        <v>594</v>
      </c>
      <c r="M16" s="14" t="s">
        <v>594</v>
      </c>
      <c r="N16" s="14" t="s">
        <v>594</v>
      </c>
      <c r="O16" s="14" t="s">
        <v>594</v>
      </c>
      <c r="P16" s="14" t="s">
        <v>594</v>
      </c>
      <c r="Q16" s="14" t="s">
        <v>594</v>
      </c>
      <c r="R16" s="14" t="s">
        <v>594</v>
      </c>
      <c r="S16" s="14" t="s">
        <v>594</v>
      </c>
      <c r="T16" s="14" t="s">
        <v>594</v>
      </c>
      <c r="U16" s="14" t="s">
        <v>594</v>
      </c>
    </row>
    <row r="17" spans="2:21" ht="14.65" thickBot="1" x14ac:dyDescent="0.5">
      <c r="B17" s="84" t="s">
        <v>193</v>
      </c>
      <c r="C17" t="str">
        <f>INDEX($E$2:$R$80,MATCH(B17,$E$2:$E$80,0),MATCH(Placemat!$C$4,'Selection Pane Filters'!$E$2:$R$2,0))</f>
        <v>No</v>
      </c>
      <c r="E17" t="s">
        <v>193</v>
      </c>
      <c r="F17" s="14" t="s">
        <v>594</v>
      </c>
      <c r="G17" s="14" t="s">
        <v>49</v>
      </c>
      <c r="H17" s="14" t="s">
        <v>594</v>
      </c>
      <c r="I17" s="14" t="s">
        <v>594</v>
      </c>
      <c r="J17" s="14" t="s">
        <v>594</v>
      </c>
      <c r="K17" s="14" t="s">
        <v>594</v>
      </c>
      <c r="L17" s="14" t="s">
        <v>594</v>
      </c>
      <c r="M17" s="14" t="s">
        <v>594</v>
      </c>
      <c r="N17" s="14" t="s">
        <v>594</v>
      </c>
      <c r="O17" s="14" t="s">
        <v>594</v>
      </c>
      <c r="P17" s="14" t="s">
        <v>594</v>
      </c>
      <c r="Q17" s="14" t="s">
        <v>594</v>
      </c>
      <c r="R17" s="14" t="s">
        <v>594</v>
      </c>
      <c r="S17" s="14" t="s">
        <v>594</v>
      </c>
      <c r="T17" s="14" t="s">
        <v>594</v>
      </c>
      <c r="U17" s="14" t="s">
        <v>594</v>
      </c>
    </row>
    <row r="18" spans="2:21" ht="14.65" thickBot="1" x14ac:dyDescent="0.5">
      <c r="B18" s="84" t="str">
        <f>Placemat!C21</f>
        <v>Azure Monitor</v>
      </c>
      <c r="C18" t="str">
        <f>INDEX($E$2:$R$80,MATCH(B18,$E$2:$E$80,0),MATCH(Placemat!$C$4,'Selection Pane Filters'!$E$2:$R$2,0))</f>
        <v>No</v>
      </c>
      <c r="E18" t="s">
        <v>174</v>
      </c>
      <c r="F18" s="14" t="s">
        <v>594</v>
      </c>
      <c r="G18" s="14" t="s">
        <v>49</v>
      </c>
      <c r="H18" s="14" t="s">
        <v>594</v>
      </c>
      <c r="I18" s="14" t="s">
        <v>594</v>
      </c>
      <c r="J18" s="14" t="s">
        <v>594</v>
      </c>
      <c r="K18" s="14" t="s">
        <v>594</v>
      </c>
      <c r="L18" s="14" t="s">
        <v>594</v>
      </c>
      <c r="M18" s="14" t="s">
        <v>594</v>
      </c>
      <c r="N18" s="14" t="s">
        <v>594</v>
      </c>
      <c r="O18" s="14" t="s">
        <v>594</v>
      </c>
      <c r="P18" s="14" t="s">
        <v>594</v>
      </c>
      <c r="Q18" s="14" t="s">
        <v>594</v>
      </c>
      <c r="R18" s="14" t="s">
        <v>594</v>
      </c>
      <c r="S18" s="14" t="s">
        <v>594</v>
      </c>
      <c r="T18" s="14" t="s">
        <v>594</v>
      </c>
      <c r="U18" s="14" t="s">
        <v>594</v>
      </c>
    </row>
    <row r="19" spans="2:21" ht="14.65" thickBot="1" x14ac:dyDescent="0.5">
      <c r="B19" s="84" t="str">
        <f>Placemat!C23</f>
        <v>Azure RBAC</v>
      </c>
      <c r="C19" t="str">
        <f>INDEX($E$2:$R$80,MATCH(B19,$E$2:$E$80,0),MATCH(Placemat!$C$4,'Selection Pane Filters'!$E$2:$R$2,0))</f>
        <v>Yes</v>
      </c>
      <c r="E19" t="s">
        <v>168</v>
      </c>
      <c r="F19" s="14" t="s">
        <v>594</v>
      </c>
      <c r="G19" s="14" t="s">
        <v>49</v>
      </c>
      <c r="H19" s="14" t="s">
        <v>594</v>
      </c>
      <c r="I19" s="14" t="s">
        <v>594</v>
      </c>
      <c r="J19" s="14" t="s">
        <v>594</v>
      </c>
      <c r="K19" s="14" t="s">
        <v>594</v>
      </c>
      <c r="L19" s="14" t="s">
        <v>594</v>
      </c>
      <c r="M19" s="14" t="s">
        <v>594</v>
      </c>
      <c r="N19" s="14" t="s">
        <v>594</v>
      </c>
      <c r="O19" s="14" t="s">
        <v>594</v>
      </c>
      <c r="P19" s="14" t="s">
        <v>594</v>
      </c>
      <c r="Q19" s="14" t="s">
        <v>594</v>
      </c>
      <c r="R19" s="14" t="s">
        <v>594</v>
      </c>
      <c r="S19" s="14" t="s">
        <v>594</v>
      </c>
      <c r="T19" s="14" t="s">
        <v>594</v>
      </c>
      <c r="U19" s="14" t="s">
        <v>594</v>
      </c>
    </row>
    <row r="20" spans="2:21" ht="14.65" thickBot="1" x14ac:dyDescent="0.5">
      <c r="B20" s="84" t="str">
        <f>Placemat!C24</f>
        <v>Azure Storage</v>
      </c>
      <c r="C20" t="str">
        <f>INDEX($E$2:$R$80,MATCH(B20,$E$2:$E$80,0),MATCH(Placemat!$C$4,'Selection Pane Filters'!$E$2:$R$2,0))</f>
        <v>No</v>
      </c>
      <c r="E20" t="s">
        <v>48</v>
      </c>
      <c r="F20" s="14" t="s">
        <v>594</v>
      </c>
      <c r="G20" s="14" t="s">
        <v>49</v>
      </c>
      <c r="H20" s="14" t="s">
        <v>49</v>
      </c>
      <c r="I20" s="14" t="s">
        <v>49</v>
      </c>
      <c r="J20" s="14" t="s">
        <v>49</v>
      </c>
      <c r="K20" s="14" t="s">
        <v>594</v>
      </c>
      <c r="L20" s="14" t="s">
        <v>49</v>
      </c>
      <c r="M20" s="14" t="s">
        <v>49</v>
      </c>
      <c r="N20" s="14" t="s">
        <v>49</v>
      </c>
      <c r="O20" s="14" t="s">
        <v>49</v>
      </c>
      <c r="P20" s="14" t="s">
        <v>49</v>
      </c>
      <c r="Q20" s="14" t="s">
        <v>594</v>
      </c>
      <c r="R20" s="14" t="s">
        <v>49</v>
      </c>
      <c r="S20" s="14" t="s">
        <v>594</v>
      </c>
      <c r="T20" s="14" t="s">
        <v>594</v>
      </c>
      <c r="U20" s="14" t="s">
        <v>594</v>
      </c>
    </row>
    <row r="21" spans="2:21" ht="14.65" thickBot="1" x14ac:dyDescent="0.5">
      <c r="B21" s="84" t="str">
        <f>Placemat!C25</f>
        <v>Azure Virtual Desktop</v>
      </c>
      <c r="C21" t="str">
        <f>INDEX($E$2:$R$80,MATCH(B21,$E$2:$E$80,0),MATCH(Placemat!$C$4,'Selection Pane Filters'!$E$2:$R$2,0))</f>
        <v>No</v>
      </c>
      <c r="E21" t="s">
        <v>64</v>
      </c>
      <c r="F21" s="14" t="s">
        <v>594</v>
      </c>
      <c r="G21" s="14" t="s">
        <v>49</v>
      </c>
      <c r="H21" s="14" t="s">
        <v>49</v>
      </c>
      <c r="I21" s="14" t="s">
        <v>49</v>
      </c>
      <c r="J21" s="14" t="s">
        <v>49</v>
      </c>
      <c r="K21" s="14" t="s">
        <v>594</v>
      </c>
      <c r="L21" s="14" t="s">
        <v>49</v>
      </c>
      <c r="M21" s="14" t="s">
        <v>49</v>
      </c>
      <c r="N21" s="14" t="s">
        <v>49</v>
      </c>
      <c r="O21" s="14" t="s">
        <v>49</v>
      </c>
      <c r="P21" s="14" t="s">
        <v>49</v>
      </c>
      <c r="Q21" s="14" t="s">
        <v>594</v>
      </c>
      <c r="R21" s="14" t="s">
        <v>49</v>
      </c>
      <c r="S21" s="14" t="s">
        <v>594</v>
      </c>
      <c r="T21" s="14" t="s">
        <v>594</v>
      </c>
      <c r="U21" s="14" t="s">
        <v>49</v>
      </c>
    </row>
    <row r="22" spans="2:21" ht="14.65" thickBot="1" x14ac:dyDescent="0.5">
      <c r="B22" s="84" t="str">
        <f>Placemat!C26</f>
        <v>Azure Virtual Machines</v>
      </c>
      <c r="C22" t="str">
        <f>INDEX($E$2:$R$80,MATCH(B22,$E$2:$E$80,0),MATCH(Placemat!$C$4,'Selection Pane Filters'!$E$2:$R$2,0))</f>
        <v>No</v>
      </c>
      <c r="E22" t="s">
        <v>220</v>
      </c>
      <c r="F22" s="14" t="s">
        <v>594</v>
      </c>
      <c r="G22" s="14" t="s">
        <v>49</v>
      </c>
      <c r="H22" s="14" t="s">
        <v>594</v>
      </c>
      <c r="I22" s="14" t="s">
        <v>49</v>
      </c>
      <c r="J22" s="14" t="s">
        <v>49</v>
      </c>
      <c r="K22" s="14" t="s">
        <v>594</v>
      </c>
      <c r="L22" s="14" t="s">
        <v>594</v>
      </c>
      <c r="M22" s="14" t="s">
        <v>49</v>
      </c>
      <c r="N22" s="14" t="s">
        <v>594</v>
      </c>
      <c r="O22" s="14" t="s">
        <v>594</v>
      </c>
      <c r="P22" s="14" t="s">
        <v>49</v>
      </c>
      <c r="Q22" s="14" t="s">
        <v>594</v>
      </c>
      <c r="R22" s="14" t="s">
        <v>49</v>
      </c>
      <c r="S22" s="14" t="s">
        <v>594</v>
      </c>
      <c r="T22" s="14" t="s">
        <v>49</v>
      </c>
      <c r="U22" s="14" t="s">
        <v>594</v>
      </c>
    </row>
    <row r="23" spans="2:21" ht="14.65" thickBot="1" x14ac:dyDescent="0.5">
      <c r="B23" s="84" t="str">
        <f>Placemat!C27</f>
        <v>Azure Web Application Firewall</v>
      </c>
      <c r="C23" t="str">
        <f>INDEX($E$2:$R$80,MATCH(B23,$E$2:$E$80,0),MATCH(Placemat!$C$4,'Selection Pane Filters'!$E$2:$R$2,0))</f>
        <v>No</v>
      </c>
      <c r="E23" t="s">
        <v>225</v>
      </c>
      <c r="F23" s="14" t="s">
        <v>594</v>
      </c>
      <c r="G23" s="14" t="s">
        <v>49</v>
      </c>
      <c r="H23" s="14" t="s">
        <v>594</v>
      </c>
      <c r="I23" s="14" t="s">
        <v>49</v>
      </c>
      <c r="J23" s="14" t="s">
        <v>49</v>
      </c>
      <c r="K23" s="14" t="s">
        <v>594</v>
      </c>
      <c r="L23" s="14" t="s">
        <v>594</v>
      </c>
      <c r="M23" s="14" t="s">
        <v>49</v>
      </c>
      <c r="N23" s="14" t="s">
        <v>594</v>
      </c>
      <c r="O23" s="14" t="s">
        <v>594</v>
      </c>
      <c r="P23" s="14" t="s">
        <v>49</v>
      </c>
      <c r="Q23" s="14" t="s">
        <v>594</v>
      </c>
      <c r="R23" s="14" t="s">
        <v>49</v>
      </c>
      <c r="S23" s="14" t="s">
        <v>594</v>
      </c>
      <c r="T23" s="14" t="s">
        <v>594</v>
      </c>
      <c r="U23" s="14" t="s">
        <v>594</v>
      </c>
    </row>
    <row r="24" spans="2:21" ht="14.65" thickBot="1" x14ac:dyDescent="0.5">
      <c r="B24" s="84" t="str">
        <f>Placemat!C28</f>
        <v>Conditional Access</v>
      </c>
      <c r="C24" t="str">
        <f>INDEX($E$2:$R$80,MATCH(B24,$E$2:$E$80,0),MATCH(Placemat!$C$4,'Selection Pane Filters'!$E$2:$R$2,0))</f>
        <v>Yes</v>
      </c>
      <c r="E24" t="s">
        <v>265</v>
      </c>
      <c r="F24" s="14" t="s">
        <v>594</v>
      </c>
      <c r="G24" s="14" t="s">
        <v>49</v>
      </c>
      <c r="H24" s="14" t="s">
        <v>594</v>
      </c>
      <c r="I24" s="14" t="s">
        <v>49</v>
      </c>
      <c r="J24" s="14" t="s">
        <v>49</v>
      </c>
      <c r="K24" s="14" t="s">
        <v>594</v>
      </c>
      <c r="L24" s="14" t="s">
        <v>594</v>
      </c>
      <c r="M24" s="14" t="s">
        <v>594</v>
      </c>
      <c r="N24" s="14" t="s">
        <v>594</v>
      </c>
      <c r="O24" s="14" t="s">
        <v>594</v>
      </c>
      <c r="P24" s="14" t="s">
        <v>49</v>
      </c>
      <c r="Q24" s="14" t="s">
        <v>594</v>
      </c>
      <c r="R24" s="14" t="s">
        <v>49</v>
      </c>
      <c r="S24" s="14" t="s">
        <v>594</v>
      </c>
      <c r="T24" s="14" t="s">
        <v>49</v>
      </c>
      <c r="U24" s="14" t="s">
        <v>594</v>
      </c>
    </row>
    <row r="25" spans="2:21" ht="14.65" thickBot="1" x14ac:dyDescent="0.5">
      <c r="B25" s="84" t="str">
        <f>Placemat!C29</f>
        <v>Load Balancer</v>
      </c>
      <c r="C25" t="str">
        <f>INDEX($E$2:$R$80,MATCH(B25,$E$2:$E$80,0),MATCH(Placemat!$C$4,'Selection Pane Filters'!$E$2:$R$2,0))</f>
        <v>No</v>
      </c>
      <c r="E25" t="s">
        <v>1180</v>
      </c>
      <c r="F25" s="14" t="s">
        <v>594</v>
      </c>
      <c r="G25" s="14" t="s">
        <v>49</v>
      </c>
      <c r="H25" s="14" t="s">
        <v>49</v>
      </c>
      <c r="I25" s="14" t="s">
        <v>49</v>
      </c>
      <c r="J25" s="14" t="s">
        <v>594</v>
      </c>
      <c r="K25" s="14" t="s">
        <v>594</v>
      </c>
      <c r="L25" s="14" t="s">
        <v>49</v>
      </c>
      <c r="M25" s="14" t="s">
        <v>49</v>
      </c>
      <c r="N25" s="14" t="s">
        <v>49</v>
      </c>
      <c r="O25" s="14" t="s">
        <v>49</v>
      </c>
      <c r="P25" s="14" t="s">
        <v>594</v>
      </c>
      <c r="Q25" s="14" t="s">
        <v>594</v>
      </c>
      <c r="R25" s="14" t="s">
        <v>594</v>
      </c>
      <c r="S25" s="14" t="s">
        <v>594</v>
      </c>
      <c r="T25" s="14" t="s">
        <v>594</v>
      </c>
      <c r="U25" s="14" t="s">
        <v>594</v>
      </c>
    </row>
    <row r="26" spans="2:21" ht="14.65" thickBot="1" x14ac:dyDescent="0.5">
      <c r="B26" s="84" t="str">
        <f>Placemat!C30</f>
        <v>Log Analytics Workspace</v>
      </c>
      <c r="C26" t="str">
        <f>INDEX($E$2:$R$80,MATCH(B26,$E$2:$E$80,0),MATCH(Placemat!$C$4,'Selection Pane Filters'!$E$2:$R$2,0))</f>
        <v>No</v>
      </c>
      <c r="E26" s="153" t="s">
        <v>79</v>
      </c>
      <c r="F26" s="14" t="s">
        <v>594</v>
      </c>
      <c r="G26" s="14" t="s">
        <v>49</v>
      </c>
      <c r="H26" s="14" t="s">
        <v>49</v>
      </c>
      <c r="I26" s="14" t="s">
        <v>49</v>
      </c>
      <c r="J26" s="14" t="s">
        <v>49</v>
      </c>
      <c r="K26" s="14" t="s">
        <v>594</v>
      </c>
      <c r="L26" s="14" t="s">
        <v>49</v>
      </c>
      <c r="M26" s="14" t="s">
        <v>49</v>
      </c>
      <c r="N26" s="14" t="s">
        <v>49</v>
      </c>
      <c r="O26" s="14" t="s">
        <v>49</v>
      </c>
      <c r="P26" s="14" t="s">
        <v>49</v>
      </c>
      <c r="Q26" s="14" t="s">
        <v>594</v>
      </c>
      <c r="R26" s="14" t="s">
        <v>49</v>
      </c>
      <c r="S26" s="14" t="s">
        <v>594</v>
      </c>
      <c r="T26" s="14" t="s">
        <v>594</v>
      </c>
      <c r="U26" s="14" t="s">
        <v>594</v>
      </c>
    </row>
    <row r="27" spans="2:21" ht="14.65" thickBot="1" x14ac:dyDescent="0.5">
      <c r="B27" s="84" t="str">
        <f>Placemat!C31</f>
        <v>Microsoft Azure Portal</v>
      </c>
      <c r="C27" t="str">
        <f>INDEX($E$2:$R$80,MATCH(B27,$E$2:$E$80,0),MATCH(Placemat!$C$4,'Selection Pane Filters'!$E$2:$R$2,0))</f>
        <v>Yes</v>
      </c>
      <c r="E27" t="s">
        <v>256</v>
      </c>
      <c r="F27" s="14" t="s">
        <v>594</v>
      </c>
      <c r="G27" s="14" t="s">
        <v>49</v>
      </c>
      <c r="H27" s="14" t="s">
        <v>594</v>
      </c>
      <c r="I27" s="14" t="s">
        <v>49</v>
      </c>
      <c r="J27" s="14" t="s">
        <v>49</v>
      </c>
      <c r="K27" s="14" t="s">
        <v>49</v>
      </c>
      <c r="L27" s="14" t="s">
        <v>594</v>
      </c>
      <c r="M27" s="14" t="s">
        <v>49</v>
      </c>
      <c r="N27" s="155" t="s">
        <v>594</v>
      </c>
      <c r="O27" s="155" t="s">
        <v>594</v>
      </c>
      <c r="P27" s="14" t="s">
        <v>49</v>
      </c>
      <c r="Q27" s="14" t="s">
        <v>49</v>
      </c>
      <c r="R27" s="14" t="s">
        <v>49</v>
      </c>
      <c r="S27" s="14" t="s">
        <v>594</v>
      </c>
      <c r="T27" s="14" t="s">
        <v>594</v>
      </c>
      <c r="U27" s="14" t="s">
        <v>594</v>
      </c>
    </row>
    <row r="28" spans="2:21" ht="14.65" thickBot="1" x14ac:dyDescent="0.5">
      <c r="B28" s="84" t="s">
        <v>305</v>
      </c>
      <c r="C28" t="str">
        <f>INDEX($E$2:$R$80,MATCH(B28,$E$2:$E$80,0),MATCH(Placemat!$C$4,'Selection Pane Filters'!$E$2:$R$2,0))</f>
        <v>No</v>
      </c>
      <c r="E28" t="s">
        <v>240</v>
      </c>
      <c r="F28" s="14" t="s">
        <v>594</v>
      </c>
      <c r="G28" s="14" t="s">
        <v>49</v>
      </c>
      <c r="H28" s="14" t="s">
        <v>594</v>
      </c>
      <c r="I28" s="14" t="s">
        <v>49</v>
      </c>
      <c r="J28" s="14" t="s">
        <v>594</v>
      </c>
      <c r="K28" s="14" t="s">
        <v>49</v>
      </c>
      <c r="L28" s="14" t="s">
        <v>594</v>
      </c>
      <c r="M28" s="14" t="s">
        <v>594</v>
      </c>
      <c r="N28" s="14" t="s">
        <v>594</v>
      </c>
      <c r="O28" s="14" t="s">
        <v>594</v>
      </c>
      <c r="P28" s="14" t="s">
        <v>594</v>
      </c>
      <c r="Q28" s="14" t="s">
        <v>49</v>
      </c>
      <c r="R28" s="14" t="s">
        <v>49</v>
      </c>
      <c r="S28" s="14" t="s">
        <v>594</v>
      </c>
      <c r="T28" s="14" t="s">
        <v>594</v>
      </c>
      <c r="U28" s="14" t="s">
        <v>594</v>
      </c>
    </row>
    <row r="29" spans="2:21" ht="14.65" thickBot="1" x14ac:dyDescent="0.5">
      <c r="B29" s="84" t="str">
        <f>Placemat!C33</f>
        <v>Microsoft Defender for Cloud</v>
      </c>
      <c r="C29" t="str">
        <f>INDEX($E$2:$R$80,MATCH(B29,$E$2:$E$80,0),MATCH(Placemat!$C$4,'Selection Pane Filters'!$E$2:$R$2,0))</f>
        <v>No</v>
      </c>
      <c r="E29" t="s">
        <v>257</v>
      </c>
      <c r="F29" s="14" t="s">
        <v>594</v>
      </c>
      <c r="G29" s="14" t="s">
        <v>49</v>
      </c>
      <c r="H29" s="14" t="s">
        <v>594</v>
      </c>
      <c r="I29" s="14" t="s">
        <v>49</v>
      </c>
      <c r="J29" s="14" t="s">
        <v>49</v>
      </c>
      <c r="K29" s="14" t="s">
        <v>594</v>
      </c>
      <c r="L29" s="14" t="s">
        <v>594</v>
      </c>
      <c r="M29" s="14" t="s">
        <v>594</v>
      </c>
      <c r="N29" s="14" t="s">
        <v>594</v>
      </c>
      <c r="O29" s="14" t="s">
        <v>594</v>
      </c>
      <c r="P29" s="14" t="s">
        <v>49</v>
      </c>
      <c r="Q29" s="14" t="s">
        <v>594</v>
      </c>
      <c r="R29" s="14" t="s">
        <v>49</v>
      </c>
      <c r="S29" s="14" t="s">
        <v>594</v>
      </c>
      <c r="T29" s="14" t="s">
        <v>49</v>
      </c>
      <c r="U29" s="14" t="s">
        <v>594</v>
      </c>
    </row>
    <row r="30" spans="2:21" ht="14.65" thickBot="1" x14ac:dyDescent="0.5">
      <c r="B30" s="84" t="str">
        <f>Placemat!C34</f>
        <v>Microsoft Defender for Identity</v>
      </c>
      <c r="C30" t="str">
        <f>INDEX($E$2:$R$80,MATCH(B30,$E$2:$E$80,0),MATCH(Placemat!$C$4,'Selection Pane Filters'!$E$2:$R$2,0))</f>
        <v>No</v>
      </c>
      <c r="E30" s="153" t="s">
        <v>304</v>
      </c>
      <c r="F30" s="14" t="s">
        <v>594</v>
      </c>
      <c r="G30" s="14" t="s">
        <v>49</v>
      </c>
      <c r="H30" s="14" t="s">
        <v>594</v>
      </c>
      <c r="I30" s="14" t="s">
        <v>49</v>
      </c>
      <c r="J30" s="14" t="s">
        <v>594</v>
      </c>
      <c r="K30" s="14" t="s">
        <v>49</v>
      </c>
      <c r="L30" s="14" t="s">
        <v>594</v>
      </c>
      <c r="M30" s="14" t="s">
        <v>594</v>
      </c>
      <c r="N30" s="14" t="s">
        <v>594</v>
      </c>
      <c r="O30" s="14" t="s">
        <v>49</v>
      </c>
      <c r="P30" s="14" t="s">
        <v>594</v>
      </c>
      <c r="Q30" s="14" t="s">
        <v>594</v>
      </c>
      <c r="R30" s="14" t="s">
        <v>594</v>
      </c>
      <c r="S30" s="14" t="s">
        <v>594</v>
      </c>
      <c r="T30" s="14" t="s">
        <v>594</v>
      </c>
      <c r="U30" s="14" t="s">
        <v>594</v>
      </c>
    </row>
    <row r="31" spans="2:21" ht="14.65" thickBot="1" x14ac:dyDescent="0.5">
      <c r="B31" s="84" t="str">
        <f>Placemat!C35</f>
        <v>Microsoft Defender for IoT</v>
      </c>
      <c r="C31" t="str">
        <f>INDEX($E$2:$R$80,MATCH(B31,$E$2:$E$80,0),MATCH(Placemat!$C$4,'Selection Pane Filters'!$E$2:$R$2,0))</f>
        <v>No</v>
      </c>
      <c r="E31" s="153" t="s">
        <v>254</v>
      </c>
      <c r="F31" s="14" t="s">
        <v>594</v>
      </c>
      <c r="G31" s="14" t="s">
        <v>49</v>
      </c>
      <c r="H31" s="14" t="s">
        <v>594</v>
      </c>
      <c r="I31" s="14" t="s">
        <v>49</v>
      </c>
      <c r="J31" s="14" t="s">
        <v>49</v>
      </c>
      <c r="K31" s="14" t="s">
        <v>594</v>
      </c>
      <c r="L31" s="14" t="s">
        <v>594</v>
      </c>
      <c r="M31" s="14" t="s">
        <v>594</v>
      </c>
      <c r="N31" s="14" t="s">
        <v>594</v>
      </c>
      <c r="O31" s="14" t="s">
        <v>49</v>
      </c>
      <c r="P31" s="14" t="s">
        <v>594</v>
      </c>
      <c r="Q31" s="14" t="s">
        <v>594</v>
      </c>
      <c r="R31" s="14" t="s">
        <v>594</v>
      </c>
      <c r="S31" s="14" t="s">
        <v>594</v>
      </c>
      <c r="T31" s="14" t="s">
        <v>594</v>
      </c>
      <c r="U31" s="14" t="s">
        <v>594</v>
      </c>
    </row>
    <row r="32" spans="2:21" ht="14.65" thickBot="1" x14ac:dyDescent="0.5">
      <c r="B32" s="84" t="str">
        <f>Placemat!C36</f>
        <v>Microsoft Sentinel</v>
      </c>
      <c r="C32" t="str">
        <f>INDEX($E$2:$R$80,MATCH(B32,$E$2:$E$80,0),MATCH(Placemat!$C$4,'Selection Pane Filters'!$E$2:$R$2,0))</f>
        <v>No</v>
      </c>
      <c r="E32" t="s">
        <v>303</v>
      </c>
      <c r="F32" s="14" t="s">
        <v>594</v>
      </c>
      <c r="G32" s="14" t="s">
        <v>49</v>
      </c>
      <c r="H32" s="14" t="s">
        <v>49</v>
      </c>
      <c r="I32" s="14" t="s">
        <v>49</v>
      </c>
      <c r="J32" s="14" t="s">
        <v>594</v>
      </c>
      <c r="K32" s="14" t="s">
        <v>49</v>
      </c>
      <c r="L32" s="14" t="s">
        <v>49</v>
      </c>
      <c r="M32" s="14" t="s">
        <v>49</v>
      </c>
      <c r="N32" s="14" t="s">
        <v>49</v>
      </c>
      <c r="O32" s="14" t="s">
        <v>49</v>
      </c>
      <c r="P32" s="14" t="s">
        <v>594</v>
      </c>
      <c r="Q32" s="14" t="s">
        <v>49</v>
      </c>
      <c r="R32" s="14" t="s">
        <v>49</v>
      </c>
      <c r="S32" s="14" t="s">
        <v>49</v>
      </c>
      <c r="T32" s="14" t="s">
        <v>594</v>
      </c>
      <c r="U32" s="14" t="s">
        <v>594</v>
      </c>
    </row>
    <row r="33" spans="2:21" ht="14.65" thickBot="1" x14ac:dyDescent="0.5">
      <c r="B33" s="84" t="str">
        <f>Placemat!C37</f>
        <v>Named Locations</v>
      </c>
      <c r="C33" t="str">
        <f>INDEX($E$2:$R$80,MATCH(B33,$E$2:$E$80,0),MATCH(Placemat!$C$4,'Selection Pane Filters'!$E$2:$R$2,0))</f>
        <v>Yes</v>
      </c>
      <c r="E33" t="s">
        <v>268</v>
      </c>
      <c r="F33" s="14" t="s">
        <v>594</v>
      </c>
      <c r="G33" s="14" t="s">
        <v>49</v>
      </c>
      <c r="H33" s="14" t="s">
        <v>49</v>
      </c>
      <c r="I33" s="14" t="s">
        <v>49</v>
      </c>
      <c r="J33" s="14" t="s">
        <v>594</v>
      </c>
      <c r="K33" s="14" t="s">
        <v>594</v>
      </c>
      <c r="L33" s="14" t="s">
        <v>49</v>
      </c>
      <c r="M33" s="14" t="s">
        <v>49</v>
      </c>
      <c r="N33" s="14" t="s">
        <v>49</v>
      </c>
      <c r="O33" s="14" t="s">
        <v>49</v>
      </c>
      <c r="P33" s="14" t="s">
        <v>594</v>
      </c>
      <c r="Q33" s="14" t="s">
        <v>594</v>
      </c>
      <c r="R33" s="14" t="s">
        <v>594</v>
      </c>
      <c r="S33" s="14" t="s">
        <v>49</v>
      </c>
      <c r="T33" s="14" t="s">
        <v>594</v>
      </c>
      <c r="U33" s="14" t="s">
        <v>594</v>
      </c>
    </row>
    <row r="34" spans="2:21" ht="14.65" thickBot="1" x14ac:dyDescent="0.5">
      <c r="B34" s="84" t="str">
        <f>Placemat!C38</f>
        <v>Network Security Groups</v>
      </c>
      <c r="C34" t="str">
        <f>INDEX($E$2:$R$80,MATCH(B34,$E$2:$E$80,0),MATCH(Placemat!$C$4,'Selection Pane Filters'!$E$2:$R$2,0))</f>
        <v>No</v>
      </c>
      <c r="E34" t="s">
        <v>275</v>
      </c>
      <c r="F34" s="14" t="s">
        <v>594</v>
      </c>
      <c r="G34" s="14" t="s">
        <v>49</v>
      </c>
      <c r="H34" s="14" t="s">
        <v>594</v>
      </c>
      <c r="I34" s="14" t="s">
        <v>594</v>
      </c>
      <c r="J34" s="14" t="s">
        <v>594</v>
      </c>
      <c r="K34" s="14" t="s">
        <v>594</v>
      </c>
      <c r="L34" s="14" t="s">
        <v>594</v>
      </c>
      <c r="M34" s="14" t="s">
        <v>594</v>
      </c>
      <c r="N34" s="14" t="s">
        <v>594</v>
      </c>
      <c r="O34" s="14" t="s">
        <v>594</v>
      </c>
      <c r="P34" s="14" t="s">
        <v>594</v>
      </c>
      <c r="Q34" s="14" t="s">
        <v>594</v>
      </c>
      <c r="R34" s="14" t="s">
        <v>594</v>
      </c>
      <c r="S34" s="14" t="s">
        <v>594</v>
      </c>
      <c r="T34" s="14" t="s">
        <v>594</v>
      </c>
      <c r="U34" s="14" t="s">
        <v>594</v>
      </c>
    </row>
    <row r="35" spans="2:21" ht="14.65" thickBot="1" x14ac:dyDescent="0.5">
      <c r="B35" s="84" t="str">
        <f>Placemat!C39</f>
        <v>Privileged Identity Management (PIM)</v>
      </c>
      <c r="C35" t="str">
        <f>INDEX($E$2:$R$80,MATCH(B35,$E$2:$E$80,0),MATCH(Placemat!$C$4,'Selection Pane Filters'!$E$2:$R$2,0))</f>
        <v>No</v>
      </c>
      <c r="E35" t="s">
        <v>221</v>
      </c>
      <c r="F35" s="14" t="s">
        <v>594</v>
      </c>
      <c r="G35" s="14" t="s">
        <v>49</v>
      </c>
      <c r="H35" s="14" t="s">
        <v>594</v>
      </c>
      <c r="I35" s="14" t="s">
        <v>594</v>
      </c>
      <c r="J35" s="14" t="s">
        <v>594</v>
      </c>
      <c r="K35" s="14" t="s">
        <v>594</v>
      </c>
      <c r="L35" s="14" t="s">
        <v>594</v>
      </c>
      <c r="M35" s="14" t="s">
        <v>594</v>
      </c>
      <c r="N35" s="14" t="s">
        <v>594</v>
      </c>
      <c r="O35" s="14" t="s">
        <v>594</v>
      </c>
      <c r="P35" s="14" t="s">
        <v>594</v>
      </c>
      <c r="Q35" s="14" t="s">
        <v>594</v>
      </c>
      <c r="R35" s="14" t="s">
        <v>594</v>
      </c>
      <c r="S35" s="14" t="s">
        <v>594</v>
      </c>
      <c r="T35" s="14" t="s">
        <v>49</v>
      </c>
      <c r="U35" s="14" t="s">
        <v>594</v>
      </c>
    </row>
    <row r="36" spans="2:21" ht="14.65" thickBot="1" x14ac:dyDescent="0.5">
      <c r="B36" s="84" t="str">
        <f>Placemat!C40</f>
        <v>Security Patterns</v>
      </c>
      <c r="C36" t="str">
        <f>INDEX($E$2:$R$80,MATCH(B36,$E$2:$E$80,0),MATCH(Placemat!$C$4,'Selection Pane Filters'!$E$2:$R$2,0))</f>
        <v>No</v>
      </c>
      <c r="E36" t="s">
        <v>274</v>
      </c>
      <c r="F36" s="14" t="s">
        <v>594</v>
      </c>
      <c r="G36" s="14" t="s">
        <v>49</v>
      </c>
      <c r="H36" s="14" t="s">
        <v>594</v>
      </c>
      <c r="I36" s="14" t="s">
        <v>594</v>
      </c>
      <c r="J36" s="14" t="s">
        <v>594</v>
      </c>
      <c r="K36" s="14" t="s">
        <v>594</v>
      </c>
      <c r="L36" s="14" t="s">
        <v>594</v>
      </c>
      <c r="M36" s="14" t="s">
        <v>594</v>
      </c>
      <c r="N36" s="14" t="s">
        <v>594</v>
      </c>
      <c r="O36" s="14" t="s">
        <v>594</v>
      </c>
      <c r="P36" s="14" t="s">
        <v>594</v>
      </c>
      <c r="Q36" s="14" t="s">
        <v>594</v>
      </c>
      <c r="R36" s="14" t="s">
        <v>594</v>
      </c>
      <c r="S36" s="14" t="s">
        <v>594</v>
      </c>
      <c r="T36" s="14" t="s">
        <v>594</v>
      </c>
      <c r="U36" s="14" t="s">
        <v>594</v>
      </c>
    </row>
    <row r="37" spans="2:21" ht="14.65" thickBot="1" x14ac:dyDescent="0.5">
      <c r="B37" s="84" t="str">
        <f>Placemat!C41</f>
        <v>Virtual Network</v>
      </c>
      <c r="C37" t="str">
        <f>INDEX($E$2:$R$80,MATCH(B37,$E$2:$E$80,0),MATCH(Placemat!$C$4,'Selection Pane Filters'!$E$2:$R$2,0))</f>
        <v>No</v>
      </c>
      <c r="E37" t="s">
        <v>273</v>
      </c>
      <c r="F37" s="14" t="s">
        <v>594</v>
      </c>
      <c r="G37" s="14" t="s">
        <v>49</v>
      </c>
      <c r="H37" s="14" t="s">
        <v>594</v>
      </c>
      <c r="I37" s="14" t="s">
        <v>594</v>
      </c>
      <c r="J37" s="14" t="s">
        <v>594</v>
      </c>
      <c r="K37" s="14" t="s">
        <v>594</v>
      </c>
      <c r="L37" s="14" t="s">
        <v>594</v>
      </c>
      <c r="M37" s="14" t="s">
        <v>594</v>
      </c>
      <c r="N37" s="14" t="s">
        <v>594</v>
      </c>
      <c r="O37" s="14" t="s">
        <v>594</v>
      </c>
      <c r="P37" s="14" t="s">
        <v>594</v>
      </c>
      <c r="Q37" s="14" t="s">
        <v>594</v>
      </c>
      <c r="R37" s="14" t="s">
        <v>594</v>
      </c>
      <c r="S37" s="14" t="s">
        <v>594</v>
      </c>
      <c r="T37" s="14" t="s">
        <v>594</v>
      </c>
      <c r="U37" s="14" t="s">
        <v>594</v>
      </c>
    </row>
    <row r="38" spans="2:21" ht="14.65" thickBot="1" x14ac:dyDescent="0.5">
      <c r="B38" s="84" t="str">
        <f>Placemat!C42</f>
        <v>VPN Gateway</v>
      </c>
      <c r="C38" t="str">
        <f>INDEX($E$2:$R$80,MATCH(B38,$E$2:$E$80,0),MATCH(Placemat!$C$4,'Selection Pane Filters'!$E$2:$R$2,0))</f>
        <v>No</v>
      </c>
      <c r="E38" s="153" t="s">
        <v>109</v>
      </c>
      <c r="F38" s="14" t="s">
        <v>594</v>
      </c>
      <c r="G38" s="14" t="s">
        <v>49</v>
      </c>
      <c r="H38" s="14" t="s">
        <v>594</v>
      </c>
      <c r="I38" s="14" t="s">
        <v>594</v>
      </c>
      <c r="J38" s="14" t="s">
        <v>594</v>
      </c>
      <c r="K38" s="14" t="s">
        <v>594</v>
      </c>
      <c r="L38" s="14" t="s">
        <v>594</v>
      </c>
      <c r="M38" s="14" t="s">
        <v>594</v>
      </c>
      <c r="N38" s="14" t="s">
        <v>594</v>
      </c>
      <c r="O38" s="14" t="s">
        <v>594</v>
      </c>
      <c r="P38" s="14" t="s">
        <v>594</v>
      </c>
      <c r="Q38" s="14" t="s">
        <v>594</v>
      </c>
      <c r="R38" s="14" t="s">
        <v>594</v>
      </c>
      <c r="S38" s="14" t="s">
        <v>594</v>
      </c>
      <c r="T38" s="14" t="s">
        <v>594</v>
      </c>
      <c r="U38" s="14" t="s">
        <v>594</v>
      </c>
    </row>
    <row r="39" spans="2:21" ht="28.9" thickBot="1" x14ac:dyDescent="0.5">
      <c r="B39" s="84" t="str">
        <f>Placemat!C43</f>
        <v>Customer Key</v>
      </c>
      <c r="C39" t="str">
        <f>INDEX($E$2:$R$80,MATCH(B39,$E$2:$E$80,0),MATCH(Placemat!$C$4,'Selection Pane Filters'!$E$2:$R$2,0))</f>
        <v>No</v>
      </c>
      <c r="E39" s="176" t="s">
        <v>143</v>
      </c>
      <c r="F39" s="14" t="s">
        <v>594</v>
      </c>
      <c r="G39" s="14" t="s">
        <v>49</v>
      </c>
      <c r="H39" s="14" t="s">
        <v>594</v>
      </c>
      <c r="I39" s="14" t="s">
        <v>594</v>
      </c>
      <c r="J39" s="14" t="s">
        <v>594</v>
      </c>
      <c r="K39" s="14" t="s">
        <v>594</v>
      </c>
      <c r="L39" s="14" t="s">
        <v>594</v>
      </c>
      <c r="M39" s="14" t="s">
        <v>594</v>
      </c>
      <c r="N39" s="14" t="s">
        <v>594</v>
      </c>
      <c r="O39" s="14" t="s">
        <v>594</v>
      </c>
      <c r="P39" s="14" t="s">
        <v>594</v>
      </c>
      <c r="Q39" s="14" t="s">
        <v>594</v>
      </c>
      <c r="R39" s="14" t="s">
        <v>594</v>
      </c>
      <c r="S39" s="14" t="s">
        <v>594</v>
      </c>
      <c r="T39" s="14" t="s">
        <v>594</v>
      </c>
      <c r="U39" s="14" t="s">
        <v>594</v>
      </c>
    </row>
    <row r="40" spans="2:21" ht="14.65" thickBot="1" x14ac:dyDescent="0.5">
      <c r="B40" s="84" t="str">
        <f>Placemat!C44</f>
        <v>Customer Lockbox</v>
      </c>
      <c r="C40" t="str">
        <f>INDEX($E$2:$R$80,MATCH(B40,$E$2:$E$80,0),MATCH(Placemat!$C$4,'Selection Pane Filters'!$E$2:$R$2,0))</f>
        <v>No</v>
      </c>
      <c r="E40" s="153" t="s">
        <v>185</v>
      </c>
      <c r="F40" s="14" t="s">
        <v>594</v>
      </c>
      <c r="G40" s="14" t="s">
        <v>49</v>
      </c>
      <c r="H40" s="14" t="s">
        <v>594</v>
      </c>
      <c r="I40" s="14" t="s">
        <v>594</v>
      </c>
      <c r="J40" s="14" t="s">
        <v>594</v>
      </c>
      <c r="K40" s="14" t="s">
        <v>594</v>
      </c>
      <c r="L40" s="14" t="s">
        <v>594</v>
      </c>
      <c r="M40" s="14" t="s">
        <v>594</v>
      </c>
      <c r="N40" s="14" t="s">
        <v>594</v>
      </c>
      <c r="O40" s="14" t="s">
        <v>594</v>
      </c>
      <c r="P40" s="14" t="s">
        <v>594</v>
      </c>
      <c r="Q40" s="14" t="s">
        <v>594</v>
      </c>
      <c r="R40" s="14" t="s">
        <v>594</v>
      </c>
      <c r="S40" s="14" t="s">
        <v>594</v>
      </c>
      <c r="T40" s="14" t="s">
        <v>594</v>
      </c>
      <c r="U40" s="14" t="s">
        <v>594</v>
      </c>
    </row>
    <row r="41" spans="2:21" ht="14.65" thickBot="1" x14ac:dyDescent="0.5">
      <c r="B41" s="84" t="str">
        <f>Placemat!C45</f>
        <v>Entitlement Management</v>
      </c>
      <c r="C41" t="str">
        <f>INDEX($E$2:$R$80,MATCH(B41,$E$2:$E$80,0),MATCH(Placemat!$C$4,'Selection Pane Filters'!$E$2:$R$2,0))</f>
        <v>No</v>
      </c>
      <c r="E41" s="153" t="s">
        <v>190</v>
      </c>
      <c r="F41" s="14" t="s">
        <v>594</v>
      </c>
      <c r="G41" s="14" t="s">
        <v>49</v>
      </c>
      <c r="H41" s="14" t="s">
        <v>594</v>
      </c>
      <c r="I41" s="14" t="s">
        <v>594</v>
      </c>
      <c r="J41" s="14" t="s">
        <v>594</v>
      </c>
      <c r="K41" s="14" t="s">
        <v>594</v>
      </c>
      <c r="L41" s="14" t="s">
        <v>594</v>
      </c>
      <c r="M41" s="14" t="s">
        <v>594</v>
      </c>
      <c r="N41" s="14" t="s">
        <v>594</v>
      </c>
      <c r="O41" s="14" t="s">
        <v>594</v>
      </c>
      <c r="P41" s="14" t="s">
        <v>594</v>
      </c>
      <c r="Q41" s="14" t="s">
        <v>594</v>
      </c>
      <c r="R41" s="14" t="s">
        <v>594</v>
      </c>
      <c r="S41" s="14" t="s">
        <v>594</v>
      </c>
      <c r="T41" s="14" t="s">
        <v>594</v>
      </c>
      <c r="U41" s="14" t="s">
        <v>594</v>
      </c>
    </row>
    <row r="42" spans="2:21" ht="14.65" thickBot="1" x14ac:dyDescent="0.5">
      <c r="B42" s="84" t="str">
        <f>Placemat!C46</f>
        <v>Exchange Admin Center</v>
      </c>
      <c r="C42" t="str">
        <f>INDEX($E$2:$R$80,MATCH(B42,$E$2:$E$80,0),MATCH(Placemat!$C$4,'Selection Pane Filters'!$E$2:$R$2,0))</f>
        <v>No</v>
      </c>
      <c r="E42" t="s">
        <v>196</v>
      </c>
      <c r="F42" s="14" t="s">
        <v>594</v>
      </c>
      <c r="G42" s="14" t="s">
        <v>49</v>
      </c>
      <c r="H42" s="14" t="s">
        <v>49</v>
      </c>
      <c r="I42" s="14" t="s">
        <v>49</v>
      </c>
      <c r="J42" s="14" t="s">
        <v>49</v>
      </c>
      <c r="K42" s="14" t="s">
        <v>594</v>
      </c>
      <c r="L42" s="14" t="s">
        <v>49</v>
      </c>
      <c r="M42" s="14" t="s">
        <v>49</v>
      </c>
      <c r="N42" s="14" t="s">
        <v>49</v>
      </c>
      <c r="O42" s="14" t="s">
        <v>49</v>
      </c>
      <c r="P42" s="14" t="s">
        <v>49</v>
      </c>
      <c r="Q42" s="14" t="s">
        <v>594</v>
      </c>
      <c r="R42" s="14" t="s">
        <v>49</v>
      </c>
      <c r="S42" s="14" t="s">
        <v>594</v>
      </c>
      <c r="T42" s="14" t="s">
        <v>594</v>
      </c>
      <c r="U42" s="14" t="s">
        <v>594</v>
      </c>
    </row>
    <row r="43" spans="2:21" ht="14.65" thickBot="1" x14ac:dyDescent="0.5">
      <c r="B43" s="84" t="str">
        <f>Placemat!C47</f>
        <v>Insider Risk Management</v>
      </c>
      <c r="C43" t="str">
        <f>INDEX($E$2:$R$80,MATCH(B43,$E$2:$E$80,0),MATCH(Placemat!$C$4,'Selection Pane Filters'!$E$2:$R$2,0))</f>
        <v>No</v>
      </c>
      <c r="E43" s="153" t="s">
        <v>199</v>
      </c>
      <c r="F43" s="14" t="s">
        <v>594</v>
      </c>
      <c r="G43" s="14" t="s">
        <v>49</v>
      </c>
      <c r="H43" s="14" t="s">
        <v>594</v>
      </c>
      <c r="I43" s="14" t="s">
        <v>594</v>
      </c>
      <c r="J43" s="14" t="s">
        <v>594</v>
      </c>
      <c r="K43" s="14" t="s">
        <v>594</v>
      </c>
      <c r="L43" s="14" t="s">
        <v>594</v>
      </c>
      <c r="M43" s="14" t="s">
        <v>594</v>
      </c>
      <c r="N43" s="14" t="s">
        <v>594</v>
      </c>
      <c r="O43" s="14" t="s">
        <v>594</v>
      </c>
      <c r="P43" s="14" t="s">
        <v>594</v>
      </c>
      <c r="Q43" s="14" t="s">
        <v>594</v>
      </c>
      <c r="R43" s="14" t="s">
        <v>594</v>
      </c>
      <c r="S43" s="14" t="s">
        <v>594</v>
      </c>
      <c r="T43" s="14" t="s">
        <v>594</v>
      </c>
      <c r="U43" s="14" t="s">
        <v>594</v>
      </c>
    </row>
    <row r="44" spans="2:21" ht="14.65" thickBot="1" x14ac:dyDescent="0.5">
      <c r="B44" s="84" t="str">
        <f>Placemat!C48</f>
        <v>Microsoft 365 Admin Center</v>
      </c>
      <c r="C44" t="str">
        <f>INDEX($E$2:$R$80,MATCH(B44,$E$2:$E$80,0),MATCH(Placemat!$C$4,'Selection Pane Filters'!$E$2:$R$2,0))</f>
        <v>Yes</v>
      </c>
      <c r="E44" s="153" t="s">
        <v>277</v>
      </c>
      <c r="F44" s="14" t="s">
        <v>594</v>
      </c>
      <c r="G44" s="14" t="s">
        <v>49</v>
      </c>
      <c r="H44" s="14" t="s">
        <v>594</v>
      </c>
      <c r="I44" s="14" t="s">
        <v>594</v>
      </c>
      <c r="J44" s="14" t="s">
        <v>594</v>
      </c>
      <c r="K44" s="14" t="s">
        <v>594</v>
      </c>
      <c r="L44" s="14" t="s">
        <v>594</v>
      </c>
      <c r="M44" s="14" t="s">
        <v>594</v>
      </c>
      <c r="N44" s="14" t="s">
        <v>594</v>
      </c>
      <c r="O44" s="14" t="s">
        <v>594</v>
      </c>
      <c r="P44" s="14" t="s">
        <v>594</v>
      </c>
      <c r="Q44" s="14" t="s">
        <v>594</v>
      </c>
      <c r="R44" s="14" t="s">
        <v>594</v>
      </c>
      <c r="S44" s="14" t="s">
        <v>594</v>
      </c>
      <c r="T44" s="14" t="s">
        <v>594</v>
      </c>
      <c r="U44" s="14" t="s">
        <v>594</v>
      </c>
    </row>
    <row r="45" spans="2:21" ht="14.65" thickBot="1" x14ac:dyDescent="0.5">
      <c r="B45" s="84" t="str">
        <f>Placemat!C49</f>
        <v>Microsoft 365 for Enterprise Test Lab</v>
      </c>
      <c r="C45" t="str">
        <f>INDEX($E$2:$R$80,MATCH(B45,$E$2:$E$80,0),MATCH(Placemat!$C$4,'Selection Pane Filters'!$E$2:$R$2,0))</f>
        <v>No</v>
      </c>
      <c r="E45" t="s">
        <v>94</v>
      </c>
      <c r="F45" s="14" t="s">
        <v>594</v>
      </c>
      <c r="G45" s="14" t="s">
        <v>49</v>
      </c>
      <c r="H45" s="14" t="s">
        <v>49</v>
      </c>
      <c r="I45" s="14" t="s">
        <v>49</v>
      </c>
      <c r="J45" s="14" t="s">
        <v>49</v>
      </c>
      <c r="K45" s="14" t="s">
        <v>594</v>
      </c>
      <c r="L45" s="14" t="s">
        <v>49</v>
      </c>
      <c r="M45" s="14" t="s">
        <v>49</v>
      </c>
      <c r="N45" s="14" t="s">
        <v>49</v>
      </c>
      <c r="O45" s="14" t="s">
        <v>49</v>
      </c>
      <c r="P45" s="14" t="s">
        <v>49</v>
      </c>
      <c r="Q45" s="14" t="s">
        <v>594</v>
      </c>
      <c r="R45" s="14" t="s">
        <v>49</v>
      </c>
      <c r="S45" s="14" t="s">
        <v>594</v>
      </c>
      <c r="T45" s="14" t="s">
        <v>594</v>
      </c>
      <c r="U45" s="14" t="s">
        <v>594</v>
      </c>
    </row>
    <row r="46" spans="2:21" ht="14.65" thickBot="1" x14ac:dyDescent="0.5">
      <c r="B46" s="84" t="str">
        <f>Placemat!C50</f>
        <v>Microsoft 365 Groups</v>
      </c>
      <c r="C46" t="str">
        <f>INDEX($E$2:$R$80,MATCH(B46,$E$2:$E$80,0),MATCH(Placemat!$C$4,'Selection Pane Filters'!$E$2:$R$2,0))</f>
        <v>No</v>
      </c>
      <c r="E46" t="s">
        <v>261</v>
      </c>
      <c r="F46" s="14" t="s">
        <v>594</v>
      </c>
      <c r="G46" s="14" t="s">
        <v>49</v>
      </c>
      <c r="H46" s="14" t="s">
        <v>49</v>
      </c>
      <c r="I46" s="14" t="s">
        <v>49</v>
      </c>
      <c r="J46" s="14" t="s">
        <v>594</v>
      </c>
      <c r="K46" s="14" t="s">
        <v>594</v>
      </c>
      <c r="L46" s="14" t="s">
        <v>594</v>
      </c>
      <c r="M46" s="14" t="s">
        <v>594</v>
      </c>
      <c r="N46" s="14" t="s">
        <v>594</v>
      </c>
      <c r="O46" s="14" t="s">
        <v>49</v>
      </c>
      <c r="P46" s="14" t="s">
        <v>594</v>
      </c>
      <c r="Q46" s="14" t="s">
        <v>594</v>
      </c>
      <c r="R46" s="14" t="s">
        <v>594</v>
      </c>
      <c r="S46" s="14" t="s">
        <v>594</v>
      </c>
      <c r="T46" s="14" t="s">
        <v>49</v>
      </c>
      <c r="U46" s="14" t="s">
        <v>594</v>
      </c>
    </row>
    <row r="47" spans="2:21" ht="14.65" thickBot="1" x14ac:dyDescent="0.5">
      <c r="B47" s="84" t="str">
        <f>Placemat!C51</f>
        <v>Microsoft 365 Lighthouse</v>
      </c>
      <c r="C47" t="str">
        <f>INDEX($E$2:$R$80,MATCH(B47,$E$2:$E$80,0),MATCH(Placemat!$C$4,'Selection Pane Filters'!$E$2:$R$2,0))</f>
        <v>No</v>
      </c>
      <c r="E47" s="153" t="s">
        <v>279</v>
      </c>
      <c r="F47" s="14" t="s">
        <v>594</v>
      </c>
      <c r="G47" s="14" t="s">
        <v>49</v>
      </c>
      <c r="H47" s="14" t="s">
        <v>49</v>
      </c>
      <c r="I47" s="14" t="s">
        <v>49</v>
      </c>
      <c r="J47" s="14" t="s">
        <v>594</v>
      </c>
      <c r="K47" s="14" t="s">
        <v>594</v>
      </c>
      <c r="L47" s="14" t="s">
        <v>594</v>
      </c>
      <c r="M47" s="14" t="s">
        <v>594</v>
      </c>
      <c r="N47" s="14" t="s">
        <v>594</v>
      </c>
      <c r="O47" s="14" t="s">
        <v>49</v>
      </c>
      <c r="P47" s="14" t="s">
        <v>594</v>
      </c>
      <c r="Q47" s="14" t="s">
        <v>594</v>
      </c>
      <c r="R47" s="14" t="s">
        <v>594</v>
      </c>
      <c r="S47" s="14" t="s">
        <v>594</v>
      </c>
      <c r="T47" s="14" t="s">
        <v>49</v>
      </c>
      <c r="U47" s="14" t="s">
        <v>594</v>
      </c>
    </row>
    <row r="48" spans="2:21" ht="14.65" thickBot="1" x14ac:dyDescent="0.5">
      <c r="B48" s="84" t="str">
        <f>Placemat!C52</f>
        <v>Microsoft 365 Security Center</v>
      </c>
      <c r="C48" t="str">
        <f>INDEX($E$2:$R$80,MATCH(B48,$E$2:$E$80,0),MATCH(Placemat!$C$4,'Selection Pane Filters'!$E$2:$R$2,0))</f>
        <v>No</v>
      </c>
      <c r="E48" s="153" t="s">
        <v>245</v>
      </c>
      <c r="F48" s="14" t="s">
        <v>594</v>
      </c>
      <c r="G48" s="14" t="s">
        <v>49</v>
      </c>
      <c r="H48" s="14" t="s">
        <v>49</v>
      </c>
      <c r="I48" s="14" t="s">
        <v>49</v>
      </c>
      <c r="J48" s="14" t="s">
        <v>594</v>
      </c>
      <c r="K48" s="14" t="s">
        <v>594</v>
      </c>
      <c r="L48" s="14" t="s">
        <v>594</v>
      </c>
      <c r="M48" s="14" t="s">
        <v>594</v>
      </c>
      <c r="N48" s="14" t="s">
        <v>594</v>
      </c>
      <c r="O48" s="14" t="s">
        <v>594</v>
      </c>
      <c r="P48" s="14" t="s">
        <v>594</v>
      </c>
      <c r="Q48" s="14" t="s">
        <v>594</v>
      </c>
      <c r="R48" s="14" t="s">
        <v>594</v>
      </c>
      <c r="S48" s="14" t="s">
        <v>594</v>
      </c>
      <c r="T48" s="14" t="s">
        <v>594</v>
      </c>
      <c r="U48" s="14" t="s">
        <v>594</v>
      </c>
    </row>
    <row r="49" spans="2:21" ht="14.65" thickBot="1" x14ac:dyDescent="0.5">
      <c r="B49" s="84" t="str">
        <f>Placemat!C53</f>
        <v>Microsoft 365 Web Apps</v>
      </c>
      <c r="C49" t="str">
        <f>INDEX($E$2:$R$80,MATCH(B49,$E$2:$E$80,0),MATCH(Placemat!$C$4,'Selection Pane Filters'!$E$2:$R$2,0))</f>
        <v>No</v>
      </c>
      <c r="E49" s="153" t="s">
        <v>248</v>
      </c>
      <c r="F49" s="14" t="s">
        <v>594</v>
      </c>
      <c r="G49" s="14" t="s">
        <v>49</v>
      </c>
      <c r="H49" s="14" t="s">
        <v>49</v>
      </c>
      <c r="I49" s="14" t="s">
        <v>49</v>
      </c>
      <c r="J49" s="14" t="s">
        <v>49</v>
      </c>
      <c r="K49" s="14" t="s">
        <v>49</v>
      </c>
      <c r="L49" s="14" t="s">
        <v>49</v>
      </c>
      <c r="M49" s="14" t="s">
        <v>49</v>
      </c>
      <c r="N49" s="14" t="s">
        <v>49</v>
      </c>
      <c r="O49" s="14" t="s">
        <v>49</v>
      </c>
      <c r="P49" s="14" t="s">
        <v>49</v>
      </c>
      <c r="Q49" s="14" t="s">
        <v>49</v>
      </c>
      <c r="R49" s="14" t="s">
        <v>49</v>
      </c>
      <c r="S49" s="14" t="s">
        <v>594</v>
      </c>
      <c r="T49" s="14" t="s">
        <v>594</v>
      </c>
      <c r="U49" s="14" t="s">
        <v>594</v>
      </c>
    </row>
    <row r="50" spans="2:21" ht="14.65" thickBot="1" x14ac:dyDescent="0.5">
      <c r="B50" s="84" t="str">
        <f>Placemat!C54</f>
        <v>Microsoft Defender for Cloud Apps</v>
      </c>
      <c r="C50" t="str">
        <f>INDEX($E$2:$R$80,MATCH(B50,$E$2:$E$80,0),MATCH(Placemat!$C$4,'Selection Pane Filters'!$E$2:$R$2,0))</f>
        <v>No</v>
      </c>
      <c r="E50" s="153" t="s">
        <v>263</v>
      </c>
      <c r="F50" s="14" t="s">
        <v>594</v>
      </c>
      <c r="G50" s="14" t="s">
        <v>49</v>
      </c>
      <c r="H50" s="14" t="s">
        <v>594</v>
      </c>
      <c r="I50" s="14" t="s">
        <v>49</v>
      </c>
      <c r="J50" s="14" t="s">
        <v>49</v>
      </c>
      <c r="K50" s="14" t="s">
        <v>594</v>
      </c>
      <c r="L50" s="14" t="s">
        <v>594</v>
      </c>
      <c r="M50" s="14" t="s">
        <v>49</v>
      </c>
      <c r="N50" s="14" t="s">
        <v>594</v>
      </c>
      <c r="O50" s="14" t="s">
        <v>594</v>
      </c>
      <c r="P50" s="14" t="s">
        <v>594</v>
      </c>
      <c r="Q50" s="14" t="s">
        <v>594</v>
      </c>
      <c r="R50" s="14" t="s">
        <v>594</v>
      </c>
      <c r="S50" s="14" t="s">
        <v>594</v>
      </c>
      <c r="T50" s="14" t="s">
        <v>49</v>
      </c>
      <c r="U50" s="14" t="s">
        <v>594</v>
      </c>
    </row>
    <row r="51" spans="2:21" ht="14.65" thickBot="1" x14ac:dyDescent="0.5">
      <c r="B51" s="84" t="str">
        <f>Placemat!C55</f>
        <v>Microsoft Defender for Office 365</v>
      </c>
      <c r="C51" t="str">
        <f>INDEX($E$2:$R$80,MATCH(B51,$E$2:$E$80,0),MATCH(Placemat!$C$4,'Selection Pane Filters'!$E$2:$R$2,0))</f>
        <v>No</v>
      </c>
      <c r="E51" s="153" t="s">
        <v>250</v>
      </c>
      <c r="F51" s="14" t="s">
        <v>594</v>
      </c>
      <c r="G51" s="14" t="s">
        <v>49</v>
      </c>
      <c r="H51" s="14" t="s">
        <v>594</v>
      </c>
      <c r="I51" s="14" t="s">
        <v>49</v>
      </c>
      <c r="J51" s="14" t="s">
        <v>594</v>
      </c>
      <c r="K51" s="14" t="s">
        <v>594</v>
      </c>
      <c r="L51" s="14" t="s">
        <v>594</v>
      </c>
      <c r="M51" s="14" t="s">
        <v>594</v>
      </c>
      <c r="N51" s="14" t="s">
        <v>594</v>
      </c>
      <c r="O51" s="14" t="s">
        <v>594</v>
      </c>
      <c r="P51" s="14" t="s">
        <v>594</v>
      </c>
      <c r="Q51" s="14" t="s">
        <v>594</v>
      </c>
      <c r="R51" s="14" t="s">
        <v>594</v>
      </c>
      <c r="S51" s="14" t="s">
        <v>594</v>
      </c>
      <c r="T51" s="14" t="s">
        <v>594</v>
      </c>
      <c r="U51" s="14" t="s">
        <v>594</v>
      </c>
    </row>
    <row r="52" spans="2:21" ht="14.65" thickBot="1" x14ac:dyDescent="0.5">
      <c r="B52" s="84" t="str">
        <f>Placemat!C56</f>
        <v>Microsoft Defender SmartScreen</v>
      </c>
      <c r="C52" t="str">
        <f>INDEX($E$2:$R$80,MATCH(B52,$E$2:$E$80,0),MATCH(Placemat!$C$4,'Selection Pane Filters'!$E$2:$R$2,0))</f>
        <v>No</v>
      </c>
      <c r="E52" s="154" t="s">
        <v>300</v>
      </c>
      <c r="F52" s="14" t="s">
        <v>594</v>
      </c>
      <c r="G52" s="14" t="s">
        <v>49</v>
      </c>
      <c r="H52" s="14" t="s">
        <v>594</v>
      </c>
      <c r="I52" s="14" t="s">
        <v>49</v>
      </c>
      <c r="J52" s="14" t="s">
        <v>49</v>
      </c>
      <c r="K52" s="14" t="s">
        <v>594</v>
      </c>
      <c r="L52" s="14" t="s">
        <v>594</v>
      </c>
      <c r="M52" s="14" t="s">
        <v>594</v>
      </c>
      <c r="N52" s="14" t="s">
        <v>594</v>
      </c>
      <c r="O52" s="14" t="s">
        <v>594</v>
      </c>
      <c r="P52" s="14" t="s">
        <v>49</v>
      </c>
      <c r="Q52" s="14" t="s">
        <v>594</v>
      </c>
      <c r="R52" s="14" t="s">
        <v>49</v>
      </c>
      <c r="S52" s="14" t="s">
        <v>594</v>
      </c>
      <c r="T52" s="14" t="s">
        <v>49</v>
      </c>
      <c r="U52" s="14" t="s">
        <v>594</v>
      </c>
    </row>
    <row r="53" spans="2:21" ht="14.65" thickBot="1" x14ac:dyDescent="0.5">
      <c r="B53" s="84" t="str">
        <f>Placemat!C57</f>
        <v>Windows Hello for Business</v>
      </c>
      <c r="C53" t="str">
        <f>INDEX($E$2:$R$80,MATCH(B53,$E$2:$E$80,0),MATCH(Placemat!$C$4,'Selection Pane Filters'!$E$2:$R$2,0))</f>
        <v>No</v>
      </c>
      <c r="E53" s="153" t="s">
        <v>258</v>
      </c>
      <c r="F53" s="14" t="s">
        <v>594</v>
      </c>
      <c r="G53" s="14" t="s">
        <v>49</v>
      </c>
      <c r="H53" s="14" t="s">
        <v>594</v>
      </c>
      <c r="I53" s="14" t="s">
        <v>594</v>
      </c>
      <c r="J53" s="14" t="s">
        <v>594</v>
      </c>
      <c r="K53" s="14" t="s">
        <v>594</v>
      </c>
      <c r="L53" s="14" t="s">
        <v>594</v>
      </c>
      <c r="M53" s="14" t="s">
        <v>594</v>
      </c>
      <c r="N53" s="14" t="s">
        <v>594</v>
      </c>
      <c r="O53" s="14" t="s">
        <v>594</v>
      </c>
      <c r="P53" s="14" t="s">
        <v>594</v>
      </c>
      <c r="Q53" s="14" t="s">
        <v>594</v>
      </c>
      <c r="R53" s="14" t="s">
        <v>594</v>
      </c>
      <c r="S53" s="14" t="s">
        <v>594</v>
      </c>
      <c r="T53" s="14" t="s">
        <v>594</v>
      </c>
      <c r="U53" s="14" t="s">
        <v>594</v>
      </c>
    </row>
    <row r="54" spans="2:21" ht="14.65" thickBot="1" x14ac:dyDescent="0.5">
      <c r="B54" s="84" t="str">
        <f>Placemat!C58</f>
        <v>Bitlocker</v>
      </c>
      <c r="C54" t="str">
        <f>INDEX($E$2:$R$80,MATCH(B54,$E$2:$E$80,0),MATCH(Placemat!$C$4,'Selection Pane Filters'!$E$2:$R$2,0))</f>
        <v>No</v>
      </c>
      <c r="E54" s="153" t="s">
        <v>282</v>
      </c>
      <c r="F54" s="14" t="s">
        <v>594</v>
      </c>
      <c r="G54" s="14" t="s">
        <v>49</v>
      </c>
      <c r="H54" s="14" t="s">
        <v>594</v>
      </c>
      <c r="I54" s="14" t="s">
        <v>594</v>
      </c>
      <c r="J54" s="14" t="s">
        <v>594</v>
      </c>
      <c r="K54" s="14" t="s">
        <v>594</v>
      </c>
      <c r="L54" s="14" t="s">
        <v>594</v>
      </c>
      <c r="M54" s="14" t="s">
        <v>594</v>
      </c>
      <c r="N54" s="14" t="s">
        <v>594</v>
      </c>
      <c r="O54" s="14" t="s">
        <v>594</v>
      </c>
      <c r="P54" s="14" t="s">
        <v>594</v>
      </c>
      <c r="Q54" s="14" t="s">
        <v>594</v>
      </c>
      <c r="R54" s="14" t="s">
        <v>594</v>
      </c>
      <c r="S54" s="14" t="s">
        <v>594</v>
      </c>
      <c r="T54" s="14" t="s">
        <v>594</v>
      </c>
      <c r="U54" s="14" t="s">
        <v>594</v>
      </c>
    </row>
    <row r="55" spans="2:21" ht="14.65" thickBot="1" x14ac:dyDescent="0.5">
      <c r="B55" s="84" t="str">
        <f>Placemat!C59</f>
        <v>Intune/Intune Suite</v>
      </c>
      <c r="C55" t="str">
        <f>INDEX($E$2:$R$80,MATCH(B55,$E$2:$E$80,0),MATCH(Placemat!$C$4,'Selection Pane Filters'!$E$2:$R$2,0))</f>
        <v>Yes</v>
      </c>
      <c r="E55" s="153" t="s">
        <v>223</v>
      </c>
      <c r="F55" s="14" t="s">
        <v>594</v>
      </c>
      <c r="G55" s="14" t="s">
        <v>49</v>
      </c>
      <c r="H55" s="14" t="s">
        <v>49</v>
      </c>
      <c r="I55" s="14" t="s">
        <v>49</v>
      </c>
      <c r="J55" s="14" t="s">
        <v>49</v>
      </c>
      <c r="K55" s="14" t="s">
        <v>594</v>
      </c>
      <c r="L55" s="14" t="s">
        <v>49</v>
      </c>
      <c r="M55" s="14" t="s">
        <v>49</v>
      </c>
      <c r="N55" s="14" t="s">
        <v>49</v>
      </c>
      <c r="O55" s="14" t="s">
        <v>49</v>
      </c>
      <c r="P55" s="14" t="s">
        <v>49</v>
      </c>
      <c r="Q55" s="14" t="s">
        <v>594</v>
      </c>
      <c r="R55" s="14" t="s">
        <v>49</v>
      </c>
      <c r="S55" s="14" t="s">
        <v>594</v>
      </c>
      <c r="T55" s="14" t="s">
        <v>594</v>
      </c>
      <c r="U55" s="14" t="s">
        <v>49</v>
      </c>
    </row>
    <row r="56" spans="2:21" ht="14.65" thickBot="1" x14ac:dyDescent="0.5">
      <c r="B56" s="84" t="str">
        <f>Placemat!C60</f>
        <v>Microsoft Defender XDR</v>
      </c>
      <c r="C56" t="str">
        <f>INDEX($E$2:$R$80,MATCH(B56,$E$2:$E$80,0),MATCH(Placemat!$C$4,'Selection Pane Filters'!$E$2:$R$2,0))</f>
        <v>No</v>
      </c>
      <c r="E56" s="154" t="s">
        <v>227</v>
      </c>
      <c r="F56" s="14" t="s">
        <v>594</v>
      </c>
      <c r="G56" s="14" t="s">
        <v>49</v>
      </c>
      <c r="H56" s="14" t="s">
        <v>594</v>
      </c>
      <c r="I56" s="14" t="s">
        <v>594</v>
      </c>
      <c r="J56" s="14" t="s">
        <v>594</v>
      </c>
      <c r="K56" s="14" t="s">
        <v>594</v>
      </c>
      <c r="L56" s="14" t="s">
        <v>594</v>
      </c>
      <c r="M56" s="14" t="s">
        <v>594</v>
      </c>
      <c r="N56" s="14" t="s">
        <v>594</v>
      </c>
      <c r="O56" s="14" t="s">
        <v>594</v>
      </c>
      <c r="P56" s="14" t="s">
        <v>594</v>
      </c>
      <c r="Q56" s="14" t="s">
        <v>594</v>
      </c>
      <c r="R56" s="14" t="s">
        <v>594</v>
      </c>
      <c r="S56" s="14" t="s">
        <v>594</v>
      </c>
      <c r="T56" s="14" t="s">
        <v>594</v>
      </c>
      <c r="U56" s="14" t="s">
        <v>594</v>
      </c>
    </row>
    <row r="57" spans="2:21" ht="14.65" thickBot="1" x14ac:dyDescent="0.5">
      <c r="B57" s="84" t="str">
        <f>Placemat!C61</f>
        <v>Microsoft Defender for Endpoint</v>
      </c>
      <c r="C57" t="str">
        <f>INDEX($E$2:$R$80,MATCH(B57,$E$2:$E$80,0),MATCH(Placemat!$C$4,'Selection Pane Filters'!$E$2:$R$2,0))</f>
        <v>No</v>
      </c>
      <c r="E57" s="153" t="s">
        <v>271</v>
      </c>
      <c r="F57" s="14" t="s">
        <v>594</v>
      </c>
      <c r="G57" s="14" t="s">
        <v>49</v>
      </c>
      <c r="H57" s="14" t="s">
        <v>594</v>
      </c>
      <c r="I57" s="14" t="s">
        <v>49</v>
      </c>
      <c r="J57" s="14" t="s">
        <v>49</v>
      </c>
      <c r="K57" s="14" t="s">
        <v>594</v>
      </c>
      <c r="L57" s="14" t="s">
        <v>594</v>
      </c>
      <c r="M57" s="14" t="s">
        <v>594</v>
      </c>
      <c r="N57" s="14" t="s">
        <v>594</v>
      </c>
      <c r="O57" s="14" t="s">
        <v>594</v>
      </c>
      <c r="P57" s="14" t="s">
        <v>49</v>
      </c>
      <c r="Q57" s="14" t="s">
        <v>594</v>
      </c>
      <c r="R57" s="14" t="s">
        <v>49</v>
      </c>
      <c r="S57" s="14" t="s">
        <v>594</v>
      </c>
      <c r="T57" s="14" t="s">
        <v>49</v>
      </c>
      <c r="U57" s="14" t="s">
        <v>594</v>
      </c>
    </row>
    <row r="58" spans="2:21" ht="14.65" thickBot="1" x14ac:dyDescent="0.5">
      <c r="B58" s="84" t="str">
        <f>Placemat!C62</f>
        <v>Microsoft Graph</v>
      </c>
      <c r="C58" t="str">
        <f>INDEX($E$2:$R$80,MATCH(B58,$E$2:$E$80,0),MATCH(Placemat!$C$4,'Selection Pane Filters'!$E$2:$R$2,0))</f>
        <v>Yes</v>
      </c>
      <c r="E58" t="s">
        <v>260</v>
      </c>
      <c r="F58" s="14" t="s">
        <v>594</v>
      </c>
      <c r="G58" s="14" t="s">
        <v>49</v>
      </c>
      <c r="H58" s="14" t="s">
        <v>49</v>
      </c>
      <c r="I58" s="14" t="s">
        <v>49</v>
      </c>
      <c r="J58" s="14" t="s">
        <v>594</v>
      </c>
      <c r="K58" s="14" t="s">
        <v>594</v>
      </c>
      <c r="L58" s="14" t="s">
        <v>594</v>
      </c>
      <c r="M58" s="14" t="s">
        <v>594</v>
      </c>
      <c r="N58" s="14" t="s">
        <v>594</v>
      </c>
      <c r="O58" s="14" t="s">
        <v>49</v>
      </c>
      <c r="P58" s="14" t="s">
        <v>594</v>
      </c>
      <c r="Q58" s="14" t="s">
        <v>594</v>
      </c>
      <c r="R58" s="14" t="s">
        <v>594</v>
      </c>
      <c r="S58" s="14" t="s">
        <v>594</v>
      </c>
      <c r="T58" s="14" t="s">
        <v>594</v>
      </c>
      <c r="U58" s="14" t="s">
        <v>49</v>
      </c>
    </row>
    <row r="59" spans="2:21" ht="14.65" thickBot="1" x14ac:dyDescent="0.5">
      <c r="B59" s="84" t="str">
        <f>Placemat!C63</f>
        <v>Microsoft Purview</v>
      </c>
      <c r="C59" t="str">
        <f>INDEX($E$2:$R$80,MATCH(B59,$E$2:$E$80,0),MATCH(Placemat!$C$4,'Selection Pane Filters'!$E$2:$R$2,0))</f>
        <v>No</v>
      </c>
      <c r="E59" t="s">
        <v>302</v>
      </c>
      <c r="F59" s="14" t="s">
        <v>594</v>
      </c>
      <c r="G59" s="14" t="s">
        <v>49</v>
      </c>
      <c r="H59" s="14" t="s">
        <v>49</v>
      </c>
      <c r="I59" s="14" t="s">
        <v>49</v>
      </c>
      <c r="J59" s="14" t="s">
        <v>594</v>
      </c>
      <c r="K59" s="14" t="s">
        <v>594</v>
      </c>
      <c r="L59" s="14" t="s">
        <v>594</v>
      </c>
      <c r="M59" s="14" t="s">
        <v>594</v>
      </c>
      <c r="N59" s="14" t="s">
        <v>594</v>
      </c>
      <c r="O59" s="14" t="s">
        <v>594</v>
      </c>
      <c r="P59" s="14" t="s">
        <v>594</v>
      </c>
      <c r="Q59" s="14" t="s">
        <v>49</v>
      </c>
      <c r="R59" s="14" t="s">
        <v>49</v>
      </c>
      <c r="S59" s="14" t="s">
        <v>49</v>
      </c>
      <c r="T59" s="14" t="s">
        <v>594</v>
      </c>
      <c r="U59" s="14" t="s">
        <v>594</v>
      </c>
    </row>
    <row r="60" spans="2:21" ht="14.65" thickBot="1" x14ac:dyDescent="0.5">
      <c r="B60" s="84" t="str">
        <f>Placemat!C64</f>
        <v>Office 365 Message Encryption (OME)</v>
      </c>
      <c r="C60" t="str">
        <f>INDEX($E$2:$R$80,MATCH(B60,$E$2:$E$80,0),MATCH(Placemat!$C$4,'Selection Pane Filters'!$E$2:$R$2,0))</f>
        <v>Yes</v>
      </c>
      <c r="E60" t="s">
        <v>1175</v>
      </c>
      <c r="F60" s="14" t="s">
        <v>594</v>
      </c>
      <c r="G60" s="14" t="s">
        <v>49</v>
      </c>
      <c r="H60" s="14" t="s">
        <v>49</v>
      </c>
      <c r="I60" s="14" t="s">
        <v>49</v>
      </c>
      <c r="J60" s="14" t="s">
        <v>594</v>
      </c>
      <c r="K60" s="14" t="s">
        <v>594</v>
      </c>
      <c r="L60" s="14" t="s">
        <v>594</v>
      </c>
      <c r="M60" s="14" t="s">
        <v>594</v>
      </c>
      <c r="N60" s="14" t="s">
        <v>49</v>
      </c>
      <c r="O60" s="14" t="s">
        <v>49</v>
      </c>
      <c r="P60" s="14" t="s">
        <v>594</v>
      </c>
      <c r="Q60" s="14" t="s">
        <v>594</v>
      </c>
      <c r="R60" s="14" t="s">
        <v>594</v>
      </c>
      <c r="S60" s="14" t="s">
        <v>594</v>
      </c>
      <c r="T60" s="14" t="s">
        <v>594</v>
      </c>
      <c r="U60" s="14" t="s">
        <v>594</v>
      </c>
    </row>
    <row r="61" spans="2:21" ht="14.65" thickBot="1" x14ac:dyDescent="0.5">
      <c r="B61" s="84" t="str">
        <f>Placemat!C65</f>
        <v>Power Automate</v>
      </c>
      <c r="C61" t="str">
        <f>INDEX($E$2:$R$80,MATCH(B61,$E$2:$E$80,0),MATCH(Placemat!$C$4,'Selection Pane Filters'!$E$2:$R$2,0))</f>
        <v>No</v>
      </c>
      <c r="E61" t="s">
        <v>266</v>
      </c>
      <c r="F61" s="14" t="s">
        <v>594</v>
      </c>
      <c r="G61" s="14" t="s">
        <v>49</v>
      </c>
      <c r="H61" s="14" t="s">
        <v>49</v>
      </c>
      <c r="I61" s="14" t="s">
        <v>49</v>
      </c>
      <c r="J61" s="14" t="s">
        <v>594</v>
      </c>
      <c r="K61" s="14" t="s">
        <v>594</v>
      </c>
      <c r="L61" s="14" t="s">
        <v>594</v>
      </c>
      <c r="M61" s="14" t="s">
        <v>594</v>
      </c>
      <c r="N61" s="14" t="s">
        <v>49</v>
      </c>
      <c r="O61" s="14" t="s">
        <v>49</v>
      </c>
      <c r="P61" s="14" t="s">
        <v>594</v>
      </c>
      <c r="Q61" s="14" t="s">
        <v>594</v>
      </c>
      <c r="R61" s="14" t="s">
        <v>594</v>
      </c>
      <c r="S61" s="14" t="s">
        <v>594</v>
      </c>
      <c r="T61" s="14" t="s">
        <v>594</v>
      </c>
      <c r="U61" s="14" t="s">
        <v>594</v>
      </c>
    </row>
    <row r="62" spans="2:21" ht="14.65" thickBot="1" x14ac:dyDescent="0.5">
      <c r="B62" s="84" t="str">
        <f>Placemat!C66</f>
        <v>Secure Score</v>
      </c>
      <c r="C62" t="str">
        <f>INDEX($E$2:$R$80,MATCH(B62,$E$2:$E$80,0),MATCH(Placemat!$C$4,'Selection Pane Filters'!$E$2:$R$2,0))</f>
        <v>Yes</v>
      </c>
      <c r="E62" t="s">
        <v>270</v>
      </c>
      <c r="F62" s="14" t="s">
        <v>594</v>
      </c>
      <c r="G62" s="14" t="s">
        <v>49</v>
      </c>
      <c r="H62" s="14" t="s">
        <v>49</v>
      </c>
      <c r="I62" s="14" t="s">
        <v>49</v>
      </c>
      <c r="J62" s="14" t="s">
        <v>594</v>
      </c>
      <c r="K62" s="14" t="s">
        <v>594</v>
      </c>
      <c r="L62" s="14" t="s">
        <v>594</v>
      </c>
      <c r="M62" s="14" t="s">
        <v>594</v>
      </c>
      <c r="N62" s="14" t="s">
        <v>49</v>
      </c>
      <c r="O62" s="14" t="s">
        <v>49</v>
      </c>
      <c r="P62" s="14" t="s">
        <v>594</v>
      </c>
      <c r="Q62" s="14" t="s">
        <v>594</v>
      </c>
      <c r="R62" s="14" t="s">
        <v>594</v>
      </c>
      <c r="S62" s="14" t="s">
        <v>594</v>
      </c>
      <c r="T62" s="14" t="s">
        <v>594</v>
      </c>
      <c r="U62" s="14" t="s">
        <v>594</v>
      </c>
    </row>
    <row r="63" spans="2:21" ht="14.65" thickBot="1" x14ac:dyDescent="0.5">
      <c r="B63" s="84" t="str">
        <f>Placemat!C67</f>
        <v>Teams/Teams Premium</v>
      </c>
      <c r="C63" t="str">
        <f>INDEX($E$2:$R$80,MATCH(B63,$E$2:$E$80,0),MATCH(Placemat!$C$4,'Selection Pane Filters'!$E$2:$R$2,0))</f>
        <v>Yes</v>
      </c>
      <c r="E63" t="s">
        <v>269</v>
      </c>
      <c r="F63" s="14" t="s">
        <v>594</v>
      </c>
      <c r="G63" s="14" t="s">
        <v>49</v>
      </c>
      <c r="H63" s="14" t="s">
        <v>49</v>
      </c>
      <c r="I63" s="14" t="s">
        <v>49</v>
      </c>
      <c r="J63" s="14" t="s">
        <v>594</v>
      </c>
      <c r="K63" s="14" t="s">
        <v>594</v>
      </c>
      <c r="L63" s="14" t="s">
        <v>594</v>
      </c>
      <c r="M63" s="14" t="s">
        <v>594</v>
      </c>
      <c r="N63" s="14" t="s">
        <v>594</v>
      </c>
      <c r="O63" s="14" t="s">
        <v>49</v>
      </c>
      <c r="P63" s="14" t="s">
        <v>594</v>
      </c>
      <c r="Q63" s="14" t="s">
        <v>594</v>
      </c>
      <c r="R63" s="14" t="s">
        <v>594</v>
      </c>
      <c r="S63" s="14" t="s">
        <v>594</v>
      </c>
      <c r="T63" s="14" t="s">
        <v>594</v>
      </c>
      <c r="U63" s="14" t="s">
        <v>594</v>
      </c>
    </row>
    <row r="64" spans="2:21" ht="14.65" thickBot="1" x14ac:dyDescent="0.5">
      <c r="B64" s="84" t="str">
        <f>Placemat!C68</f>
        <v>Threat and Vulnerability Management</v>
      </c>
      <c r="C64" t="str">
        <f>INDEX($E$2:$R$80,MATCH(B64,$E$2:$E$80,0),MATCH(Placemat!$C$4,'Selection Pane Filters'!$E$2:$R$2,0))</f>
        <v>No</v>
      </c>
      <c r="E64" s="153" t="s">
        <v>244</v>
      </c>
      <c r="F64" s="14" t="s">
        <v>594</v>
      </c>
      <c r="G64" s="14" t="s">
        <v>49</v>
      </c>
      <c r="H64" s="14" t="s">
        <v>594</v>
      </c>
      <c r="I64" s="14" t="s">
        <v>49</v>
      </c>
      <c r="J64" s="14" t="s">
        <v>594</v>
      </c>
      <c r="K64" s="14" t="s">
        <v>594</v>
      </c>
      <c r="L64" s="14" t="s">
        <v>594</v>
      </c>
      <c r="M64" s="14" t="s">
        <v>49</v>
      </c>
      <c r="N64" s="14" t="s">
        <v>594</v>
      </c>
      <c r="O64" s="14" t="s">
        <v>594</v>
      </c>
      <c r="P64" s="14" t="s">
        <v>594</v>
      </c>
      <c r="Q64" s="14" t="s">
        <v>594</v>
      </c>
      <c r="R64" s="14" t="s">
        <v>594</v>
      </c>
      <c r="S64" s="14" t="s">
        <v>594</v>
      </c>
      <c r="T64" s="14" t="s">
        <v>594</v>
      </c>
      <c r="U64" s="14" t="s">
        <v>49</v>
      </c>
    </row>
    <row r="65" spans="2:21" ht="14.65" thickBot="1" x14ac:dyDescent="0.5">
      <c r="B65" s="84" t="str">
        <f>Placemat!C69</f>
        <v>GitHub Advanced Security (Add-On)</v>
      </c>
      <c r="C65" t="str">
        <f>INDEX($E$2:$R$80,MATCH(B65,$E$2:$E$80,0),MATCH(Placemat!$C$4,'Selection Pane Filters'!$E$2:$R$2,0))</f>
        <v>No</v>
      </c>
      <c r="E65" t="s">
        <v>252</v>
      </c>
      <c r="F65" s="14" t="s">
        <v>594</v>
      </c>
      <c r="G65" s="14" t="s">
        <v>49</v>
      </c>
      <c r="H65" s="14" t="s">
        <v>49</v>
      </c>
      <c r="I65" s="14" t="s">
        <v>49</v>
      </c>
      <c r="J65" s="14" t="s">
        <v>594</v>
      </c>
      <c r="K65" s="14" t="s">
        <v>594</v>
      </c>
      <c r="L65" s="14" t="s">
        <v>594</v>
      </c>
      <c r="M65" s="14" t="s">
        <v>594</v>
      </c>
      <c r="N65" s="14" t="s">
        <v>594</v>
      </c>
      <c r="O65" s="14" t="s">
        <v>49</v>
      </c>
      <c r="P65" s="14" t="s">
        <v>594</v>
      </c>
      <c r="Q65" s="14" t="s">
        <v>594</v>
      </c>
      <c r="R65" s="14" t="s">
        <v>594</v>
      </c>
      <c r="S65" s="14" t="s">
        <v>594</v>
      </c>
      <c r="T65" s="14" t="s">
        <v>594</v>
      </c>
      <c r="U65" s="14" t="s">
        <v>49</v>
      </c>
    </row>
    <row r="66" spans="2:21" ht="14.65" thickBot="1" x14ac:dyDescent="0.5">
      <c r="B66" s="84" t="str">
        <f>Placemat!C70</f>
        <v>GitHub AE</v>
      </c>
      <c r="C66" t="str">
        <f>INDEX($E$2:$R$80,MATCH(B66,$E$2:$E$80,0),MATCH(Placemat!$C$4,'Selection Pane Filters'!$E$2:$R$2,0))</f>
        <v>No</v>
      </c>
      <c r="E66" t="s">
        <v>278</v>
      </c>
      <c r="F66" s="14" t="s">
        <v>594</v>
      </c>
      <c r="G66" s="14" t="s">
        <v>49</v>
      </c>
      <c r="H66" s="14" t="s">
        <v>49</v>
      </c>
      <c r="I66" s="14" t="s">
        <v>49</v>
      </c>
      <c r="J66" s="14" t="s">
        <v>594</v>
      </c>
      <c r="K66" s="14" t="s">
        <v>594</v>
      </c>
      <c r="L66" s="14" t="s">
        <v>594</v>
      </c>
      <c r="M66" s="14" t="s">
        <v>594</v>
      </c>
      <c r="N66" s="14" t="s">
        <v>594</v>
      </c>
      <c r="O66" s="14" t="s">
        <v>49</v>
      </c>
      <c r="P66" s="14" t="s">
        <v>594</v>
      </c>
      <c r="Q66" s="14" t="s">
        <v>594</v>
      </c>
      <c r="R66" s="14" t="s">
        <v>594</v>
      </c>
      <c r="S66" s="14" t="s">
        <v>594</v>
      </c>
      <c r="T66" s="14" t="s">
        <v>594</v>
      </c>
      <c r="U66" s="14" t="s">
        <v>49</v>
      </c>
    </row>
    <row r="67" spans="2:21" ht="14.65" thickBot="1" x14ac:dyDescent="0.5">
      <c r="B67" s="84" t="str">
        <f>Placemat!C71</f>
        <v>GitHub Enterprise Cloud</v>
      </c>
      <c r="C67" t="str">
        <f>INDEX($E$2:$R$80,MATCH(B67,$E$2:$E$80,0),MATCH(Placemat!$C$4,'Selection Pane Filters'!$E$2:$R$2,0))</f>
        <v>No</v>
      </c>
      <c r="E67" t="s">
        <v>237</v>
      </c>
      <c r="F67" s="14" t="s">
        <v>594</v>
      </c>
      <c r="G67" s="14" t="s">
        <v>49</v>
      </c>
      <c r="H67" s="14" t="s">
        <v>594</v>
      </c>
      <c r="I67" s="14" t="s">
        <v>49</v>
      </c>
      <c r="J67" s="14" t="s">
        <v>594</v>
      </c>
      <c r="K67" s="14" t="s">
        <v>49</v>
      </c>
      <c r="L67" s="14" t="s">
        <v>594</v>
      </c>
      <c r="M67" s="14" t="s">
        <v>594</v>
      </c>
      <c r="N67" s="14" t="s">
        <v>594</v>
      </c>
      <c r="O67" s="14" t="s">
        <v>594</v>
      </c>
      <c r="P67" s="14" t="s">
        <v>594</v>
      </c>
      <c r="Q67" s="14" t="s">
        <v>49</v>
      </c>
      <c r="R67" s="14" t="s">
        <v>49</v>
      </c>
      <c r="S67" s="14" t="s">
        <v>49</v>
      </c>
      <c r="T67" s="14" t="s">
        <v>594</v>
      </c>
      <c r="U67" s="14" t="s">
        <v>594</v>
      </c>
    </row>
    <row r="68" spans="2:21" ht="14.65" thickBot="1" x14ac:dyDescent="0.5">
      <c r="B68" s="84" t="str">
        <f>Placemat!C72</f>
        <v>App Locker</v>
      </c>
      <c r="C68" t="str">
        <f>INDEX($E$2:$R$80,MATCH(B68,$E$2:$E$80,0),MATCH(Placemat!$C$4,'Selection Pane Filters'!$E$2:$R$2,0))</f>
        <v>No</v>
      </c>
      <c r="E68" t="s">
        <v>246</v>
      </c>
      <c r="F68" s="14" t="s">
        <v>594</v>
      </c>
      <c r="G68" s="14" t="s">
        <v>49</v>
      </c>
      <c r="H68" s="14" t="s">
        <v>594</v>
      </c>
      <c r="I68" s="14" t="s">
        <v>49</v>
      </c>
      <c r="J68" s="14" t="s">
        <v>594</v>
      </c>
      <c r="K68" s="14" t="s">
        <v>49</v>
      </c>
      <c r="L68" s="14" t="s">
        <v>594</v>
      </c>
      <c r="M68" s="14" t="s">
        <v>594</v>
      </c>
      <c r="N68" s="14" t="s">
        <v>594</v>
      </c>
      <c r="O68" s="14" t="s">
        <v>594</v>
      </c>
      <c r="P68" s="14" t="s">
        <v>594</v>
      </c>
      <c r="Q68" s="14" t="s">
        <v>49</v>
      </c>
      <c r="R68" s="14" t="s">
        <v>49</v>
      </c>
      <c r="S68" s="14" t="s">
        <v>594</v>
      </c>
      <c r="T68" s="14" t="s">
        <v>594</v>
      </c>
      <c r="U68" s="14" t="s">
        <v>594</v>
      </c>
    </row>
    <row r="69" spans="2:21" ht="14.65" thickBot="1" x14ac:dyDescent="0.5">
      <c r="B69" s="84" t="str">
        <f>Placemat!C73</f>
        <v>Direct Access</v>
      </c>
      <c r="C69" t="str">
        <f>INDEX($E$2:$R$80,MATCH(B69,$E$2:$E$80,0),MATCH(Placemat!$C$4,'Selection Pane Filters'!$E$2:$R$2,0))</f>
        <v>No</v>
      </c>
      <c r="E69" t="s">
        <v>301</v>
      </c>
      <c r="F69" s="14" t="s">
        <v>594</v>
      </c>
      <c r="G69" s="14" t="s">
        <v>49</v>
      </c>
      <c r="H69" s="14" t="s">
        <v>594</v>
      </c>
      <c r="I69" s="14" t="s">
        <v>49</v>
      </c>
      <c r="J69" s="14" t="s">
        <v>594</v>
      </c>
      <c r="K69" s="14" t="s">
        <v>49</v>
      </c>
      <c r="L69" s="14" t="s">
        <v>594</v>
      </c>
      <c r="M69" s="14" t="s">
        <v>594</v>
      </c>
      <c r="N69" s="14" t="s">
        <v>594</v>
      </c>
      <c r="O69" s="14" t="s">
        <v>594</v>
      </c>
      <c r="P69" s="14" t="s">
        <v>594</v>
      </c>
      <c r="Q69" s="14" t="s">
        <v>49</v>
      </c>
      <c r="R69" s="14" t="s">
        <v>49</v>
      </c>
      <c r="S69" s="14" t="s">
        <v>594</v>
      </c>
      <c r="T69" s="14" t="s">
        <v>594</v>
      </c>
      <c r="U69" s="14" t="s">
        <v>594</v>
      </c>
    </row>
    <row r="70" spans="2:21" ht="14.65" thickBot="1" x14ac:dyDescent="0.5">
      <c r="B70" s="84" t="str">
        <f>Placemat!C74</f>
        <v>Distributed Key Manager</v>
      </c>
      <c r="C70" t="str">
        <f>INDEX($E$2:$R$80,MATCH(B70,$E$2:$E$80,0),MATCH(Placemat!$C$4,'Selection Pane Filters'!$E$2:$R$2,0))</f>
        <v>No</v>
      </c>
      <c r="E70" t="s">
        <v>202</v>
      </c>
      <c r="F70" s="14" t="s">
        <v>594</v>
      </c>
      <c r="G70" s="14" t="s">
        <v>49</v>
      </c>
      <c r="H70" s="14" t="s">
        <v>49</v>
      </c>
      <c r="I70" s="14" t="s">
        <v>49</v>
      </c>
      <c r="J70" s="14" t="s">
        <v>594</v>
      </c>
      <c r="K70" s="14" t="s">
        <v>594</v>
      </c>
      <c r="L70" s="14" t="s">
        <v>594</v>
      </c>
      <c r="M70" s="14" t="s">
        <v>594</v>
      </c>
      <c r="N70" s="14" t="s">
        <v>594</v>
      </c>
      <c r="O70" s="14" t="s">
        <v>49</v>
      </c>
      <c r="P70" s="14" t="s">
        <v>594</v>
      </c>
      <c r="Q70" s="14" t="s">
        <v>594</v>
      </c>
      <c r="R70" s="14" t="s">
        <v>594</v>
      </c>
      <c r="S70" s="14" t="s">
        <v>594</v>
      </c>
      <c r="T70" s="14" t="s">
        <v>594</v>
      </c>
      <c r="U70" s="14" t="s">
        <v>594</v>
      </c>
    </row>
    <row r="71" spans="2:21" ht="14.65" thickBot="1" x14ac:dyDescent="0.5">
      <c r="B71" s="84" t="str">
        <f>Placemat!C75</f>
        <v>Dynamics 365</v>
      </c>
      <c r="C71" t="str">
        <f>INDEX($E$2:$R$80,MATCH(B71,$E$2:$E$80,0),MATCH(Placemat!$C$4,'Selection Pane Filters'!$E$2:$R$2,0))</f>
        <v>No</v>
      </c>
      <c r="E71" t="s">
        <v>255</v>
      </c>
      <c r="F71" s="14" t="s">
        <v>594</v>
      </c>
      <c r="G71" s="14" t="s">
        <v>49</v>
      </c>
      <c r="H71" s="14" t="s">
        <v>49</v>
      </c>
      <c r="I71" s="14" t="s">
        <v>49</v>
      </c>
      <c r="J71" s="14" t="s">
        <v>594</v>
      </c>
      <c r="K71" s="14" t="s">
        <v>594</v>
      </c>
      <c r="L71" s="14" t="s">
        <v>594</v>
      </c>
      <c r="M71" s="14" t="s">
        <v>594</v>
      </c>
      <c r="N71" s="14" t="s">
        <v>594</v>
      </c>
      <c r="O71" s="14" t="s">
        <v>49</v>
      </c>
      <c r="P71" s="14" t="s">
        <v>594</v>
      </c>
      <c r="Q71" s="14" t="s">
        <v>594</v>
      </c>
      <c r="R71" s="14" t="s">
        <v>594</v>
      </c>
      <c r="S71" s="14" t="s">
        <v>594</v>
      </c>
      <c r="T71" s="14" t="s">
        <v>594</v>
      </c>
      <c r="U71" s="14" t="s">
        <v>594</v>
      </c>
    </row>
    <row r="72" spans="2:21" ht="14.65" thickBot="1" x14ac:dyDescent="0.5">
      <c r="B72" s="84" t="str">
        <f>Placemat!C76</f>
        <v>Microsoft Learn</v>
      </c>
      <c r="C72" t="str">
        <f>INDEX($E$2:$R$80,MATCH(B72,$E$2:$E$80,0),MATCH(Placemat!$C$4,'Selection Pane Filters'!$E$2:$R$2,0))</f>
        <v>No</v>
      </c>
      <c r="E72" s="153" t="s">
        <v>280</v>
      </c>
      <c r="F72" s="14" t="s">
        <v>594</v>
      </c>
      <c r="G72" s="14" t="s">
        <v>49</v>
      </c>
      <c r="H72" s="14" t="s">
        <v>594</v>
      </c>
      <c r="I72" s="14" t="s">
        <v>594</v>
      </c>
      <c r="J72" s="14" t="s">
        <v>594</v>
      </c>
      <c r="K72" s="14" t="s">
        <v>594</v>
      </c>
      <c r="L72" s="14" t="s">
        <v>594</v>
      </c>
      <c r="M72" s="14" t="s">
        <v>594</v>
      </c>
      <c r="N72" s="14" t="s">
        <v>594</v>
      </c>
      <c r="O72" s="14" t="s">
        <v>594</v>
      </c>
      <c r="P72" s="14" t="s">
        <v>594</v>
      </c>
      <c r="Q72" s="14" t="s">
        <v>594</v>
      </c>
      <c r="R72" s="14" t="s">
        <v>594</v>
      </c>
      <c r="S72" s="14" t="s">
        <v>594</v>
      </c>
      <c r="T72" s="14" t="s">
        <v>594</v>
      </c>
      <c r="U72" s="14" t="s">
        <v>594</v>
      </c>
    </row>
    <row r="73" spans="2:21" ht="14.65" thickBot="1" x14ac:dyDescent="0.5">
      <c r="B73" s="84" t="str">
        <f>Placemat!C77</f>
        <v>Network Access Control (NAC)</v>
      </c>
      <c r="C73" t="str">
        <f>INDEX($E$2:$R$80,MATCH(B73,$E$2:$E$80,0),MATCH(Placemat!$C$4,'Selection Pane Filters'!$E$2:$R$2,0))</f>
        <v>No</v>
      </c>
      <c r="E73" s="153" t="s">
        <v>253</v>
      </c>
      <c r="F73" s="14" t="s">
        <v>594</v>
      </c>
      <c r="G73" s="14" t="s">
        <v>49</v>
      </c>
      <c r="H73" s="14" t="s">
        <v>49</v>
      </c>
      <c r="I73" s="14" t="s">
        <v>49</v>
      </c>
      <c r="J73" s="14" t="s">
        <v>594</v>
      </c>
      <c r="K73" s="14" t="s">
        <v>594</v>
      </c>
      <c r="L73" s="14" t="s">
        <v>594</v>
      </c>
      <c r="M73" s="14" t="s">
        <v>594</v>
      </c>
      <c r="N73" s="14" t="s">
        <v>594</v>
      </c>
      <c r="O73" s="14" t="s">
        <v>594</v>
      </c>
      <c r="P73" s="14" t="s">
        <v>594</v>
      </c>
      <c r="Q73" s="14" t="s">
        <v>594</v>
      </c>
      <c r="R73" s="14" t="s">
        <v>594</v>
      </c>
      <c r="S73" s="14" t="s">
        <v>594</v>
      </c>
      <c r="T73" s="14" t="s">
        <v>594</v>
      </c>
      <c r="U73" s="14" t="s">
        <v>594</v>
      </c>
    </row>
    <row r="74" spans="2:21" ht="14.65" thickBot="1" x14ac:dyDescent="0.5">
      <c r="B74" s="84" t="str">
        <f>Placemat!C78</f>
        <v>Windows Time Service</v>
      </c>
      <c r="C74" t="str">
        <f>INDEX($E$2:$R$80,MATCH(B74,$E$2:$E$80,0),MATCH(Placemat!$C$4,'Selection Pane Filters'!$E$2:$R$2,0))</f>
        <v>No</v>
      </c>
      <c r="E74" t="s">
        <v>281</v>
      </c>
      <c r="F74" s="14" t="s">
        <v>594</v>
      </c>
      <c r="G74" s="14" t="s">
        <v>49</v>
      </c>
      <c r="H74" s="14" t="s">
        <v>49</v>
      </c>
      <c r="I74" s="14" t="s">
        <v>49</v>
      </c>
      <c r="J74" s="14" t="s">
        <v>594</v>
      </c>
      <c r="K74" s="14" t="s">
        <v>594</v>
      </c>
      <c r="L74" s="14" t="s">
        <v>594</v>
      </c>
      <c r="M74" s="14" t="s">
        <v>594</v>
      </c>
      <c r="N74" s="14" t="s">
        <v>594</v>
      </c>
      <c r="O74" s="14" t="s">
        <v>594</v>
      </c>
      <c r="P74" s="14" t="s">
        <v>594</v>
      </c>
      <c r="Q74" s="14" t="s">
        <v>594</v>
      </c>
      <c r="R74" s="14" t="s">
        <v>594</v>
      </c>
      <c r="S74" s="14" t="s">
        <v>594</v>
      </c>
      <c r="T74" s="14" t="s">
        <v>594</v>
      </c>
      <c r="U74" s="14" t="s">
        <v>594</v>
      </c>
    </row>
    <row r="75" spans="2:21" ht="14.65" thickBot="1" x14ac:dyDescent="0.5">
      <c r="B75" s="84"/>
      <c r="E75" t="s">
        <v>283</v>
      </c>
      <c r="F75" s="14" t="s">
        <v>594</v>
      </c>
      <c r="G75" s="14" t="s">
        <v>49</v>
      </c>
      <c r="H75" s="14" t="s">
        <v>594</v>
      </c>
      <c r="I75" s="14" t="s">
        <v>594</v>
      </c>
      <c r="J75" s="14" t="s">
        <v>594</v>
      </c>
      <c r="K75" s="14" t="s">
        <v>594</v>
      </c>
      <c r="L75" s="14" t="s">
        <v>594</v>
      </c>
      <c r="M75" s="14" t="s">
        <v>594</v>
      </c>
      <c r="N75" s="14" t="s">
        <v>594</v>
      </c>
      <c r="O75" s="14" t="s">
        <v>594</v>
      </c>
      <c r="P75" s="14" t="s">
        <v>594</v>
      </c>
      <c r="Q75" s="14" t="s">
        <v>594</v>
      </c>
      <c r="R75" s="14" t="s">
        <v>594</v>
      </c>
      <c r="S75" s="14" t="s">
        <v>594</v>
      </c>
      <c r="T75" s="14" t="s">
        <v>594</v>
      </c>
      <c r="U75" s="14" t="s">
        <v>594</v>
      </c>
    </row>
    <row r="76" spans="2:21" ht="14.65" thickBot="1" x14ac:dyDescent="0.5">
      <c r="B76" s="84"/>
      <c r="E76" t="s">
        <v>211</v>
      </c>
      <c r="F76" s="14" t="s">
        <v>594</v>
      </c>
      <c r="G76" s="14" t="s">
        <v>49</v>
      </c>
      <c r="H76" s="14" t="s">
        <v>49</v>
      </c>
      <c r="I76" s="14" t="s">
        <v>49</v>
      </c>
      <c r="J76" s="14" t="s">
        <v>49</v>
      </c>
      <c r="K76" s="14" t="s">
        <v>594</v>
      </c>
      <c r="L76" s="14" t="s">
        <v>49</v>
      </c>
      <c r="M76" s="14" t="s">
        <v>49</v>
      </c>
      <c r="N76" s="14" t="s">
        <v>49</v>
      </c>
      <c r="O76" s="14" t="s">
        <v>49</v>
      </c>
      <c r="P76" s="14" t="s">
        <v>49</v>
      </c>
      <c r="Q76" s="14" t="s">
        <v>594</v>
      </c>
      <c r="R76" s="14" t="s">
        <v>49</v>
      </c>
      <c r="S76" s="14" t="s">
        <v>594</v>
      </c>
      <c r="T76" s="14" t="s">
        <v>594</v>
      </c>
      <c r="U76" s="14" t="s">
        <v>49</v>
      </c>
    </row>
    <row r="77" spans="2:21" ht="14.65" thickBot="1" x14ac:dyDescent="0.5">
      <c r="B77" s="84"/>
      <c r="E77" t="s">
        <v>219</v>
      </c>
      <c r="F77" s="14" t="s">
        <v>594</v>
      </c>
      <c r="G77" s="14" t="s">
        <v>49</v>
      </c>
      <c r="H77" s="14" t="s">
        <v>594</v>
      </c>
      <c r="I77" s="14" t="s">
        <v>594</v>
      </c>
      <c r="J77" s="14" t="s">
        <v>594</v>
      </c>
      <c r="K77" s="14" t="s">
        <v>594</v>
      </c>
      <c r="L77" s="14" t="s">
        <v>594</v>
      </c>
      <c r="M77" s="14" t="s">
        <v>594</v>
      </c>
      <c r="N77" s="14" t="s">
        <v>594</v>
      </c>
      <c r="O77" s="14" t="s">
        <v>594</v>
      </c>
      <c r="P77" s="14" t="s">
        <v>594</v>
      </c>
      <c r="Q77" s="14" t="s">
        <v>594</v>
      </c>
      <c r="R77" s="14" t="s">
        <v>594</v>
      </c>
      <c r="S77" s="14" t="s">
        <v>594</v>
      </c>
      <c r="T77" s="14" t="s">
        <v>594</v>
      </c>
      <c r="U77" s="14" t="s">
        <v>594</v>
      </c>
    </row>
    <row r="78" spans="2:21" x14ac:dyDescent="0.45">
      <c r="B78" s="84"/>
      <c r="E78" t="s">
        <v>305</v>
      </c>
      <c r="F78" s="14" t="s">
        <v>594</v>
      </c>
      <c r="G78" s="14" t="s">
        <v>49</v>
      </c>
      <c r="H78" s="14" t="s">
        <v>594</v>
      </c>
      <c r="I78" s="14" t="s">
        <v>594</v>
      </c>
      <c r="J78" s="14" t="s">
        <v>594</v>
      </c>
      <c r="K78" s="14" t="s">
        <v>594</v>
      </c>
      <c r="L78" s="14" t="s">
        <v>594</v>
      </c>
      <c r="M78" s="14" t="s">
        <v>594</v>
      </c>
      <c r="N78" s="14" t="s">
        <v>594</v>
      </c>
      <c r="O78" s="14" t="s">
        <v>594</v>
      </c>
      <c r="P78" s="14" t="s">
        <v>594</v>
      </c>
      <c r="Q78" s="14" t="s">
        <v>594</v>
      </c>
      <c r="R78" s="14" t="s">
        <v>594</v>
      </c>
      <c r="S78" s="14" t="s">
        <v>594</v>
      </c>
      <c r="T78" s="14" t="s">
        <v>594</v>
      </c>
      <c r="U78" s="14" t="s">
        <v>594</v>
      </c>
    </row>
    <row r="79" spans="2:21" x14ac:dyDescent="0.45">
      <c r="B79" s="183"/>
      <c r="E79" t="s">
        <v>267</v>
      </c>
      <c r="F79" s="162" t="str">
        <f>F30</f>
        <v>No</v>
      </c>
      <c r="G79" s="162" t="str">
        <f t="shared" ref="G79:U79" si="0">G30</f>
        <v>Yes</v>
      </c>
      <c r="H79" s="162" t="str">
        <f t="shared" si="0"/>
        <v>No</v>
      </c>
      <c r="I79" s="162" t="str">
        <f t="shared" si="0"/>
        <v>Yes</v>
      </c>
      <c r="J79" s="162" t="str">
        <f t="shared" si="0"/>
        <v>No</v>
      </c>
      <c r="K79" s="162" t="str">
        <f t="shared" si="0"/>
        <v>Yes</v>
      </c>
      <c r="L79" s="162" t="str">
        <f t="shared" si="0"/>
        <v>No</v>
      </c>
      <c r="M79" s="162" t="str">
        <f t="shared" si="0"/>
        <v>No</v>
      </c>
      <c r="N79" s="162" t="str">
        <f t="shared" si="0"/>
        <v>No</v>
      </c>
      <c r="O79" s="162" t="str">
        <f t="shared" si="0"/>
        <v>Yes</v>
      </c>
      <c r="P79" s="162" t="str">
        <f t="shared" si="0"/>
        <v>No</v>
      </c>
      <c r="Q79" s="162" t="str">
        <f t="shared" si="0"/>
        <v>No</v>
      </c>
      <c r="R79" s="162" t="str">
        <f t="shared" si="0"/>
        <v>No</v>
      </c>
      <c r="S79" s="162" t="str">
        <f t="shared" si="0"/>
        <v>No</v>
      </c>
      <c r="T79" s="162" t="str">
        <f t="shared" si="0"/>
        <v>No</v>
      </c>
      <c r="U79" s="162" t="str">
        <f t="shared" si="0"/>
        <v>No</v>
      </c>
    </row>
    <row r="80" spans="2:21" x14ac:dyDescent="0.45">
      <c r="E80" t="s">
        <v>306</v>
      </c>
    </row>
  </sheetData>
  <mergeCells count="1">
    <mergeCell ref="E1:I1"/>
  </mergeCells>
  <conditionalFormatting sqref="B3:B9 B11:B79">
    <cfRule type="expression" dxfId="14" priority="1">
      <formula>D3="S"</formula>
    </cfRule>
    <cfRule type="expression" dxfId="13" priority="2">
      <formula>D3="P"</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32E4C8-8C11-4795-BF0D-6F6CB5C97E88}">
  <sheetPr codeName="Sheet4"/>
  <dimension ref="B2:K232"/>
  <sheetViews>
    <sheetView topLeftCell="C204" workbookViewId="0">
      <selection activeCell="H215" sqref="H215"/>
    </sheetView>
  </sheetViews>
  <sheetFormatPr defaultColWidth="8.59765625" defaultRowHeight="14.25" x14ac:dyDescent="0.45"/>
  <cols>
    <col min="2" max="2" width="12.46484375" bestFit="1" customWidth="1"/>
    <col min="3" max="3" width="12.46484375" customWidth="1"/>
    <col min="4" max="4" width="77" customWidth="1"/>
    <col min="5" max="6" width="24.59765625" customWidth="1"/>
    <col min="7" max="7" width="31.33203125" bestFit="1" customWidth="1"/>
    <col min="8" max="8" width="31.33203125" customWidth="1"/>
    <col min="9" max="9" width="25.59765625" customWidth="1"/>
    <col min="10" max="10" width="23.59765625" bestFit="1" customWidth="1"/>
    <col min="11" max="11" width="20.59765625" hidden="1" customWidth="1"/>
  </cols>
  <sheetData>
    <row r="2" spans="2:11" ht="28.5" x14ac:dyDescent="0.45">
      <c r="B2" s="26" t="s">
        <v>307</v>
      </c>
      <c r="C2" s="26" t="s">
        <v>291</v>
      </c>
      <c r="D2" s="26" t="s">
        <v>251</v>
      </c>
      <c r="E2" s="14" t="s">
        <v>595</v>
      </c>
      <c r="F2" s="14" t="s">
        <v>596</v>
      </c>
      <c r="G2" s="26" t="s">
        <v>597</v>
      </c>
      <c r="H2" s="26" t="s">
        <v>598</v>
      </c>
      <c r="I2" s="26" t="s">
        <v>599</v>
      </c>
      <c r="J2" s="14" t="s">
        <v>600</v>
      </c>
      <c r="K2" s="14" t="s">
        <v>601</v>
      </c>
    </row>
    <row r="3" spans="2:11" ht="142.5" hidden="1" x14ac:dyDescent="0.45">
      <c r="B3" s="26" t="s">
        <v>311</v>
      </c>
      <c r="C3" s="26" t="s">
        <v>50</v>
      </c>
      <c r="D3" s="27" t="s">
        <v>602</v>
      </c>
      <c r="E3" s="82" t="s">
        <v>1181</v>
      </c>
      <c r="F3" s="82" t="s">
        <v>603</v>
      </c>
      <c r="G3" s="26" t="str">
        <f>VLOOKUP(Table7[[#This Row],[Legacy Practices]],List!$E$2:$G$173,3,FALSE)</f>
        <v>Shared Coverage</v>
      </c>
      <c r="H3" s="26" t="str">
        <f>VLOOKUP(Table7[[#This Row],[Legacy Practices]],List!$E$2:$H$173,4,FALSE)</f>
        <v>Shared Coverage</v>
      </c>
      <c r="I3" s="26" t="s">
        <v>604</v>
      </c>
      <c r="J3" s="82" t="s">
        <v>605</v>
      </c>
      <c r="K3" s="82" t="str">
        <f>SUBSTITUTE(Table7[[#This Row],[NIST 800-53]],CHAR(10),", ")</f>
        <v>AC-2, AC-3, AC-17</v>
      </c>
    </row>
    <row r="4" spans="2:11" ht="156.75" hidden="1" x14ac:dyDescent="0.45">
      <c r="B4" s="26" t="s">
        <v>312</v>
      </c>
      <c r="C4" s="26" t="s">
        <v>65</v>
      </c>
      <c r="D4" s="27" t="s">
        <v>606</v>
      </c>
      <c r="E4" s="82" t="s">
        <v>607</v>
      </c>
      <c r="F4" s="82" t="s">
        <v>1182</v>
      </c>
      <c r="G4" s="26" t="str">
        <f>VLOOKUP(Table7[[#This Row],[Legacy Practices]],List!$E$2:$G$173,3,FALSE)</f>
        <v>Shared Coverage</v>
      </c>
      <c r="H4" s="26" t="str">
        <f>VLOOKUP(Table7[[#This Row],[Legacy Practices]],List!$E$2:$H$173,4,FALSE)</f>
        <v>Shared Coverage</v>
      </c>
      <c r="I4" s="26" t="s">
        <v>608</v>
      </c>
      <c r="J4" s="82" t="s">
        <v>605</v>
      </c>
      <c r="K4" s="82" t="str">
        <f>SUBSTITUTE(Table7[[#This Row],[NIST 800-53]],CHAR(10),", ")</f>
        <v>AC-2, AC-3, AC-17</v>
      </c>
    </row>
    <row r="5" spans="2:11" ht="99.75" hidden="1" x14ac:dyDescent="0.45">
      <c r="B5" s="26" t="s">
        <v>313</v>
      </c>
      <c r="C5" s="26" t="s">
        <v>80</v>
      </c>
      <c r="D5" s="27" t="s">
        <v>609</v>
      </c>
      <c r="E5" s="82" t="s">
        <v>1183</v>
      </c>
      <c r="F5" s="82" t="s">
        <v>610</v>
      </c>
      <c r="G5" s="26" t="str">
        <f>VLOOKUP(Table7[[#This Row],[Legacy Practices]],List!$E$2:$G$173,3,FALSE)</f>
        <v>Shared Coverage</v>
      </c>
      <c r="H5" s="26" t="str">
        <f>VLOOKUP(Table7[[#This Row],[Legacy Practices]],List!$E$2:$H$173,4,FALSE)</f>
        <v>Shared Coverage</v>
      </c>
      <c r="I5" s="26" t="s">
        <v>611</v>
      </c>
      <c r="J5" s="82" t="s">
        <v>612</v>
      </c>
      <c r="K5" s="82" t="str">
        <f>SUBSTITUTE(Table7[[#This Row],[NIST 800-53]],CHAR(10),", ")</f>
        <v>AC-20, AC-20(1)</v>
      </c>
    </row>
    <row r="6" spans="2:11" ht="99.75" hidden="1" x14ac:dyDescent="0.45">
      <c r="B6" s="26" t="s">
        <v>314</v>
      </c>
      <c r="C6" s="26" t="s">
        <v>95</v>
      </c>
      <c r="D6" s="27" t="s">
        <v>613</v>
      </c>
      <c r="E6" s="82" t="s">
        <v>1184</v>
      </c>
      <c r="F6" s="82" t="s">
        <v>614</v>
      </c>
      <c r="G6" s="26" t="str">
        <f>VLOOKUP(Table7[[#This Row],[Legacy Practices]],List!$E$2:$G$173,3,FALSE)</f>
        <v>Shared Coverage</v>
      </c>
      <c r="H6" s="26" t="str">
        <f>VLOOKUP(Table7[[#This Row],[Legacy Practices]],List!$E$2:$H$173,4,FALSE)</f>
        <v>Microsoft Coverage</v>
      </c>
      <c r="I6" s="26" t="s">
        <v>615</v>
      </c>
      <c r="J6" s="82" t="s">
        <v>616</v>
      </c>
      <c r="K6" s="82" t="str">
        <f>SUBSTITUTE(Table7[[#This Row],[NIST 800-53]],CHAR(10),", ")</f>
        <v>AC-22</v>
      </c>
    </row>
    <row r="7" spans="2:11" ht="28.5" hidden="1" x14ac:dyDescent="0.45">
      <c r="B7" s="26" t="s">
        <v>315</v>
      </c>
      <c r="C7" s="26" t="s">
        <v>175</v>
      </c>
      <c r="D7" s="27" t="s">
        <v>617</v>
      </c>
      <c r="E7" s="82" t="s">
        <v>1185</v>
      </c>
      <c r="F7" s="82" t="s">
        <v>618</v>
      </c>
      <c r="G7" s="26" t="str">
        <f>VLOOKUP(Table7[[#This Row],[Legacy Practices]],List!$E$2:$G$173,3,FALSE)</f>
        <v>Shared Coverage</v>
      </c>
      <c r="H7" s="26" t="str">
        <f>VLOOKUP(Table7[[#This Row],[Legacy Practices]],List!$E$2:$H$173,4,FALSE)</f>
        <v>Shared Coverage</v>
      </c>
      <c r="I7" s="26" t="s">
        <v>619</v>
      </c>
      <c r="J7" s="82" t="s">
        <v>620</v>
      </c>
      <c r="K7" s="82" t="str">
        <f>SUBSTITUTE(Table7[[#This Row],[NIST 800-53]],CHAR(10),", ")</f>
        <v>AC-8</v>
      </c>
    </row>
    <row r="8" spans="2:11" ht="42.75" hidden="1" x14ac:dyDescent="0.45">
      <c r="B8" s="26" t="s">
        <v>316</v>
      </c>
      <c r="C8" s="26" t="s">
        <v>212</v>
      </c>
      <c r="D8" s="27" t="s">
        <v>621</v>
      </c>
      <c r="E8" s="82" t="s">
        <v>1186</v>
      </c>
      <c r="F8" s="82" t="s">
        <v>622</v>
      </c>
      <c r="G8" s="26" t="str">
        <f>VLOOKUP(Table7[[#This Row],[Legacy Practices]],List!$E$2:$G$173,3,FALSE)</f>
        <v>Customer Responsibility</v>
      </c>
      <c r="H8" s="26" t="str">
        <f>VLOOKUP(Table7[[#This Row],[Legacy Practices]],List!$E$2:$H$173,4,FALSE)</f>
        <v>Shared Coverage</v>
      </c>
      <c r="I8" s="26" t="s">
        <v>623</v>
      </c>
      <c r="J8" s="82" t="s">
        <v>624</v>
      </c>
      <c r="K8" s="82" t="str">
        <f>SUBSTITUTE(Table7[[#This Row],[NIST 800-53]],CHAR(10),", ")</f>
        <v>AC-20(2)</v>
      </c>
    </row>
    <row r="9" spans="2:11" ht="71.25" hidden="1" x14ac:dyDescent="0.45">
      <c r="B9" s="26" t="s">
        <v>317</v>
      </c>
      <c r="C9" s="26" t="s">
        <v>144</v>
      </c>
      <c r="D9" s="27" t="s">
        <v>625</v>
      </c>
      <c r="E9" s="82" t="s">
        <v>626</v>
      </c>
      <c r="F9" s="82" t="s">
        <v>627</v>
      </c>
      <c r="G9" s="26" t="str">
        <f>VLOOKUP(Table7[[#This Row],[Legacy Practices]],List!$E$2:$G$173,3,FALSE)</f>
        <v>Shared Coverage</v>
      </c>
      <c r="H9" s="26" t="str">
        <f>VLOOKUP(Table7[[#This Row],[Legacy Practices]],List!$E$2:$H$173,4,FALSE)</f>
        <v>Shared Coverage</v>
      </c>
      <c r="I9" s="26" t="s">
        <v>628</v>
      </c>
      <c r="J9" s="82" t="s">
        <v>629</v>
      </c>
      <c r="K9" s="82" t="str">
        <f>SUBSTITUTE(Table7[[#This Row],[NIST 800-53]],CHAR(10),", ")</f>
        <v>AC-6, AC-6(1), AC-6(5)</v>
      </c>
    </row>
    <row r="10" spans="2:11" ht="99.75" hidden="1" x14ac:dyDescent="0.45">
      <c r="B10" s="26" t="s">
        <v>318</v>
      </c>
      <c r="C10" s="26" t="s">
        <v>153</v>
      </c>
      <c r="D10" s="27" t="s">
        <v>630</v>
      </c>
      <c r="E10" s="82" t="s">
        <v>631</v>
      </c>
      <c r="F10" s="82" t="s">
        <v>632</v>
      </c>
      <c r="G10" s="26" t="str">
        <f>VLOOKUP(Table7[[#This Row],[Legacy Practices]],List!$E$2:$G$173,3,FALSE)</f>
        <v>Shared Coverage</v>
      </c>
      <c r="H10" s="26" t="str">
        <f>VLOOKUP(Table7[[#This Row],[Legacy Practices]],List!$E$2:$H$173,4,FALSE)</f>
        <v>Shared Coverage</v>
      </c>
      <c r="I10" s="26" t="s">
        <v>633</v>
      </c>
      <c r="J10" s="82" t="s">
        <v>634</v>
      </c>
      <c r="K10" s="82" t="str">
        <f>SUBSTITUTE(Table7[[#This Row],[NIST 800-53]],CHAR(10),", ")</f>
        <v>AC-6(2)</v>
      </c>
    </row>
    <row r="11" spans="2:11" ht="57" hidden="1" x14ac:dyDescent="0.45">
      <c r="B11" s="26" t="s">
        <v>319</v>
      </c>
      <c r="C11" s="26" t="s">
        <v>169</v>
      </c>
      <c r="D11" s="27" t="s">
        <v>635</v>
      </c>
      <c r="E11" s="82" t="s">
        <v>636</v>
      </c>
      <c r="F11" s="82" t="s">
        <v>637</v>
      </c>
      <c r="G11" s="26" t="str">
        <f>VLOOKUP(Table7[[#This Row],[Legacy Practices]],List!$E$2:$G$173,3,FALSE)</f>
        <v>Shared Coverage</v>
      </c>
      <c r="H11" s="26" t="str">
        <f>VLOOKUP(Table7[[#This Row],[Legacy Practices]],List!$E$2:$H$173,4,FALSE)</f>
        <v>Microsoft Coverage</v>
      </c>
      <c r="I11" s="26" t="s">
        <v>638</v>
      </c>
      <c r="J11" s="82" t="s">
        <v>639</v>
      </c>
      <c r="K11" s="82" t="str">
        <f>SUBSTITUTE(Table7[[#This Row],[NIST 800-53]],CHAR(10),", ")</f>
        <v>AC-7</v>
      </c>
    </row>
    <row r="12" spans="2:11" ht="57" hidden="1" x14ac:dyDescent="0.45">
      <c r="B12" s="26" t="s">
        <v>320</v>
      </c>
      <c r="C12" s="26" t="s">
        <v>110</v>
      </c>
      <c r="D12" s="27" t="s">
        <v>640</v>
      </c>
      <c r="E12" s="82" t="s">
        <v>641</v>
      </c>
      <c r="F12" s="82" t="s">
        <v>1187</v>
      </c>
      <c r="G12" s="26" t="str">
        <f>VLOOKUP(Table7[[#This Row],[Legacy Practices]],List!$E$2:$G$173,3,FALSE)</f>
        <v>Shared Coverage</v>
      </c>
      <c r="H12" s="26" t="str">
        <f>VLOOKUP(Table7[[#This Row],[Legacy Practices]],List!$E$2:$H$173,4,FALSE)</f>
        <v>Shared Coverage</v>
      </c>
      <c r="I12" s="26" t="s">
        <v>642</v>
      </c>
      <c r="J12" s="82" t="s">
        <v>643</v>
      </c>
      <c r="K12" s="82" t="str">
        <f>SUBSTITUTE(Table7[[#This Row],[NIST 800-53]],CHAR(10),", ")</f>
        <v>AC-11, AC-11(1)</v>
      </c>
    </row>
    <row r="13" spans="2:11" ht="42.75" hidden="1" x14ac:dyDescent="0.45">
      <c r="B13" s="26" t="s">
        <v>321</v>
      </c>
      <c r="C13" s="26" t="s">
        <v>200</v>
      </c>
      <c r="D13" s="27" t="s">
        <v>644</v>
      </c>
      <c r="E13" s="82" t="s">
        <v>1180</v>
      </c>
      <c r="F13" s="82" t="s">
        <v>645</v>
      </c>
      <c r="G13" s="26" t="str">
        <f>VLOOKUP(Table7[[#This Row],[Legacy Practices]],List!$E$2:$G$173,3,FALSE)</f>
        <v>Customer Responsibility</v>
      </c>
      <c r="H13" s="26" t="str">
        <f>VLOOKUP(Table7[[#This Row],[Legacy Practices]],List!$E$2:$H$173,4,FALSE)</f>
        <v>Shared Coverage</v>
      </c>
      <c r="I13" s="26" t="s">
        <v>646</v>
      </c>
      <c r="J13" s="82" t="s">
        <v>647</v>
      </c>
      <c r="K13" s="82" t="str">
        <f>SUBSTITUTE(Table7[[#This Row],[NIST 800-53]],CHAR(10),", ")</f>
        <v>AC-18</v>
      </c>
    </row>
    <row r="14" spans="2:11" ht="142.5" hidden="1" x14ac:dyDescent="0.45">
      <c r="B14" s="26" t="s">
        <v>322</v>
      </c>
      <c r="C14" s="26" t="s">
        <v>186</v>
      </c>
      <c r="D14" s="27" t="s">
        <v>648</v>
      </c>
      <c r="E14" s="82" t="s">
        <v>649</v>
      </c>
      <c r="F14" s="82" t="s">
        <v>1188</v>
      </c>
      <c r="G14" s="26" t="str">
        <f>VLOOKUP(Table7[[#This Row],[Legacy Practices]],List!$E$2:$G$173,3,FALSE)</f>
        <v>Shared Coverage</v>
      </c>
      <c r="H14" s="26" t="str">
        <f>VLOOKUP(Table7[[#This Row],[Legacy Practices]],List!$E$2:$H$173,4,FALSE)</f>
        <v>Shared Coverage</v>
      </c>
      <c r="I14" s="26" t="s">
        <v>650</v>
      </c>
      <c r="J14" s="82" t="s">
        <v>651</v>
      </c>
      <c r="K14" s="82" t="str">
        <f>SUBSTITUTE(Table7[[#This Row],[NIST 800-53]],CHAR(10),", ")</f>
        <v>AC-17(1)</v>
      </c>
    </row>
    <row r="15" spans="2:11" ht="156.75" hidden="1" x14ac:dyDescent="0.45">
      <c r="B15" s="26" t="s">
        <v>323</v>
      </c>
      <c r="C15" s="26" t="s">
        <v>194</v>
      </c>
      <c r="D15" s="27" t="s">
        <v>652</v>
      </c>
      <c r="E15" s="82" t="s">
        <v>1189</v>
      </c>
      <c r="F15" s="82" t="s">
        <v>653</v>
      </c>
      <c r="G15" s="26" t="str">
        <f>VLOOKUP(Table7[[#This Row],[Legacy Practices]],List!$E$2:$G$173,3,FALSE)</f>
        <v>Shared Coverage</v>
      </c>
      <c r="H15" s="26" t="str">
        <f>VLOOKUP(Table7[[#This Row],[Legacy Practices]],List!$E$2:$H$173,4,FALSE)</f>
        <v>Shared Coverage</v>
      </c>
      <c r="I15" s="26" t="s">
        <v>654</v>
      </c>
      <c r="J15" s="82" t="s">
        <v>655</v>
      </c>
      <c r="K15" s="82" t="str">
        <f>SUBSTITUTE(Table7[[#This Row],[NIST 800-53]],CHAR(10),", ")</f>
        <v>AC-17(3)</v>
      </c>
    </row>
    <row r="16" spans="2:11" ht="142.5" hidden="1" x14ac:dyDescent="0.45">
      <c r="B16" s="26" t="s">
        <v>324</v>
      </c>
      <c r="C16" s="26" t="s">
        <v>124</v>
      </c>
      <c r="D16" s="27" t="s">
        <v>656</v>
      </c>
      <c r="E16" s="82" t="s">
        <v>657</v>
      </c>
      <c r="F16" s="82" t="s">
        <v>1190</v>
      </c>
      <c r="G16" s="26" t="str">
        <f>VLOOKUP(Table7[[#This Row],[Legacy Practices]],List!$E$2:$G$173,3,FALSE)</f>
        <v>Shared Coverage</v>
      </c>
      <c r="H16" s="26" t="str">
        <f>VLOOKUP(Table7[[#This Row],[Legacy Practices]],List!$E$2:$H$173,4,FALSE)</f>
        <v>Shared Coverage</v>
      </c>
      <c r="I16" s="26" t="s">
        <v>658</v>
      </c>
      <c r="J16" s="82" t="s">
        <v>659</v>
      </c>
      <c r="K16" s="82" t="str">
        <f>SUBSTITUTE(Table7[[#This Row],[NIST 800-53]],CHAR(10),", ")</f>
        <v>AC-4</v>
      </c>
    </row>
    <row r="17" spans="2:11" ht="42.75" hidden="1" x14ac:dyDescent="0.45">
      <c r="B17" s="26" t="s">
        <v>325</v>
      </c>
      <c r="C17" s="26" t="s">
        <v>203</v>
      </c>
      <c r="D17" s="27" t="s">
        <v>660</v>
      </c>
      <c r="E17" s="82" t="s">
        <v>1191</v>
      </c>
      <c r="F17" s="82" t="s">
        <v>661</v>
      </c>
      <c r="G17" s="26" t="str">
        <f>VLOOKUP(Table7[[#This Row],[Legacy Practices]],List!$E$2:$G$173,3,FALSE)</f>
        <v>Customer Responsibility</v>
      </c>
      <c r="H17" s="26" t="str">
        <f>VLOOKUP(Table7[[#This Row],[Legacy Practices]],List!$E$2:$H$173,4,FALSE)</f>
        <v>Shared Coverage</v>
      </c>
      <c r="I17" s="26" t="s">
        <v>662</v>
      </c>
      <c r="J17" s="82" t="s">
        <v>663</v>
      </c>
      <c r="K17" s="82" t="str">
        <f>SUBSTITUTE(Table7[[#This Row],[NIST 800-53]],CHAR(10),", ")</f>
        <v>AC-18(1)</v>
      </c>
    </row>
    <row r="18" spans="2:11" ht="342" hidden="1" x14ac:dyDescent="0.45">
      <c r="B18" s="26" t="s">
        <v>326</v>
      </c>
      <c r="C18" s="26" t="s">
        <v>191</v>
      </c>
      <c r="D18" s="27" t="s">
        <v>664</v>
      </c>
      <c r="E18" s="82" t="s">
        <v>665</v>
      </c>
      <c r="F18" s="82" t="s">
        <v>1192</v>
      </c>
      <c r="G18" s="26" t="str">
        <f>VLOOKUP(Table7[[#This Row],[Legacy Practices]],List!$E$2:$G$173,3,FALSE)</f>
        <v>Shared Coverage</v>
      </c>
      <c r="H18" s="26" t="str">
        <f>VLOOKUP(Table7[[#This Row],[Legacy Practices]],List!$E$2:$H$173,4,FALSE)</f>
        <v>Shared Coverage</v>
      </c>
      <c r="I18" s="26" t="s">
        <v>666</v>
      </c>
      <c r="J18" s="82" t="s">
        <v>667</v>
      </c>
      <c r="K18" s="82" t="str">
        <f>SUBSTITUTE(Table7[[#This Row],[NIST 800-53]],CHAR(10),", ")</f>
        <v>AC-17(2)</v>
      </c>
    </row>
    <row r="19" spans="2:11" ht="28.5" hidden="1" x14ac:dyDescent="0.45">
      <c r="B19" s="26" t="s">
        <v>327</v>
      </c>
      <c r="C19" s="26" t="s">
        <v>135</v>
      </c>
      <c r="D19" s="27" t="s">
        <v>668</v>
      </c>
      <c r="E19" s="82" t="s">
        <v>669</v>
      </c>
      <c r="F19" s="82" t="s">
        <v>670</v>
      </c>
      <c r="G19" s="26" t="str">
        <f>VLOOKUP(Table7[[#This Row],[Legacy Practices]],List!$E$2:$G$173,3,FALSE)</f>
        <v>Customer Responsibility</v>
      </c>
      <c r="H19" s="26" t="str">
        <f>VLOOKUP(Table7[[#This Row],[Legacy Practices]],List!$E$2:$H$173,4,FALSE)</f>
        <v>Shared Coverage</v>
      </c>
      <c r="I19" s="26" t="s">
        <v>671</v>
      </c>
      <c r="J19" s="82" t="s">
        <v>672</v>
      </c>
      <c r="K19" s="82" t="str">
        <f>SUBSTITUTE(Table7[[#This Row],[NIST 800-53]],CHAR(10),", ")</f>
        <v>AC-5</v>
      </c>
    </row>
    <row r="20" spans="2:11" ht="114" hidden="1" x14ac:dyDescent="0.45">
      <c r="B20" s="26" t="s">
        <v>328</v>
      </c>
      <c r="C20" s="26" t="s">
        <v>162</v>
      </c>
      <c r="D20" s="27" t="s">
        <v>673</v>
      </c>
      <c r="E20" s="82" t="s">
        <v>674</v>
      </c>
      <c r="F20" s="82" t="s">
        <v>1193</v>
      </c>
      <c r="G20" s="26" t="str">
        <f>VLOOKUP(Table7[[#This Row],[Legacy Practices]],List!$E$2:$G$173,3,FALSE)</f>
        <v>Shared Coverage</v>
      </c>
      <c r="H20" s="26" t="str">
        <f>VLOOKUP(Table7[[#This Row],[Legacy Practices]],List!$E$2:$H$173,4,FALSE)</f>
        <v>Shared Coverage</v>
      </c>
      <c r="I20" s="26" t="s">
        <v>675</v>
      </c>
      <c r="J20" s="82" t="s">
        <v>676</v>
      </c>
      <c r="K20" s="82" t="str">
        <f>SUBSTITUTE(Table7[[#This Row],[NIST 800-53]],CHAR(10),", ")</f>
        <v>AC-6(9), AC-6(10)</v>
      </c>
    </row>
    <row r="21" spans="2:11" ht="142.5" hidden="1" x14ac:dyDescent="0.45">
      <c r="B21" s="26" t="s">
        <v>329</v>
      </c>
      <c r="C21" s="26" t="s">
        <v>181</v>
      </c>
      <c r="D21" s="27" t="s">
        <v>677</v>
      </c>
      <c r="E21" s="82" t="s">
        <v>1194</v>
      </c>
      <c r="F21" s="82" t="s">
        <v>678</v>
      </c>
      <c r="G21" s="26" t="str">
        <f>VLOOKUP(Table7[[#This Row],[Legacy Practices]],List!$E$2:$G$173,3,FALSE)</f>
        <v>Shared Coverage</v>
      </c>
      <c r="H21" s="26" t="str">
        <f>VLOOKUP(Table7[[#This Row],[Legacy Practices]],List!$E$2:$H$173,4,FALSE)</f>
        <v>Shared Coverage</v>
      </c>
      <c r="I21" s="26" t="s">
        <v>679</v>
      </c>
      <c r="J21" s="82" t="s">
        <v>680</v>
      </c>
      <c r="K21" s="82" t="str">
        <f>SUBSTITUTE(Table7[[#This Row],[NIST 800-53]],CHAR(10),", ")</f>
        <v>AC-12</v>
      </c>
    </row>
    <row r="22" spans="2:11" ht="71.25" hidden="1" x14ac:dyDescent="0.45">
      <c r="B22" s="26" t="s">
        <v>330</v>
      </c>
      <c r="C22" s="26" t="s">
        <v>206</v>
      </c>
      <c r="D22" s="27" t="s">
        <v>681</v>
      </c>
      <c r="E22" s="82" t="s">
        <v>1180</v>
      </c>
      <c r="F22" s="82" t="s">
        <v>682</v>
      </c>
      <c r="G22" s="26" t="str">
        <f>VLOOKUP(Table7[[#This Row],[Legacy Practices]],List!$E$2:$G$173,3,FALSE)</f>
        <v>Shared Coverage</v>
      </c>
      <c r="H22" s="26" t="str">
        <f>VLOOKUP(Table7[[#This Row],[Legacy Practices]],List!$E$2:$H$173,4,FALSE)</f>
        <v>Shared Coverage</v>
      </c>
      <c r="I22" s="26" t="s">
        <v>683</v>
      </c>
      <c r="J22" s="82" t="s">
        <v>684</v>
      </c>
      <c r="K22" s="82" t="str">
        <f>SUBSTITUTE(Table7[[#This Row],[NIST 800-53]],CHAR(10),", ")</f>
        <v>AC-19</v>
      </c>
    </row>
    <row r="23" spans="2:11" ht="142.5" hidden="1" x14ac:dyDescent="0.45">
      <c r="B23" s="26" t="s">
        <v>331</v>
      </c>
      <c r="C23" s="26" t="s">
        <v>197</v>
      </c>
      <c r="D23" s="27" t="s">
        <v>685</v>
      </c>
      <c r="E23" s="82" t="s">
        <v>686</v>
      </c>
      <c r="F23" s="82" t="s">
        <v>1195</v>
      </c>
      <c r="G23" s="26" t="str">
        <f>VLOOKUP(Table7[[#This Row],[Legacy Practices]],List!$E$2:$G$173,3,FALSE)</f>
        <v>Shared Coverage</v>
      </c>
      <c r="H23" s="26" t="str">
        <f>VLOOKUP(Table7[[#This Row],[Legacy Practices]],List!$E$2:$H$173,4,FALSE)</f>
        <v>Microsoft Coverage</v>
      </c>
      <c r="I23" s="26" t="s">
        <v>687</v>
      </c>
      <c r="J23" s="82" t="s">
        <v>688</v>
      </c>
      <c r="K23" s="82" t="str">
        <f>SUBSTITUTE(Table7[[#This Row],[NIST 800-53]],CHAR(10),", ")</f>
        <v>AC-17(4)</v>
      </c>
    </row>
    <row r="24" spans="2:11" ht="42.75" hidden="1" x14ac:dyDescent="0.45">
      <c r="B24" s="26" t="s">
        <v>332</v>
      </c>
      <c r="C24" s="26" t="s">
        <v>209</v>
      </c>
      <c r="D24" s="27" t="s">
        <v>689</v>
      </c>
      <c r="E24" s="82" t="s">
        <v>1196</v>
      </c>
      <c r="F24" s="82" t="s">
        <v>690</v>
      </c>
      <c r="G24" s="26" t="str">
        <f>VLOOKUP(Table7[[#This Row],[Legacy Practices]],List!$E$2:$G$173,3,FALSE)</f>
        <v>Shared Coverage</v>
      </c>
      <c r="H24" s="26" t="str">
        <f>VLOOKUP(Table7[[#This Row],[Legacy Practices]],List!$E$2:$H$173,4,FALSE)</f>
        <v>Shared Coverage</v>
      </c>
      <c r="I24" s="26" t="s">
        <v>691</v>
      </c>
      <c r="J24" s="82" t="s">
        <v>692</v>
      </c>
      <c r="K24" s="82" t="str">
        <f>SUBSTITUTE(Table7[[#This Row],[NIST 800-53]],CHAR(10),", ")</f>
        <v>AC-19(5)</v>
      </c>
    </row>
    <row r="25" spans="2:11" ht="128.25" hidden="1" x14ac:dyDescent="0.45">
      <c r="B25" s="26" t="s">
        <v>333</v>
      </c>
      <c r="C25" s="26" t="s">
        <v>693</v>
      </c>
      <c r="D25" s="27" t="s">
        <v>694</v>
      </c>
      <c r="E25" s="82" t="e">
        <v>#N/A</v>
      </c>
      <c r="F25" s="82" t="e">
        <v>#N/A</v>
      </c>
      <c r="G25" s="26" t="str">
        <f>VLOOKUP(Table7[[#This Row],[Legacy Practices]],List!$E$2:$G$173,3,FALSE)</f>
        <v>Not Applicable</v>
      </c>
      <c r="H25" s="26" t="str">
        <f>VLOOKUP(Table7[[#This Row],[Legacy Practices]],List!$E$2:$H$173,4,FALSE)</f>
        <v>Not Applicable</v>
      </c>
      <c r="I25" s="26" t="s">
        <v>695</v>
      </c>
      <c r="J25" s="82" t="s">
        <v>696</v>
      </c>
      <c r="K25" s="82" t="str">
        <f>SUBSTITUTE(Table7[[#This Row],[NIST 800-53]],CHAR(10),", ")</f>
        <v>AC-4, AC- 4(1), AC-4(6), AC-4(8), AC-4(12), AC-4(13), AC-4(15), AC-4(20), SC-46</v>
      </c>
    </row>
    <row r="26" spans="2:11" hidden="1" x14ac:dyDescent="0.45">
      <c r="B26" s="26" t="s">
        <v>334</v>
      </c>
      <c r="C26" s="26" t="s">
        <v>296</v>
      </c>
      <c r="D26" s="27" t="s">
        <v>697</v>
      </c>
      <c r="E26" s="82" t="e">
        <v>#N/A</v>
      </c>
      <c r="F26" s="82" t="e">
        <v>#N/A</v>
      </c>
      <c r="G26" s="26" t="str">
        <f>VLOOKUP(Table7[[#This Row],[Legacy Practices]],List!$E$2:$G$173,3,FALSE)</f>
        <v>Not Applicable</v>
      </c>
      <c r="H26" s="26" t="str">
        <f>VLOOKUP(Table7[[#This Row],[Legacy Practices]],List!$E$2:$H$173,4,FALSE)</f>
        <v>Not Applicable</v>
      </c>
      <c r="I26" s="26" t="s">
        <v>695</v>
      </c>
      <c r="J26" s="82" t="s">
        <v>698</v>
      </c>
      <c r="K26" s="82" t="str">
        <f>SUBSTITUTE(Table7[[#This Row],[NIST 800-53]],CHAR(10),", ")</f>
        <v>AC-6(7)</v>
      </c>
    </row>
    <row r="27" spans="2:11" ht="39.4" hidden="1" x14ac:dyDescent="0.45">
      <c r="B27" s="26" t="s">
        <v>335</v>
      </c>
      <c r="C27" s="26" t="s">
        <v>296</v>
      </c>
      <c r="D27" s="27" t="s">
        <v>699</v>
      </c>
      <c r="E27" s="82" t="e">
        <v>#N/A</v>
      </c>
      <c r="F27" s="82" t="e">
        <v>#N/A</v>
      </c>
      <c r="G27" s="26" t="str">
        <f>VLOOKUP(Table7[[#This Row],[Legacy Practices]],List!$E$2:$G$173,3,FALSE)</f>
        <v>Not Applicable</v>
      </c>
      <c r="H27" s="26" t="str">
        <f>VLOOKUP(Table7[[#This Row],[Legacy Practices]],List!$E$2:$H$173,4,FALSE)</f>
        <v>Not Applicable</v>
      </c>
      <c r="I27" s="26" t="s">
        <v>695</v>
      </c>
      <c r="J27" s="82" t="s">
        <v>700</v>
      </c>
      <c r="K27" s="82" t="str">
        <f>SUBSTITUTE(Table7[[#This Row],[NIST 800-53]],CHAR(10),", ")</f>
        <v>AC-17, AC-17(1)</v>
      </c>
    </row>
    <row r="28" spans="2:11" hidden="1" x14ac:dyDescent="0.45">
      <c r="B28" s="26" t="s">
        <v>336</v>
      </c>
      <c r="C28" s="26" t="s">
        <v>296</v>
      </c>
      <c r="D28" s="27" t="s">
        <v>701</v>
      </c>
      <c r="E28" s="82" t="e">
        <v>#N/A</v>
      </c>
      <c r="F28" s="82" t="e">
        <v>#N/A</v>
      </c>
      <c r="G28" s="26" t="str">
        <f>VLOOKUP(Table7[[#This Row],[Legacy Practices]],List!$E$2:$G$173,3,FALSE)</f>
        <v>Not Applicable</v>
      </c>
      <c r="H28" s="26" t="str">
        <f>VLOOKUP(Table7[[#This Row],[Legacy Practices]],List!$E$2:$H$173,4,FALSE)</f>
        <v>Not Applicable</v>
      </c>
      <c r="I28" s="26" t="s">
        <v>695</v>
      </c>
      <c r="J28" s="82" t="s">
        <v>702</v>
      </c>
      <c r="K28" s="82" t="str">
        <f>SUBSTITUTE(Table7[[#This Row],[NIST 800-53]],CHAR(10),", ")</f>
        <v>SI-4(14)</v>
      </c>
    </row>
    <row r="29" spans="2:11" ht="142.5" hidden="1" x14ac:dyDescent="0.45">
      <c r="B29" s="26" t="s">
        <v>337</v>
      </c>
      <c r="C29" s="26" t="s">
        <v>296</v>
      </c>
      <c r="D29" s="27" t="s">
        <v>703</v>
      </c>
      <c r="E29" s="82" t="e">
        <v>#N/A</v>
      </c>
      <c r="F29" s="82" t="e">
        <v>#N/A</v>
      </c>
      <c r="G29" s="26" t="str">
        <f>VLOOKUP(Table7[[#This Row],[Legacy Practices]],List!$E$2:$G$173,3,FALSE)</f>
        <v>Customer Responsibility</v>
      </c>
      <c r="H29" s="26" t="str">
        <f>VLOOKUP(Table7[[#This Row],[Legacy Practices]],List!$E$2:$H$173,4,FALSE)</f>
        <v>Shared Coverage</v>
      </c>
      <c r="I29" s="26" t="s">
        <v>695</v>
      </c>
      <c r="J29" s="82" t="s">
        <v>704</v>
      </c>
      <c r="K29" s="82" t="str">
        <f>SUBSTITUTE(Table7[[#This Row],[NIST 800-53]],CHAR(10),", ")</f>
        <v>MP-2, MP-4, MP-5, MP-6, MP-7, PE-16, PE-18, PE- 20, SC-8, SC-28</v>
      </c>
    </row>
    <row r="30" spans="2:11" ht="26.25" hidden="1" x14ac:dyDescent="0.45">
      <c r="B30" s="26" t="s">
        <v>338</v>
      </c>
      <c r="C30" s="26" t="s">
        <v>296</v>
      </c>
      <c r="D30" s="27" t="s">
        <v>705</v>
      </c>
      <c r="E30" s="82" t="e">
        <v>#N/A</v>
      </c>
      <c r="F30" s="82" t="e">
        <v>#N/A</v>
      </c>
      <c r="G30" s="26" t="str">
        <f>VLOOKUP(Table7[[#This Row],[Legacy Practices]],List!$E$2:$G$173,3,FALSE)</f>
        <v>Not Applicable</v>
      </c>
      <c r="H30" s="26" t="str">
        <f>VLOOKUP(Table7[[#This Row],[Legacy Practices]],List!$E$2:$H$173,4,FALSE)</f>
        <v>Not Applicable</v>
      </c>
      <c r="I30" s="26" t="s">
        <v>695</v>
      </c>
      <c r="J30" s="82" t="s">
        <v>706</v>
      </c>
      <c r="K30" s="82" t="str">
        <f>SUBSTITUTE(Table7[[#This Row],[NIST 800-53]],CHAR(10),", ")</f>
        <v>CM-8(2)</v>
      </c>
    </row>
    <row r="31" spans="2:11" ht="171" hidden="1" x14ac:dyDescent="0.45">
      <c r="B31" s="26" t="s">
        <v>339</v>
      </c>
      <c r="C31" s="26" t="s">
        <v>52</v>
      </c>
      <c r="D31" s="27" t="s">
        <v>707</v>
      </c>
      <c r="E31" s="82" t="s">
        <v>508</v>
      </c>
      <c r="F31" s="82" t="s">
        <v>708</v>
      </c>
      <c r="G31" s="26" t="str">
        <f>VLOOKUP(Table7[[#This Row],[Legacy Practices]],List!$E$2:$G$173,3,FALSE)</f>
        <v>Customer Responsibility</v>
      </c>
      <c r="H31" s="26" t="str">
        <f>VLOOKUP(Table7[[#This Row],[Legacy Practices]],List!$E$2:$H$173,4,FALSE)</f>
        <v>Shared Coverage</v>
      </c>
      <c r="I31" s="26" t="s">
        <v>709</v>
      </c>
      <c r="J31" s="82" t="s">
        <v>710</v>
      </c>
      <c r="K31" s="82" t="str">
        <f>SUBSTITUTE(Table7[[#This Row],[NIST 800-53]],CHAR(10),", ")</f>
        <v>AT-2, AT-3</v>
      </c>
    </row>
    <row r="32" spans="2:11" ht="71.25" hidden="1" x14ac:dyDescent="0.45">
      <c r="B32" s="26" t="s">
        <v>340</v>
      </c>
      <c r="C32" s="26" t="s">
        <v>67</v>
      </c>
      <c r="D32" s="27" t="s">
        <v>711</v>
      </c>
      <c r="E32" s="82" t="s">
        <v>508</v>
      </c>
      <c r="F32" s="82" t="s">
        <v>712</v>
      </c>
      <c r="G32" s="26" t="str">
        <f>VLOOKUP(Table7[[#This Row],[Legacy Practices]],List!$E$2:$G$173,3,FALSE)</f>
        <v>Customer Responsibility</v>
      </c>
      <c r="H32" s="26" t="str">
        <f>VLOOKUP(Table7[[#This Row],[Legacy Practices]],List!$E$2:$H$173,4,FALSE)</f>
        <v>Shared Coverage</v>
      </c>
      <c r="I32" s="26" t="s">
        <v>713</v>
      </c>
      <c r="J32" s="82" t="s">
        <v>710</v>
      </c>
      <c r="K32" s="82" t="str">
        <f>SUBSTITUTE(Table7[[#This Row],[NIST 800-53]],CHAR(10),", ")</f>
        <v>AT-2, AT-3</v>
      </c>
    </row>
    <row r="33" spans="2:11" ht="71.25" hidden="1" x14ac:dyDescent="0.45">
      <c r="B33" s="26" t="s">
        <v>341</v>
      </c>
      <c r="C33" s="26" t="s">
        <v>82</v>
      </c>
      <c r="D33" s="27" t="s">
        <v>714</v>
      </c>
      <c r="E33" s="82" t="s">
        <v>508</v>
      </c>
      <c r="F33" s="82" t="s">
        <v>712</v>
      </c>
      <c r="G33" s="26" t="str">
        <f>VLOOKUP(Table7[[#This Row],[Legacy Practices]],List!$E$2:$G$173,3,FALSE)</f>
        <v>Customer Responsibility</v>
      </c>
      <c r="H33" s="26" t="str">
        <f>VLOOKUP(Table7[[#This Row],[Legacy Practices]],List!$E$2:$H$173,4,FALSE)</f>
        <v>Shared Coverage</v>
      </c>
      <c r="I33" s="26" t="s">
        <v>715</v>
      </c>
      <c r="J33" s="82" t="s">
        <v>716</v>
      </c>
      <c r="K33" s="82" t="str">
        <f>SUBSTITUTE(Table7[[#This Row],[NIST 800-53]],CHAR(10),", ")</f>
        <v>AT-2(2)</v>
      </c>
    </row>
    <row r="34" spans="2:11" ht="71.25" hidden="1" x14ac:dyDescent="0.45">
      <c r="B34" s="26" t="s">
        <v>342</v>
      </c>
      <c r="C34" s="26" t="s">
        <v>717</v>
      </c>
      <c r="D34" s="27" t="s">
        <v>718</v>
      </c>
      <c r="E34" s="82" t="e">
        <v>#N/A</v>
      </c>
      <c r="F34" s="82" t="e">
        <v>#N/A</v>
      </c>
      <c r="G34" s="26" t="str">
        <f>VLOOKUP(Table7[[#This Row],[Legacy Practices]],List!$E$2:$G$173,3,FALSE)</f>
        <v>Not Applicable</v>
      </c>
      <c r="H34" s="26" t="str">
        <f>VLOOKUP(Table7[[#This Row],[Legacy Practices]],List!$E$2:$H$173,4,FALSE)</f>
        <v>Not Applicable</v>
      </c>
      <c r="I34" s="26" t="s">
        <v>695</v>
      </c>
      <c r="J34" s="82" t="s">
        <v>719</v>
      </c>
      <c r="K34" s="82" t="str">
        <f>SUBSTITUTE(Table7[[#This Row],[NIST 800-53]],CHAR(10),", ")</f>
        <v>AT-2, AT- 2(3), AT-2(4), AT-2(6), AT-2(7)</v>
      </c>
    </row>
    <row r="35" spans="2:11" ht="28.5" hidden="1" x14ac:dyDescent="0.45">
      <c r="B35" s="26" t="s">
        <v>343</v>
      </c>
      <c r="C35" s="26" t="s">
        <v>720</v>
      </c>
      <c r="D35" s="27" t="s">
        <v>721</v>
      </c>
      <c r="E35" s="82" t="e">
        <v>#N/A</v>
      </c>
      <c r="F35" s="82" t="e">
        <v>#N/A</v>
      </c>
      <c r="G35" s="26" t="str">
        <f>VLOOKUP(Table7[[#This Row],[Legacy Practices]],List!$E$2:$G$173,3,FALSE)</f>
        <v>Not Applicable</v>
      </c>
      <c r="H35" s="26" t="str">
        <f>VLOOKUP(Table7[[#This Row],[Legacy Practices]],List!$E$2:$H$173,4,FALSE)</f>
        <v>Not Applicable</v>
      </c>
      <c r="I35" s="26" t="s">
        <v>695</v>
      </c>
      <c r="J35" s="82" t="s">
        <v>722</v>
      </c>
      <c r="K35" s="82" t="str">
        <f>SUBSTITUTE(Table7[[#This Row],[NIST 800-53]],CHAR(10),", ")</f>
        <v>AT-2(1), AT-2(8)</v>
      </c>
    </row>
    <row r="36" spans="2:11" ht="85.5" hidden="1" x14ac:dyDescent="0.45">
      <c r="B36" s="26" t="s">
        <v>344</v>
      </c>
      <c r="C36" s="26" t="s">
        <v>66</v>
      </c>
      <c r="D36" s="27" t="s">
        <v>723</v>
      </c>
      <c r="E36" s="82" t="s">
        <v>724</v>
      </c>
      <c r="F36" s="82" t="s">
        <v>1191</v>
      </c>
      <c r="G36" s="26" t="str">
        <f>VLOOKUP(Table7[[#This Row],[Legacy Practices]],List!$E$2:$G$173,3,FALSE)</f>
        <v>Shared Coverage</v>
      </c>
      <c r="H36" s="26" t="str">
        <f>VLOOKUP(Table7[[#This Row],[Legacy Practices]],List!$E$2:$H$173,4,FALSE)</f>
        <v>Shared Coverage</v>
      </c>
      <c r="I36" s="26" t="s">
        <v>725</v>
      </c>
      <c r="J36" s="82" t="s">
        <v>726</v>
      </c>
      <c r="K36" s="82" t="str">
        <f>SUBSTITUTE(Table7[[#This Row],[NIST 800-53]],CHAR(10),", ")</f>
        <v>AU-2, AU-3, AU-3(1), AU-6, AU-11, AU-12</v>
      </c>
    </row>
    <row r="37" spans="2:11" ht="128.25" hidden="1" x14ac:dyDescent="0.45">
      <c r="B37" s="26" t="s">
        <v>345</v>
      </c>
      <c r="C37" s="26" t="s">
        <v>51</v>
      </c>
      <c r="D37" s="27" t="s">
        <v>727</v>
      </c>
      <c r="E37" s="82" t="s">
        <v>1197</v>
      </c>
      <c r="F37" s="82" t="s">
        <v>728</v>
      </c>
      <c r="G37" s="26" t="str">
        <f>VLOOKUP(Table7[[#This Row],[Legacy Practices]],List!$E$2:$G$173,3,FALSE)</f>
        <v>Shared Coverage</v>
      </c>
      <c r="H37" s="26" t="str">
        <f>VLOOKUP(Table7[[#This Row],[Legacy Practices]],List!$E$2:$H$173,4,FALSE)</f>
        <v>Shared Coverage</v>
      </c>
      <c r="I37" s="26" t="s">
        <v>729</v>
      </c>
      <c r="J37" s="82" t="s">
        <v>726</v>
      </c>
      <c r="K37" s="82" t="str">
        <f>SUBSTITUTE(Table7[[#This Row],[NIST 800-53]],CHAR(10),", ")</f>
        <v>AU-2, AU-3, AU-3(1), AU-6, AU-11, AU-12</v>
      </c>
    </row>
    <row r="38" spans="2:11" ht="28.5" hidden="1" x14ac:dyDescent="0.45">
      <c r="B38" s="26" t="s">
        <v>346</v>
      </c>
      <c r="C38" s="26" t="s">
        <v>136</v>
      </c>
      <c r="D38" s="27" t="s">
        <v>730</v>
      </c>
      <c r="E38" s="82" t="s">
        <v>731</v>
      </c>
      <c r="F38" s="82" t="s">
        <v>508</v>
      </c>
      <c r="G38" s="26" t="str">
        <f>VLOOKUP(Table7[[#This Row],[Legacy Practices]],List!$E$2:$G$173,3,FALSE)</f>
        <v>Shared Coverage</v>
      </c>
      <c r="H38" s="26" t="str">
        <f>VLOOKUP(Table7[[#This Row],[Legacy Practices]],List!$E$2:$H$173,4,FALSE)</f>
        <v>Shared Coverage</v>
      </c>
      <c r="I38" s="26" t="s">
        <v>732</v>
      </c>
      <c r="J38" s="82" t="s">
        <v>1341</v>
      </c>
      <c r="K38" s="82" t="str">
        <f>SUBSTITUTE(Table7[[#This Row],[NIST 800-53]],CHAR(10),", ")</f>
        <v>AU-8, SC-45(1)</v>
      </c>
    </row>
    <row r="39" spans="2:11" hidden="1" x14ac:dyDescent="0.45">
      <c r="B39" s="26" t="s">
        <v>347</v>
      </c>
      <c r="C39" s="26" t="s">
        <v>296</v>
      </c>
      <c r="D39" s="27" t="s">
        <v>733</v>
      </c>
      <c r="E39" s="82" t="e">
        <v>#N/A</v>
      </c>
      <c r="F39" s="82" t="e">
        <v>#N/A</v>
      </c>
      <c r="G39" s="26" t="str">
        <f>VLOOKUP(Table7[[#This Row],[Legacy Practices]],List!$E$2:$G$173,3,FALSE)</f>
        <v>Customer Responsibility</v>
      </c>
      <c r="H39" s="26" t="str">
        <f>VLOOKUP(Table7[[#This Row],[Legacy Practices]],List!$E$2:$H$173,4,FALSE)</f>
        <v>Shared Coverage</v>
      </c>
      <c r="I39" s="26" t="s">
        <v>695</v>
      </c>
      <c r="J39" s="82" t="s">
        <v>734</v>
      </c>
      <c r="K39" s="82" t="str">
        <f>SUBSTITUTE(Table7[[#This Row],[NIST 800-53]],CHAR(10),", ")</f>
        <v>AU-6</v>
      </c>
    </row>
    <row r="40" spans="2:11" ht="114" hidden="1" x14ac:dyDescent="0.45">
      <c r="B40" s="26" t="s">
        <v>348</v>
      </c>
      <c r="C40" s="26" t="s">
        <v>81</v>
      </c>
      <c r="D40" s="27" t="s">
        <v>735</v>
      </c>
      <c r="E40" s="82" t="s">
        <v>736</v>
      </c>
      <c r="F40" s="82" t="s">
        <v>1198</v>
      </c>
      <c r="G40" s="26" t="str">
        <f>VLOOKUP(Table7[[#This Row],[Legacy Practices]],List!$E$2:$G$173,3,FALSE)</f>
        <v>Customer Responsibility</v>
      </c>
      <c r="H40" s="26" t="str">
        <f>VLOOKUP(Table7[[#This Row],[Legacy Practices]],List!$E$2:$H$173,4,FALSE)</f>
        <v>Microsoft Coverage</v>
      </c>
      <c r="I40" s="26" t="s">
        <v>737</v>
      </c>
      <c r="J40" s="82" t="s">
        <v>1340</v>
      </c>
      <c r="K40" s="82" t="str">
        <f>SUBSTITUTE(Table7[[#This Row],[NIST 800-53]],CHAR(10),", ")</f>
        <v>AU-2</v>
      </c>
    </row>
    <row r="41" spans="2:11" ht="71.25" hidden="1" x14ac:dyDescent="0.45">
      <c r="B41" s="26" t="s">
        <v>349</v>
      </c>
      <c r="C41" s="26" t="s">
        <v>96</v>
      </c>
      <c r="D41" s="27" t="s">
        <v>738</v>
      </c>
      <c r="E41" s="82" t="s">
        <v>739</v>
      </c>
      <c r="F41" s="82" t="s">
        <v>740</v>
      </c>
      <c r="G41" s="26" t="str">
        <f>VLOOKUP(Table7[[#This Row],[Legacy Practices]],List!$E$2:$G$173,3,FALSE)</f>
        <v>Shared Coverage</v>
      </c>
      <c r="H41" s="26" t="str">
        <f>VLOOKUP(Table7[[#This Row],[Legacy Practices]],List!$E$2:$H$173,4,FALSE)</f>
        <v>Shared Coverage</v>
      </c>
      <c r="I41" s="26" t="s">
        <v>741</v>
      </c>
      <c r="J41" s="82" t="s">
        <v>742</v>
      </c>
      <c r="K41" s="82" t="str">
        <f>SUBSTITUTE(Table7[[#This Row],[NIST 800-53]],CHAR(10),", ")</f>
        <v>AU-5</v>
      </c>
    </row>
    <row r="42" spans="2:11" ht="26.25" hidden="1" x14ac:dyDescent="0.45">
      <c r="B42" s="26" t="s">
        <v>350</v>
      </c>
      <c r="C42" s="26" t="s">
        <v>296</v>
      </c>
      <c r="D42" s="27" t="s">
        <v>743</v>
      </c>
      <c r="E42" s="82" t="e">
        <v>#N/A</v>
      </c>
      <c r="F42" s="82" t="e">
        <v>#N/A</v>
      </c>
      <c r="G42" s="26" t="str">
        <f>VLOOKUP(Table7[[#This Row],[Legacy Practices]],List!$E$2:$G$173,3,FALSE)</f>
        <v>Shared Coverage</v>
      </c>
      <c r="H42" s="26" t="str">
        <f>VLOOKUP(Table7[[#This Row],[Legacy Practices]],List!$E$2:$H$173,4,FALSE)</f>
        <v>Shared Coverage</v>
      </c>
      <c r="I42" s="26" t="s">
        <v>695</v>
      </c>
      <c r="J42" s="82" t="s">
        <v>744</v>
      </c>
      <c r="K42" s="82" t="str">
        <f>SUBSTITUTE(Table7[[#This Row],[NIST 800-53]],CHAR(10),", ")</f>
        <v>AU-6(4)</v>
      </c>
    </row>
    <row r="43" spans="2:11" ht="85.5" hidden="1" x14ac:dyDescent="0.45">
      <c r="B43" s="26" t="s">
        <v>351</v>
      </c>
      <c r="C43" s="26" t="s">
        <v>145</v>
      </c>
      <c r="D43" s="27" t="s">
        <v>745</v>
      </c>
      <c r="E43" s="82" t="s">
        <v>746</v>
      </c>
      <c r="F43" s="82" t="s">
        <v>747</v>
      </c>
      <c r="G43" s="26" t="str">
        <f>VLOOKUP(Table7[[#This Row],[Legacy Practices]],List!$E$2:$G$173,3,FALSE)</f>
        <v>Shared Coverage</v>
      </c>
      <c r="H43" s="26" t="str">
        <f>VLOOKUP(Table7[[#This Row],[Legacy Practices]],List!$E$2:$H$173,4,FALSE)</f>
        <v>Shared Coverage</v>
      </c>
      <c r="I43" s="26" t="s">
        <v>748</v>
      </c>
      <c r="J43" s="82" t="s">
        <v>749</v>
      </c>
      <c r="K43" s="82" t="str">
        <f>SUBSTITUTE(Table7[[#This Row],[NIST 800-53]],CHAR(10),", ")</f>
        <v>AU-6(7), AU-9</v>
      </c>
    </row>
    <row r="44" spans="2:11" ht="114" hidden="1" x14ac:dyDescent="0.45">
      <c r="B44" s="26" t="s">
        <v>352</v>
      </c>
      <c r="C44" s="26" t="s">
        <v>154</v>
      </c>
      <c r="D44" s="27" t="s">
        <v>750</v>
      </c>
      <c r="E44" s="82" t="s">
        <v>196</v>
      </c>
      <c r="F44" s="82" t="s">
        <v>1199</v>
      </c>
      <c r="G44" s="26" t="str">
        <f>VLOOKUP(Table7[[#This Row],[Legacy Practices]],List!$E$2:$G$173,3,FALSE)</f>
        <v>Customer Responsibility</v>
      </c>
      <c r="H44" s="26" t="str">
        <f>VLOOKUP(Table7[[#This Row],[Legacy Practices]],List!$E$2:$H$173,4,FALSE)</f>
        <v>Shared Coverage</v>
      </c>
      <c r="I44" s="26" t="s">
        <v>751</v>
      </c>
      <c r="J44" s="82" t="s">
        <v>752</v>
      </c>
      <c r="K44" s="82" t="str">
        <f>SUBSTITUTE(Table7[[#This Row],[NIST 800-53]],CHAR(10),", ")</f>
        <v>AU-6(7), AU-9(4)</v>
      </c>
    </row>
    <row r="45" spans="2:11" ht="128.25" hidden="1" x14ac:dyDescent="0.45">
      <c r="B45" s="26" t="s">
        <v>353</v>
      </c>
      <c r="C45" s="26" t="s">
        <v>111</v>
      </c>
      <c r="D45" s="27" t="s">
        <v>753</v>
      </c>
      <c r="E45" s="82" t="s">
        <v>754</v>
      </c>
      <c r="F45" s="82" t="s">
        <v>755</v>
      </c>
      <c r="G45" s="26" t="str">
        <f>VLOOKUP(Table7[[#This Row],[Legacy Practices]],List!$E$2:$G$173,3,FALSE)</f>
        <v>Shared Coverage</v>
      </c>
      <c r="H45" s="26" t="str">
        <f>VLOOKUP(Table7[[#This Row],[Legacy Practices]],List!$E$2:$H$173,4,FALSE)</f>
        <v>Shared Coverage</v>
      </c>
      <c r="I45" s="26" t="s">
        <v>756</v>
      </c>
      <c r="J45" s="82" t="s">
        <v>757</v>
      </c>
      <c r="K45" s="82" t="str">
        <f>SUBSTITUTE(Table7[[#This Row],[NIST 800-53]],CHAR(10),", ")</f>
        <v>AU-6(3)</v>
      </c>
    </row>
    <row r="46" spans="2:11" ht="71.25" hidden="1" x14ac:dyDescent="0.45">
      <c r="B46" s="26" t="s">
        <v>354</v>
      </c>
      <c r="C46" s="26" t="s">
        <v>125</v>
      </c>
      <c r="D46" s="27" t="s">
        <v>758</v>
      </c>
      <c r="E46" s="82" t="s">
        <v>759</v>
      </c>
      <c r="F46" s="82" t="s">
        <v>760</v>
      </c>
      <c r="G46" s="26" t="str">
        <f>VLOOKUP(Table7[[#This Row],[Legacy Practices]],List!$E$2:$G$173,3,FALSE)</f>
        <v>Shared Coverage</v>
      </c>
      <c r="H46" s="26" t="str">
        <f>VLOOKUP(Table7[[#This Row],[Legacy Practices]],List!$E$2:$H$173,4,FALSE)</f>
        <v>Shared Coverage</v>
      </c>
      <c r="I46" s="26" t="s">
        <v>761</v>
      </c>
      <c r="J46" s="82" t="s">
        <v>762</v>
      </c>
      <c r="K46" s="82" t="str">
        <f>SUBSTITUTE(Table7[[#This Row],[NIST 800-53]],CHAR(10),", ")</f>
        <v>AU-7</v>
      </c>
    </row>
    <row r="47" spans="2:11" ht="26.25" hidden="1" x14ac:dyDescent="0.45">
      <c r="B47" s="26" t="s">
        <v>355</v>
      </c>
      <c r="C47" s="26" t="s">
        <v>296</v>
      </c>
      <c r="D47" s="27" t="s">
        <v>763</v>
      </c>
      <c r="E47" s="82" t="e">
        <v>#N/A</v>
      </c>
      <c r="F47" s="82" t="e">
        <v>#N/A</v>
      </c>
      <c r="G47" s="26" t="str">
        <f>VLOOKUP(Table7[[#This Row],[Legacy Practices]],List!$E$2:$G$173,3,FALSE)</f>
        <v>Not Applicable</v>
      </c>
      <c r="H47" s="26" t="str">
        <f>VLOOKUP(Table7[[#This Row],[Legacy Practices]],List!$E$2:$H$173,4,FALSE)</f>
        <v>Not Applicable</v>
      </c>
      <c r="I47" s="26" t="s">
        <v>695</v>
      </c>
      <c r="J47" s="82" t="s">
        <v>764</v>
      </c>
      <c r="K47" s="82" t="str">
        <f>SUBSTITUTE(Table7[[#This Row],[NIST 800-53]],CHAR(10),", ")</f>
        <v>SI-4(2)</v>
      </c>
    </row>
    <row r="48" spans="2:11" ht="42.75" hidden="1" x14ac:dyDescent="0.45">
      <c r="B48" s="26" t="s">
        <v>356</v>
      </c>
      <c r="C48" s="26" t="s">
        <v>296</v>
      </c>
      <c r="D48" s="27" t="s">
        <v>765</v>
      </c>
      <c r="E48" s="82" t="e">
        <v>#N/A</v>
      </c>
      <c r="F48" s="82" t="e">
        <v>#N/A</v>
      </c>
      <c r="G48" s="26" t="str">
        <f>VLOOKUP(Table7[[#This Row],[Legacy Practices]],List!$E$2:$G$173,3,FALSE)</f>
        <v>Not Applicable</v>
      </c>
      <c r="H48" s="26" t="str">
        <f>VLOOKUP(Table7[[#This Row],[Legacy Practices]],List!$E$2:$H$173,4,FALSE)</f>
        <v>Not Applicable</v>
      </c>
      <c r="I48" s="26" t="s">
        <v>695</v>
      </c>
      <c r="J48" s="82" t="s">
        <v>766</v>
      </c>
      <c r="K48" s="82" t="str">
        <f>SUBSTITUTE(Table7[[#This Row],[NIST 800-53]],CHAR(10),", ")</f>
        <v>RA-5(6), RA-5(8), RA-5(10)</v>
      </c>
    </row>
    <row r="49" spans="2:11" ht="28.5" hidden="1" x14ac:dyDescent="0.45">
      <c r="B49" s="26" t="s">
        <v>357</v>
      </c>
      <c r="C49" s="26" t="s">
        <v>296</v>
      </c>
      <c r="D49" s="27" t="s">
        <v>767</v>
      </c>
      <c r="E49" s="82" t="e">
        <v>#N/A</v>
      </c>
      <c r="F49" s="82" t="e">
        <v>#N/A</v>
      </c>
      <c r="G49" s="26" t="str">
        <f>VLOOKUP(Table7[[#This Row],[Legacy Practices]],List!$E$2:$G$173,3,FALSE)</f>
        <v>Not Applicable</v>
      </c>
      <c r="H49" s="26" t="str">
        <f>VLOOKUP(Table7[[#This Row],[Legacy Practices]],List!$E$2:$H$173,4,FALSE)</f>
        <v>Not Applicable</v>
      </c>
      <c r="I49" s="26" t="s">
        <v>695</v>
      </c>
      <c r="J49" s="82" t="s">
        <v>768</v>
      </c>
      <c r="K49" s="82" t="str">
        <f>SUBSTITUTE(Table7[[#This Row],[NIST 800-53]],CHAR(10),", ")</f>
        <v>AU-5, AU-12</v>
      </c>
    </row>
    <row r="50" spans="2:11" ht="57" hidden="1" x14ac:dyDescent="0.45">
      <c r="B50" s="26" t="s">
        <v>358</v>
      </c>
      <c r="C50" s="26" t="s">
        <v>106</v>
      </c>
      <c r="D50" s="27" t="s">
        <v>769</v>
      </c>
      <c r="E50" s="82" t="s">
        <v>508</v>
      </c>
      <c r="F50" s="82" t="s">
        <v>770</v>
      </c>
      <c r="G50" s="114" t="str">
        <f>VLOOKUP(Table7[[#This Row],[Legacy Practices]],List!$E$2:$G$173,3,FALSE)</f>
        <v>Shared Coverage</v>
      </c>
      <c r="H50" s="114" t="str">
        <f>VLOOKUP(Table7[[#This Row],[Legacy Practices]],List!$E$2:$H$173,4,FALSE)</f>
        <v>Microsoft Coverage</v>
      </c>
      <c r="I50" s="26" t="s">
        <v>771</v>
      </c>
      <c r="J50" s="82" t="s">
        <v>772</v>
      </c>
      <c r="K50" s="82" t="str">
        <f>SUBSTITUTE(Table7[[#This Row],[NIST 800-53]],CHAR(10),", ")</f>
        <v>CA-2, CA-5, CA-7, PL-2</v>
      </c>
    </row>
    <row r="51" spans="2:11" ht="128.25" hidden="1" x14ac:dyDescent="0.45">
      <c r="B51" s="26" t="s">
        <v>359</v>
      </c>
      <c r="C51" s="26" t="s">
        <v>61</v>
      </c>
      <c r="D51" s="27" t="s">
        <v>773</v>
      </c>
      <c r="E51" s="82">
        <v>0</v>
      </c>
      <c r="F51" s="82" t="s">
        <v>1200</v>
      </c>
      <c r="G51" s="26" t="str">
        <f>VLOOKUP(Table7[[#This Row],[Legacy Practices]],List!$E$2:$G$173,3,FALSE)</f>
        <v>Shared Coverage</v>
      </c>
      <c r="H51" s="26" t="str">
        <f>VLOOKUP(Table7[[#This Row],[Legacy Practices]],List!$E$2:$H$173,4,FALSE)</f>
        <v>Microsoft Coverage</v>
      </c>
      <c r="I51" s="26" t="s">
        <v>774</v>
      </c>
      <c r="J51" s="82" t="s">
        <v>772</v>
      </c>
      <c r="K51" s="82" t="str">
        <f>SUBSTITUTE(Table7[[#This Row],[NIST 800-53]],CHAR(10),", ")</f>
        <v>CA-2, CA-5, CA-7, PL-2</v>
      </c>
    </row>
    <row r="52" spans="2:11" ht="99.75" hidden="1" x14ac:dyDescent="0.45">
      <c r="B52" s="26" t="s">
        <v>360</v>
      </c>
      <c r="C52" s="26" t="s">
        <v>76</v>
      </c>
      <c r="D52" s="27" t="s">
        <v>775</v>
      </c>
      <c r="E52" s="82" t="s">
        <v>508</v>
      </c>
      <c r="F52" s="82" t="s">
        <v>776</v>
      </c>
      <c r="G52" s="26" t="str">
        <f>VLOOKUP(Table7[[#This Row],[Legacy Practices]],List!$E$2:$G$173,3,FALSE)</f>
        <v>Shared Coverage</v>
      </c>
      <c r="H52" s="26" t="str">
        <f>VLOOKUP(Table7[[#This Row],[Legacy Practices]],List!$E$2:$H$173,4,FALSE)</f>
        <v>Microsoft Coverage</v>
      </c>
      <c r="I52" s="26" t="s">
        <v>777</v>
      </c>
      <c r="J52" s="82" t="s">
        <v>772</v>
      </c>
      <c r="K52" s="82" t="str">
        <f>SUBSTITUTE(Table7[[#This Row],[NIST 800-53]],CHAR(10),", ")</f>
        <v>CA-2, CA-5, CA-7, PL-2</v>
      </c>
    </row>
    <row r="53" spans="2:11" ht="156.75" hidden="1" x14ac:dyDescent="0.45">
      <c r="B53" s="26" t="s">
        <v>361</v>
      </c>
      <c r="C53" s="26" t="s">
        <v>91</v>
      </c>
      <c r="D53" s="27" t="s">
        <v>778</v>
      </c>
      <c r="E53" s="82">
        <v>0</v>
      </c>
      <c r="F53" s="82" t="s">
        <v>1201</v>
      </c>
      <c r="G53" s="26" t="str">
        <f>VLOOKUP(Table7[[#This Row],[Legacy Practices]],List!$E$2:$G$173,3,FALSE)</f>
        <v>Shared Coverage</v>
      </c>
      <c r="H53" s="26" t="str">
        <f>VLOOKUP(Table7[[#This Row],[Legacy Practices]],List!$E$2:$H$173,4,FALSE)</f>
        <v>Microsoft Coverage</v>
      </c>
      <c r="I53" s="26" t="s">
        <v>779</v>
      </c>
      <c r="J53" s="82" t="s">
        <v>772</v>
      </c>
      <c r="K53" s="82" t="str">
        <f>SUBSTITUTE(Table7[[#This Row],[NIST 800-53]],CHAR(10),", ")</f>
        <v>CA-2, CA-5, CA-7, PL-2</v>
      </c>
    </row>
    <row r="54" spans="2:11" ht="28.5" hidden="1" x14ac:dyDescent="0.45">
      <c r="B54" s="26" t="s">
        <v>362</v>
      </c>
      <c r="C54" s="26" t="s">
        <v>296</v>
      </c>
      <c r="D54" s="27" t="s">
        <v>780</v>
      </c>
      <c r="E54" s="82" t="e">
        <v>#N/A</v>
      </c>
      <c r="F54" s="82" t="e">
        <v>#N/A</v>
      </c>
      <c r="G54" s="26" t="str">
        <f>VLOOKUP(Table7[[#This Row],[Legacy Practices]],List!$E$2:$G$173,3,FALSE)</f>
        <v>Shared Coverage</v>
      </c>
      <c r="H54" s="26" t="str">
        <f>VLOOKUP(Table7[[#This Row],[Legacy Practices]],List!$E$2:$H$173,4,FALSE)</f>
        <v>Shared Coverage</v>
      </c>
      <c r="I54" s="26" t="s">
        <v>695</v>
      </c>
      <c r="J54" s="82" t="s">
        <v>781</v>
      </c>
      <c r="K54" s="82" t="str">
        <f>SUBSTITUTE(Table7[[#This Row],[NIST 800-53]],CHAR(10),", ")</f>
        <v>SA-11, SA-11(8)</v>
      </c>
    </row>
    <row r="55" spans="2:11" ht="26.25" hidden="1" x14ac:dyDescent="0.45">
      <c r="B55" s="26" t="s">
        <v>363</v>
      </c>
      <c r="C55" s="26" t="s">
        <v>296</v>
      </c>
      <c r="D55" s="27" t="s">
        <v>782</v>
      </c>
      <c r="E55" s="82" t="e">
        <v>#N/A</v>
      </c>
      <c r="F55" s="82" t="e">
        <v>#N/A</v>
      </c>
      <c r="G55" s="26" t="str">
        <f>VLOOKUP(Table7[[#This Row],[Legacy Practices]],List!$E$2:$G$173,3,FALSE)</f>
        <v>Not Applicable</v>
      </c>
      <c r="H55" s="26" t="str">
        <f>VLOOKUP(Table7[[#This Row],[Legacy Practices]],List!$E$2:$H$173,4,FALSE)</f>
        <v>Not Applicable</v>
      </c>
      <c r="I55" s="26" t="s">
        <v>695</v>
      </c>
      <c r="J55" s="82" t="s">
        <v>783</v>
      </c>
      <c r="K55" s="82" t="str">
        <f>SUBSTITUTE(Table7[[#This Row],[NIST 800-53]],CHAR(10),", ")</f>
        <v>PL-1</v>
      </c>
    </row>
    <row r="56" spans="2:11" ht="26.25" hidden="1" x14ac:dyDescent="0.45">
      <c r="B56" s="26" t="s">
        <v>364</v>
      </c>
      <c r="C56" s="26" t="s">
        <v>784</v>
      </c>
      <c r="D56" s="27" t="s">
        <v>785</v>
      </c>
      <c r="E56" s="82" t="e">
        <v>#N/A</v>
      </c>
      <c r="F56" s="82" t="e">
        <v>#N/A</v>
      </c>
      <c r="G56" s="26" t="str">
        <f>VLOOKUP(Table7[[#This Row],[Legacy Practices]],List!$E$2:$G$173,3,FALSE)</f>
        <v>Not Applicable</v>
      </c>
      <c r="H56" s="26" t="str">
        <f>VLOOKUP(Table7[[#This Row],[Legacy Practices]],List!$E$2:$H$173,4,FALSE)</f>
        <v>Not Applicable</v>
      </c>
      <c r="I56" s="26" t="s">
        <v>695</v>
      </c>
      <c r="J56" s="82" t="s">
        <v>786</v>
      </c>
      <c r="K56" s="82" t="str">
        <f>SUBSTITUTE(Table7[[#This Row],[NIST 800-53]],CHAR(10),", ")</f>
        <v>CA-8</v>
      </c>
    </row>
    <row r="57" spans="2:11" hidden="1" x14ac:dyDescent="0.45">
      <c r="B57" s="26" t="s">
        <v>365</v>
      </c>
      <c r="C57" s="26" t="s">
        <v>296</v>
      </c>
      <c r="D57" s="27" t="s">
        <v>787</v>
      </c>
      <c r="E57" s="82" t="e">
        <v>#N/A</v>
      </c>
      <c r="F57" s="82" t="e">
        <v>#N/A</v>
      </c>
      <c r="G57" s="26" t="str">
        <f>VLOOKUP(Table7[[#This Row],[Legacy Practices]],List!$E$2:$G$173,3,FALSE)</f>
        <v>Not Applicable</v>
      </c>
      <c r="H57" s="26" t="str">
        <f>VLOOKUP(Table7[[#This Row],[Legacy Practices]],List!$E$2:$H$173,4,FALSE)</f>
        <v>Not Applicable</v>
      </c>
      <c r="I57" s="26" t="s">
        <v>695</v>
      </c>
      <c r="J57" s="82" t="s">
        <v>788</v>
      </c>
      <c r="K57" s="82" t="str">
        <f>SUBSTITUTE(Table7[[#This Row],[NIST 800-53]],CHAR(10),", ")</f>
        <v>CA-8(2)</v>
      </c>
    </row>
    <row r="58" spans="2:11" ht="128.25" hidden="1" x14ac:dyDescent="0.45">
      <c r="B58" s="26" t="s">
        <v>366</v>
      </c>
      <c r="C58" s="26" t="s">
        <v>53</v>
      </c>
      <c r="D58" s="27" t="s">
        <v>789</v>
      </c>
      <c r="E58" s="82" t="s">
        <v>1202</v>
      </c>
      <c r="F58" s="82" t="s">
        <v>790</v>
      </c>
      <c r="G58" s="26" t="str">
        <f>VLOOKUP(Table7[[#This Row],[Legacy Practices]],List!$E$2:$G$173,3,FALSE)</f>
        <v>Customer Responsibility</v>
      </c>
      <c r="H58" s="26" t="str">
        <f>VLOOKUP(Table7[[#This Row],[Legacy Practices]],List!$E$2:$H$173,4,FALSE)</f>
        <v>Microsoft Coverage</v>
      </c>
      <c r="I58" s="26" t="s">
        <v>791</v>
      </c>
      <c r="J58" s="82" t="s">
        <v>792</v>
      </c>
      <c r="K58" s="82" t="str">
        <f>SUBSTITUTE(Table7[[#This Row],[NIST 800-53]],CHAR(10),", ")</f>
        <v>CM-2, CM-6, CM-8, CM-8(1)</v>
      </c>
    </row>
    <row r="59" spans="2:11" ht="42.75" hidden="1" x14ac:dyDescent="0.45">
      <c r="B59" s="26" t="s">
        <v>367</v>
      </c>
      <c r="C59" s="26" t="s">
        <v>126</v>
      </c>
      <c r="D59" s="27" t="s">
        <v>793</v>
      </c>
      <c r="E59" s="82" t="s">
        <v>1317</v>
      </c>
      <c r="F59" s="82" t="s">
        <v>794</v>
      </c>
      <c r="G59" s="26" t="str">
        <f>VLOOKUP(Table7[[#This Row],[Legacy Practices]],List!$E$2:$G$173,3,FALSE)</f>
        <v>Customer Responsibility</v>
      </c>
      <c r="H59" s="26" t="str">
        <f>VLOOKUP(Table7[[#This Row],[Legacy Practices]],List!$E$2:$H$173,4,FALSE)</f>
        <v>Microsoft Coverage</v>
      </c>
      <c r="I59" s="26" t="s">
        <v>795</v>
      </c>
      <c r="J59" s="82" t="s">
        <v>796</v>
      </c>
      <c r="K59" s="82" t="str">
        <f>SUBSTITUTE(Table7[[#This Row],[NIST 800-53]],CHAR(10),", ")</f>
        <v>CM-7</v>
      </c>
    </row>
    <row r="60" spans="2:11" ht="142.5" hidden="1" x14ac:dyDescent="0.45">
      <c r="B60" s="26" t="s">
        <v>368</v>
      </c>
      <c r="C60" s="26" t="s">
        <v>155</v>
      </c>
      <c r="D60" s="27" t="s">
        <v>797</v>
      </c>
      <c r="E60" s="82" t="s">
        <v>1203</v>
      </c>
      <c r="F60" s="82" t="s">
        <v>798</v>
      </c>
      <c r="G60" s="26" t="str">
        <f>VLOOKUP(Table7[[#This Row],[Legacy Practices]],List!$E$2:$G$173,3,FALSE)</f>
        <v>Shared Coverage</v>
      </c>
      <c r="H60" s="26" t="str">
        <f>VLOOKUP(Table7[[#This Row],[Legacy Practices]],List!$E$2:$H$173,4,FALSE)</f>
        <v>Microsoft Coverage</v>
      </c>
      <c r="I60" s="26" t="s">
        <v>799</v>
      </c>
      <c r="J60" s="82" t="s">
        <v>800</v>
      </c>
      <c r="K60" s="82" t="str">
        <f>SUBSTITUTE(Table7[[#This Row],[NIST 800-53]],CHAR(10),", ")</f>
        <v>CM-11</v>
      </c>
    </row>
    <row r="61" spans="2:11" ht="85.5" hidden="1" x14ac:dyDescent="0.45">
      <c r="B61" s="26" t="s">
        <v>369</v>
      </c>
      <c r="C61" s="26" t="s">
        <v>68</v>
      </c>
      <c r="D61" s="27" t="s">
        <v>801</v>
      </c>
      <c r="E61" s="82" t="s">
        <v>1204</v>
      </c>
      <c r="F61" s="82" t="s">
        <v>802</v>
      </c>
      <c r="G61" s="26" t="str">
        <f>VLOOKUP(Table7[[#This Row],[Legacy Practices]],List!$E$2:$G$173,3,FALSE)</f>
        <v>Customer Responsibility</v>
      </c>
      <c r="H61" s="26" t="str">
        <f>VLOOKUP(Table7[[#This Row],[Legacy Practices]],List!$E$2:$H$173,4,FALSE)</f>
        <v>Microsoft Coverage</v>
      </c>
      <c r="I61" s="26" t="s">
        <v>803</v>
      </c>
      <c r="J61" s="82" t="s">
        <v>792</v>
      </c>
      <c r="K61" s="82" t="str">
        <f>SUBSTITUTE(Table7[[#This Row],[NIST 800-53]],CHAR(10),", ")</f>
        <v>CM-2, CM-6, CM-8, CM-8(1)</v>
      </c>
    </row>
    <row r="62" spans="2:11" ht="99.75" hidden="1" x14ac:dyDescent="0.45">
      <c r="B62" s="26" t="s">
        <v>370</v>
      </c>
      <c r="C62" s="26" t="s">
        <v>83</v>
      </c>
      <c r="D62" s="27" t="s">
        <v>804</v>
      </c>
      <c r="E62" s="82" t="s">
        <v>805</v>
      </c>
      <c r="F62" s="82" t="s">
        <v>1205</v>
      </c>
      <c r="G62" s="26" t="str">
        <f>VLOOKUP(Table7[[#This Row],[Legacy Practices]],List!$E$2:$G$173,3,FALSE)</f>
        <v>Customer Responsibility</v>
      </c>
      <c r="H62" s="26" t="str">
        <f>VLOOKUP(Table7[[#This Row],[Legacy Practices]],List!$E$2:$H$173,4,FALSE)</f>
        <v>Microsoft Coverage</v>
      </c>
      <c r="I62" s="26" t="s">
        <v>806</v>
      </c>
      <c r="J62" s="82" t="s">
        <v>807</v>
      </c>
      <c r="K62" s="82" t="str">
        <f>SUBSTITUTE(Table7[[#This Row],[NIST 800-53]],CHAR(10),", ")</f>
        <v>CM-3</v>
      </c>
    </row>
    <row r="63" spans="2:11" ht="71.25" hidden="1" x14ac:dyDescent="0.45">
      <c r="B63" s="26" t="s">
        <v>371</v>
      </c>
      <c r="C63" s="26" t="s">
        <v>98</v>
      </c>
      <c r="D63" s="27" t="s">
        <v>808</v>
      </c>
      <c r="E63" s="82" t="s">
        <v>809</v>
      </c>
      <c r="F63" s="82" t="s">
        <v>1206</v>
      </c>
      <c r="G63" s="26" t="str">
        <f>VLOOKUP(Table7[[#This Row],[Legacy Practices]],List!$E$2:$G$173,3,FALSE)</f>
        <v>Customer Responsibility</v>
      </c>
      <c r="H63" s="26" t="str">
        <f>VLOOKUP(Table7[[#This Row],[Legacy Practices]],List!$E$2:$H$173,4,FALSE)</f>
        <v>Microsoft Coverage</v>
      </c>
      <c r="I63" s="26" t="s">
        <v>810</v>
      </c>
      <c r="J63" s="82" t="s">
        <v>811</v>
      </c>
      <c r="K63" s="82" t="str">
        <f>SUBSTITUTE(Table7[[#This Row],[NIST 800-53]],CHAR(10),", ")</f>
        <v>CM-4</v>
      </c>
    </row>
    <row r="64" spans="2:11" ht="156.75" hidden="1" x14ac:dyDescent="0.45">
      <c r="B64" s="26" t="s">
        <v>372</v>
      </c>
      <c r="C64" s="26" t="s">
        <v>113</v>
      </c>
      <c r="D64" s="27" t="s">
        <v>812</v>
      </c>
      <c r="E64" s="82" t="s">
        <v>813</v>
      </c>
      <c r="F64" s="82" t="s">
        <v>1207</v>
      </c>
      <c r="G64" s="26" t="str">
        <f>VLOOKUP(Table7[[#This Row],[Legacy Practices]],List!$E$2:$G$173,3,FALSE)</f>
        <v>Customer Responsibility</v>
      </c>
      <c r="H64" s="26" t="str">
        <f>VLOOKUP(Table7[[#This Row],[Legacy Practices]],List!$E$2:$H$173,4,FALSE)</f>
        <v>Microsoft Coverage</v>
      </c>
      <c r="I64" s="26" t="s">
        <v>814</v>
      </c>
      <c r="J64" s="82" t="s">
        <v>815</v>
      </c>
      <c r="K64" s="82" t="str">
        <f>SUBSTITUTE(Table7[[#This Row],[NIST 800-53]],CHAR(10),", ")</f>
        <v>CM-5</v>
      </c>
    </row>
    <row r="65" spans="2:11" ht="99.75" hidden="1" x14ac:dyDescent="0.45">
      <c r="B65" s="26" t="s">
        <v>373</v>
      </c>
      <c r="C65" s="26" t="s">
        <v>137</v>
      </c>
      <c r="D65" s="27" t="s">
        <v>816</v>
      </c>
      <c r="E65" s="82" t="s">
        <v>1208</v>
      </c>
      <c r="F65" s="82" t="s">
        <v>817</v>
      </c>
      <c r="G65" s="26" t="str">
        <f>VLOOKUP(Table7[[#This Row],[Legacy Practices]],List!$E$2:$G$173,3,FALSE)</f>
        <v>Shared Coverage</v>
      </c>
      <c r="H65" s="26" t="str">
        <f>VLOOKUP(Table7[[#This Row],[Legacy Practices]],List!$E$2:$H$173,4,FALSE)</f>
        <v>Microsoft Coverage</v>
      </c>
      <c r="I65" s="26" t="s">
        <v>818</v>
      </c>
      <c r="J65" s="82" t="s">
        <v>819</v>
      </c>
      <c r="K65" s="82" t="str">
        <f>SUBSTITUTE(Table7[[#This Row],[NIST 800-53]],CHAR(10),", ")</f>
        <v>CM-7(1), CM-7(2)</v>
      </c>
    </row>
    <row r="66" spans="2:11" ht="128.25" hidden="1" x14ac:dyDescent="0.45">
      <c r="B66" s="26" t="s">
        <v>374</v>
      </c>
      <c r="C66" s="26" t="s">
        <v>146</v>
      </c>
      <c r="D66" s="27" t="s">
        <v>820</v>
      </c>
      <c r="E66" s="82" t="s">
        <v>1209</v>
      </c>
      <c r="F66" s="82" t="s">
        <v>821</v>
      </c>
      <c r="G66" s="26" t="str">
        <f>VLOOKUP(Table7[[#This Row],[Legacy Practices]],List!$E$2:$G$173,3,FALSE)</f>
        <v>Customer Responsibility</v>
      </c>
      <c r="H66" s="26" t="str">
        <f>VLOOKUP(Table7[[#This Row],[Legacy Practices]],List!$E$2:$H$173,4,FALSE)</f>
        <v>Customer Responsibility</v>
      </c>
      <c r="I66" s="26" t="s">
        <v>822</v>
      </c>
      <c r="J66" s="82" t="s">
        <v>823</v>
      </c>
      <c r="K66" s="82" t="str">
        <f>SUBSTITUTE(Table7[[#This Row],[NIST 800-53]],CHAR(10),", ")</f>
        <v>CM-7(4), CM-7(5)</v>
      </c>
    </row>
    <row r="67" spans="2:11" ht="128.25" hidden="1" x14ac:dyDescent="0.45">
      <c r="B67" s="26" t="s">
        <v>375</v>
      </c>
      <c r="C67" s="26" t="s">
        <v>824</v>
      </c>
      <c r="D67" s="27" t="s">
        <v>825</v>
      </c>
      <c r="E67" s="82" t="s">
        <v>1209</v>
      </c>
      <c r="F67" s="82" t="s">
        <v>821</v>
      </c>
      <c r="G67" s="26" t="str">
        <f>VLOOKUP(Table7[[#This Row],[Legacy Practices]],List!$E$2:$G$173,3,FALSE)</f>
        <v>Not Applicable</v>
      </c>
      <c r="H67" s="26" t="str">
        <f>VLOOKUP(Table7[[#This Row],[Legacy Practices]],List!$E$2:$H$173,4,FALSE)</f>
        <v>Not Applicable</v>
      </c>
      <c r="I67" s="26" t="s">
        <v>822</v>
      </c>
      <c r="J67" s="82" t="s">
        <v>823</v>
      </c>
      <c r="K67" s="82" t="str">
        <f>SUBSTITUTE(Table7[[#This Row],[NIST 800-53]],CHAR(10),", ")</f>
        <v>CM-7(4), CM-7(5)</v>
      </c>
    </row>
    <row r="68" spans="2:11" ht="85.5" hidden="1" x14ac:dyDescent="0.45">
      <c r="B68" s="26" t="s">
        <v>376</v>
      </c>
      <c r="C68" s="26" t="s">
        <v>826</v>
      </c>
      <c r="D68" s="27" t="s">
        <v>827</v>
      </c>
      <c r="E68" s="82" t="e">
        <v>#N/A</v>
      </c>
      <c r="F68" s="82" t="e">
        <v>#N/A</v>
      </c>
      <c r="G68" s="26" t="str">
        <f>VLOOKUP(Table7[[#This Row],[Legacy Practices]],List!$E$2:$G$173,3,FALSE)</f>
        <v>Not Applicable</v>
      </c>
      <c r="H68" s="26" t="str">
        <f>VLOOKUP(Table7[[#This Row],[Legacy Practices]],List!$E$2:$H$173,4,FALSE)</f>
        <v>Not Applicable</v>
      </c>
      <c r="I68" s="26" t="s">
        <v>695</v>
      </c>
      <c r="J68" s="82" t="s">
        <v>828</v>
      </c>
      <c r="K68" s="82" t="str">
        <f>SUBSTITUTE(Table7[[#This Row],[NIST 800-53]],CHAR(10),", ")</f>
        <v>SI-7(1), SI-7(6), SI-7(9), SI-7(10), SA-17, SC-13</v>
      </c>
    </row>
    <row r="69" spans="2:11" ht="57" hidden="1" x14ac:dyDescent="0.45">
      <c r="B69" s="26" t="s">
        <v>377</v>
      </c>
      <c r="C69" s="26" t="s">
        <v>54</v>
      </c>
      <c r="D69" s="27" t="s">
        <v>829</v>
      </c>
      <c r="E69" s="82" t="s">
        <v>1210</v>
      </c>
      <c r="F69" s="82" t="s">
        <v>830</v>
      </c>
      <c r="G69" s="26" t="str">
        <f>VLOOKUP(Table7[[#This Row],[Legacy Practices]],List!$E$2:$G$173,3,FALSE)</f>
        <v>Shared Coverage</v>
      </c>
      <c r="H69" s="26" t="str">
        <f>VLOOKUP(Table7[[#This Row],[Legacy Practices]],List!$E$2:$H$173,4,FALSE)</f>
        <v>Shared Coverage</v>
      </c>
      <c r="I69" s="26" t="s">
        <v>831</v>
      </c>
      <c r="J69" s="82" t="s">
        <v>832</v>
      </c>
      <c r="K69" s="82" t="str">
        <f>SUBSTITUTE(Table7[[#This Row],[NIST 800-53]],CHAR(10),", ")</f>
        <v>IA-2, IA-3, IA-5</v>
      </c>
    </row>
    <row r="70" spans="2:11" ht="71.25" hidden="1" x14ac:dyDescent="0.45">
      <c r="B70" s="26" t="s">
        <v>378</v>
      </c>
      <c r="C70" s="26" t="s">
        <v>69</v>
      </c>
      <c r="D70" s="27" t="s">
        <v>833</v>
      </c>
      <c r="E70" s="82" t="s">
        <v>1211</v>
      </c>
      <c r="F70" s="82" t="s">
        <v>834</v>
      </c>
      <c r="G70" s="26" t="str">
        <f>VLOOKUP(Table7[[#This Row],[Legacy Practices]],List!$E$2:$G$173,3,FALSE)</f>
        <v>Shared Coverage</v>
      </c>
      <c r="H70" s="26" t="str">
        <f>VLOOKUP(Table7[[#This Row],[Legacy Practices]],List!$E$2:$H$173,4,FALSE)</f>
        <v>Shared Coverage</v>
      </c>
      <c r="I70" s="26" t="s">
        <v>835</v>
      </c>
      <c r="J70" s="82" t="s">
        <v>832</v>
      </c>
      <c r="K70" s="82" t="str">
        <f>SUBSTITUTE(Table7[[#This Row],[NIST 800-53]],CHAR(10),", ")</f>
        <v>IA-2, IA-3, IA-5</v>
      </c>
    </row>
    <row r="71" spans="2:11" ht="99.75" hidden="1" x14ac:dyDescent="0.45">
      <c r="B71" s="26" t="s">
        <v>379</v>
      </c>
      <c r="C71" s="26" t="s">
        <v>138</v>
      </c>
      <c r="D71" s="27" t="s">
        <v>836</v>
      </c>
      <c r="E71" s="82" t="s">
        <v>48</v>
      </c>
      <c r="F71" s="82" t="s">
        <v>1212</v>
      </c>
      <c r="G71" s="26" t="str">
        <f>VLOOKUP(Table7[[#This Row],[Legacy Practices]],List!$E$2:$G$173,3,FALSE)</f>
        <v>Shared Coverage</v>
      </c>
      <c r="H71" s="26" t="str">
        <f>VLOOKUP(Table7[[#This Row],[Legacy Practices]],List!$E$2:$H$173,4,FALSE)</f>
        <v>Shared Coverage</v>
      </c>
      <c r="I71" s="26" t="s">
        <v>837</v>
      </c>
      <c r="J71" s="82" t="s">
        <v>838</v>
      </c>
      <c r="K71" s="82" t="str">
        <f>SUBSTITUTE(Table7[[#This Row],[NIST 800-53]],CHAR(10),", ")</f>
        <v>IA-5(1)</v>
      </c>
    </row>
    <row r="72" spans="2:11" ht="57" hidden="1" x14ac:dyDescent="0.45">
      <c r="B72" s="26" t="s">
        <v>380</v>
      </c>
      <c r="C72" s="26" t="s">
        <v>147</v>
      </c>
      <c r="D72" s="27" t="s">
        <v>839</v>
      </c>
      <c r="E72" s="82" t="s">
        <v>840</v>
      </c>
      <c r="F72" s="82" t="s">
        <v>1213</v>
      </c>
      <c r="G72" s="26" t="str">
        <f>VLOOKUP(Table7[[#This Row],[Legacy Practices]],List!$E$2:$G$173,3,FALSE)</f>
        <v>Shared Coverage</v>
      </c>
      <c r="H72" s="26" t="str">
        <f>VLOOKUP(Table7[[#This Row],[Legacy Practices]],List!$E$2:$H$173,4,FALSE)</f>
        <v>Shared Coverage</v>
      </c>
      <c r="I72" s="26" t="s">
        <v>841</v>
      </c>
      <c r="J72" s="82" t="s">
        <v>838</v>
      </c>
      <c r="K72" s="82" t="str">
        <f>SUBSTITUTE(Table7[[#This Row],[NIST 800-53]],CHAR(10),", ")</f>
        <v>IA-5(1)</v>
      </c>
    </row>
    <row r="73" spans="2:11" hidden="1" x14ac:dyDescent="0.45">
      <c r="B73" s="26" t="s">
        <v>381</v>
      </c>
      <c r="C73" s="26" t="s">
        <v>156</v>
      </c>
      <c r="D73" s="27" t="s">
        <v>842</v>
      </c>
      <c r="E73" s="82" t="s">
        <v>843</v>
      </c>
      <c r="F73" s="82">
        <v>0</v>
      </c>
      <c r="G73" s="26" t="str">
        <f>VLOOKUP(Table7[[#This Row],[Legacy Practices]],List!$E$2:$G$173,3,FALSE)</f>
        <v>Customer Responsibility</v>
      </c>
      <c r="H73" s="26" t="str">
        <f>VLOOKUP(Table7[[#This Row],[Legacy Practices]],List!$E$2:$H$173,4,FALSE)</f>
        <v>Shared Coverage</v>
      </c>
      <c r="I73" s="26" t="s">
        <v>844</v>
      </c>
      <c r="J73" s="82" t="s">
        <v>838</v>
      </c>
      <c r="K73" s="82" t="str">
        <f>SUBSTITUTE(Table7[[#This Row],[NIST 800-53]],CHAR(10),", ")</f>
        <v>IA-5(1)</v>
      </c>
    </row>
    <row r="74" spans="2:11" ht="85.5" hidden="1" x14ac:dyDescent="0.45">
      <c r="B74" s="26" t="s">
        <v>382</v>
      </c>
      <c r="C74" s="26" t="s">
        <v>164</v>
      </c>
      <c r="D74" s="27" t="s">
        <v>845</v>
      </c>
      <c r="E74" s="82" t="s">
        <v>1214</v>
      </c>
      <c r="F74" s="82" t="s">
        <v>846</v>
      </c>
      <c r="G74" s="26" t="str">
        <f>VLOOKUP(Table7[[#This Row],[Legacy Practices]],List!$E$2:$G$173,3,FALSE)</f>
        <v>Shared Coverage</v>
      </c>
      <c r="H74" s="26" t="str">
        <f>VLOOKUP(Table7[[#This Row],[Legacy Practices]],List!$E$2:$H$173,4,FALSE)</f>
        <v>Shared Coverage</v>
      </c>
      <c r="I74" s="26" t="s">
        <v>847</v>
      </c>
      <c r="J74" s="82" t="s">
        <v>838</v>
      </c>
      <c r="K74" s="82" t="str">
        <f>SUBSTITUTE(Table7[[#This Row],[NIST 800-53]],CHAR(10),", ")</f>
        <v>IA-5(1)</v>
      </c>
    </row>
    <row r="75" spans="2:11" ht="57" hidden="1" x14ac:dyDescent="0.45">
      <c r="B75" s="26" t="s">
        <v>383</v>
      </c>
      <c r="C75" s="26" t="s">
        <v>171</v>
      </c>
      <c r="D75" s="27" t="s">
        <v>848</v>
      </c>
      <c r="E75" s="82" t="s">
        <v>840</v>
      </c>
      <c r="F75" s="82" t="s">
        <v>1215</v>
      </c>
      <c r="G75" s="26" t="str">
        <f>VLOOKUP(Table7[[#This Row],[Legacy Practices]],List!$E$2:$G$173,3,FALSE)</f>
        <v>Shared Coverage</v>
      </c>
      <c r="H75" s="26" t="str">
        <f>VLOOKUP(Table7[[#This Row],[Legacy Practices]],List!$E$2:$H$173,4,FALSE)</f>
        <v>Microsoft Coverage</v>
      </c>
      <c r="I75" s="26" t="s">
        <v>849</v>
      </c>
      <c r="J75" s="82" t="s">
        <v>850</v>
      </c>
      <c r="K75" s="82" t="str">
        <f>SUBSTITUTE(Table7[[#This Row],[NIST 800-53]],CHAR(10),", ")</f>
        <v>IA-6</v>
      </c>
    </row>
    <row r="76" spans="2:11" ht="142.5" hidden="1" x14ac:dyDescent="0.45">
      <c r="B76" s="26" t="s">
        <v>384</v>
      </c>
      <c r="C76" s="26" t="s">
        <v>84</v>
      </c>
      <c r="D76" s="27" t="s">
        <v>851</v>
      </c>
      <c r="E76" s="82" t="s">
        <v>852</v>
      </c>
      <c r="F76" s="82" t="s">
        <v>1216</v>
      </c>
      <c r="G76" s="26" t="str">
        <f>VLOOKUP(Table7[[#This Row],[Legacy Practices]],List!$E$2:$G$173,3,FALSE)</f>
        <v>Shared Coverage</v>
      </c>
      <c r="H76" s="26" t="str">
        <f>VLOOKUP(Table7[[#This Row],[Legacy Practices]],List!$E$2:$H$173,4,FALSE)</f>
        <v>Shared Coverage</v>
      </c>
      <c r="I76" s="26" t="s">
        <v>853</v>
      </c>
      <c r="J76" s="82" t="s">
        <v>1342</v>
      </c>
      <c r="K76" s="82" t="str">
        <f>SUBSTITUTE(Table7[[#This Row],[NIST 800-53]],CHAR(10),", ")</f>
        <v>IA-2(1), IA-2(2)</v>
      </c>
    </row>
    <row r="77" spans="2:11" ht="85.5" hidden="1" x14ac:dyDescent="0.45">
      <c r="B77" s="26" t="s">
        <v>385</v>
      </c>
      <c r="C77" s="26" t="s">
        <v>99</v>
      </c>
      <c r="D77" s="27" t="s">
        <v>854</v>
      </c>
      <c r="E77" s="82" t="s">
        <v>1217</v>
      </c>
      <c r="F77" s="82" t="s">
        <v>855</v>
      </c>
      <c r="G77" s="26" t="str">
        <f>VLOOKUP(Table7[[#This Row],[Legacy Practices]],List!$E$2:$G$173,3,FALSE)</f>
        <v>Shared Coverage</v>
      </c>
      <c r="H77" s="26" t="str">
        <f>VLOOKUP(Table7[[#This Row],[Legacy Practices]],List!$E$2:$H$173,4,FALSE)</f>
        <v>Shared Coverage</v>
      </c>
      <c r="I77" s="26" t="s">
        <v>856</v>
      </c>
      <c r="J77" s="82" t="s">
        <v>1343</v>
      </c>
      <c r="K77" s="82" t="str">
        <f>SUBSTITUTE(Table7[[#This Row],[NIST 800-53]],CHAR(10),", ")</f>
        <v>IA-2(8)</v>
      </c>
    </row>
    <row r="78" spans="2:11" ht="57" hidden="1" x14ac:dyDescent="0.45">
      <c r="B78" s="26" t="s">
        <v>386</v>
      </c>
      <c r="C78" s="26" t="s">
        <v>114</v>
      </c>
      <c r="D78" s="27" t="s">
        <v>857</v>
      </c>
      <c r="E78" s="82" t="s">
        <v>858</v>
      </c>
      <c r="F78" s="82" t="s">
        <v>1218</v>
      </c>
      <c r="G78" s="26" t="str">
        <f>VLOOKUP(Table7[[#This Row],[Legacy Practices]],List!$E$2:$G$173,3,FALSE)</f>
        <v>Shared Coverage</v>
      </c>
      <c r="H78" s="26" t="str">
        <f>VLOOKUP(Table7[[#This Row],[Legacy Practices]],List!$E$2:$H$173,4,FALSE)</f>
        <v>Shared Coverage</v>
      </c>
      <c r="I78" s="26" t="s">
        <v>859</v>
      </c>
      <c r="J78" s="82" t="s">
        <v>860</v>
      </c>
      <c r="K78" s="82" t="str">
        <f>SUBSTITUTE(Table7[[#This Row],[NIST 800-53]],CHAR(10),", ")</f>
        <v>IA-4</v>
      </c>
    </row>
    <row r="79" spans="2:11" ht="57" hidden="1" x14ac:dyDescent="0.45">
      <c r="B79" s="26" t="s">
        <v>387</v>
      </c>
      <c r="C79" s="26" t="s">
        <v>127</v>
      </c>
      <c r="D79" s="27" t="s">
        <v>861</v>
      </c>
      <c r="E79" s="82" t="s">
        <v>862</v>
      </c>
      <c r="F79" s="82" t="s">
        <v>1219</v>
      </c>
      <c r="G79" s="26" t="str">
        <f>VLOOKUP(Table7[[#This Row],[Legacy Practices]],List!$E$2:$G$173,3,FALSE)</f>
        <v>Shared Coverage</v>
      </c>
      <c r="H79" s="26" t="str">
        <f>VLOOKUP(Table7[[#This Row],[Legacy Practices]],List!$E$2:$H$173,4,FALSE)</f>
        <v>Shared Coverage</v>
      </c>
      <c r="I79" s="26" t="s">
        <v>863</v>
      </c>
      <c r="J79" s="82" t="s">
        <v>860</v>
      </c>
      <c r="K79" s="82" t="str">
        <f>SUBSTITUTE(Table7[[#This Row],[NIST 800-53]],CHAR(10),", ")</f>
        <v>IA-4</v>
      </c>
    </row>
    <row r="80" spans="2:11" ht="128.25" hidden="1" x14ac:dyDescent="0.45">
      <c r="B80" s="26" t="s">
        <v>388</v>
      </c>
      <c r="C80" s="26" t="s">
        <v>55</v>
      </c>
      <c r="D80" s="27" t="s">
        <v>864</v>
      </c>
      <c r="E80" s="82" t="s">
        <v>865</v>
      </c>
      <c r="F80" s="82" t="s">
        <v>866</v>
      </c>
      <c r="G80" s="26" t="str">
        <f>VLOOKUP(Table7[[#This Row],[Legacy Practices]],List!$E$2:$G$173,3,FALSE)</f>
        <v>Customer Responsibility</v>
      </c>
      <c r="H80" s="26" t="str">
        <f>VLOOKUP(Table7[[#This Row],[Legacy Practices]],List!$E$2:$H$173,4,FALSE)</f>
        <v>Microsoft Coverage</v>
      </c>
      <c r="I80" s="26" t="s">
        <v>867</v>
      </c>
      <c r="J80" s="82" t="s">
        <v>868</v>
      </c>
      <c r="K80" s="82" t="str">
        <f>SUBSTITUTE(Table7[[#This Row],[NIST 800-53]],CHAR(10),", ")</f>
        <v>IR-2, IR-4, IR-5, IR-6, IR-7</v>
      </c>
    </row>
    <row r="81" spans="2:11" ht="114" hidden="1" x14ac:dyDescent="0.45">
      <c r="B81" s="26" t="s">
        <v>389</v>
      </c>
      <c r="C81" s="26" t="s">
        <v>296</v>
      </c>
      <c r="D81" s="27" t="s">
        <v>869</v>
      </c>
      <c r="E81" s="82" t="e">
        <v>#N/A</v>
      </c>
      <c r="F81" s="82" t="e">
        <v>#N/A</v>
      </c>
      <c r="G81" s="26" t="str">
        <f>VLOOKUP(Table7[[#This Row],[Legacy Practices]],List!$E$2:$G$173,3,FALSE)</f>
        <v>Shared Coverage</v>
      </c>
      <c r="H81" s="26" t="str">
        <f>VLOOKUP(Table7[[#This Row],[Legacy Practices]],List!$E$2:$H$173,4,FALSE)</f>
        <v>Shared Coverage</v>
      </c>
      <c r="I81" s="26" t="s">
        <v>695</v>
      </c>
      <c r="J81" s="82" t="s">
        <v>870</v>
      </c>
      <c r="K81" s="82" t="str">
        <f>SUBSTITUTE(Table7[[#This Row],[NIST 800-53]],CHAR(10),", ")</f>
        <v>AR-4, AU-13, IA-10, IR-4, IR-5, IR-6, PE-6, RA-6</v>
      </c>
    </row>
    <row r="82" spans="2:11" hidden="1" x14ac:dyDescent="0.45">
      <c r="B82" s="26" t="s">
        <v>390</v>
      </c>
      <c r="C82" s="26" t="s">
        <v>296</v>
      </c>
      <c r="D82" s="27" t="s">
        <v>871</v>
      </c>
      <c r="E82" s="82" t="e">
        <v>#N/A</v>
      </c>
      <c r="F82" s="82" t="e">
        <v>#N/A</v>
      </c>
      <c r="G82" s="26" t="str">
        <f>VLOOKUP(Table7[[#This Row],[Legacy Practices]],List!$E$2:$G$173,3,FALSE)</f>
        <v>Shared Coverage</v>
      </c>
      <c r="H82" s="26" t="str">
        <f>VLOOKUP(Table7[[#This Row],[Legacy Practices]],List!$E$2:$H$173,4,FALSE)</f>
        <v>Shared Coverage</v>
      </c>
      <c r="I82" s="26" t="s">
        <v>695</v>
      </c>
      <c r="J82" s="82" t="s">
        <v>872</v>
      </c>
      <c r="K82" s="82" t="str">
        <f>SUBSTITUTE(Table7[[#This Row],[NIST 800-53]],CHAR(10),", ")</f>
        <v>IR-4(3)</v>
      </c>
    </row>
    <row r="83" spans="2:11" ht="42.75" hidden="1" x14ac:dyDescent="0.45">
      <c r="B83" s="26" t="s">
        <v>391</v>
      </c>
      <c r="C83" s="26" t="s">
        <v>296</v>
      </c>
      <c r="D83" s="27" t="s">
        <v>873</v>
      </c>
      <c r="E83" s="82" t="e">
        <v>#N/A</v>
      </c>
      <c r="F83" s="82" t="e">
        <v>#N/A</v>
      </c>
      <c r="G83" s="26" t="str">
        <f>VLOOKUP(Table7[[#This Row],[Legacy Practices]],List!$E$2:$G$173,3,FALSE)</f>
        <v>Customer Responsibility</v>
      </c>
      <c r="H83" s="26" t="str">
        <f>VLOOKUP(Table7[[#This Row],[Legacy Practices]],List!$E$2:$H$173,4,FALSE)</f>
        <v>Shared Coverage</v>
      </c>
      <c r="I83" s="26" t="s">
        <v>695</v>
      </c>
      <c r="J83" s="82" t="s">
        <v>874</v>
      </c>
      <c r="K83" s="82" t="str">
        <f>SUBSTITUTE(Table7[[#This Row],[NIST 800-53]],CHAR(10),", ")</f>
        <v>IR-4, IR-9, SE-2</v>
      </c>
    </row>
    <row r="84" spans="2:11" ht="28.5" hidden="1" x14ac:dyDescent="0.45">
      <c r="B84" s="26" t="s">
        <v>392</v>
      </c>
      <c r="C84" s="26" t="s">
        <v>296</v>
      </c>
      <c r="D84" s="27" t="s">
        <v>875</v>
      </c>
      <c r="E84" s="82" t="e">
        <v>#N/A</v>
      </c>
      <c r="F84" s="82" t="e">
        <v>#N/A</v>
      </c>
      <c r="G84" s="26" t="str">
        <f>VLOOKUP(Table7[[#This Row],[Legacy Practices]],List!$E$2:$G$173,3,FALSE)</f>
        <v>Shared Coverage</v>
      </c>
      <c r="H84" s="26" t="str">
        <f>VLOOKUP(Table7[[#This Row],[Legacy Practices]],List!$E$2:$H$173,4,FALSE)</f>
        <v>Shared Coverage</v>
      </c>
      <c r="I84" s="26" t="s">
        <v>695</v>
      </c>
      <c r="J84" s="82" t="s">
        <v>876</v>
      </c>
      <c r="K84" s="82" t="str">
        <f>SUBSTITUTE(Table7[[#This Row],[NIST 800-53]],CHAR(10),", ")</f>
        <v>AU-2, IR-4</v>
      </c>
    </row>
    <row r="85" spans="2:11" ht="71.25" hidden="1" x14ac:dyDescent="0.45">
      <c r="B85" s="26" t="s">
        <v>393</v>
      </c>
      <c r="C85" s="26" t="s">
        <v>70</v>
      </c>
      <c r="D85" s="27" t="s">
        <v>877</v>
      </c>
      <c r="E85" s="82" t="s">
        <v>878</v>
      </c>
      <c r="F85" s="82" t="s">
        <v>1220</v>
      </c>
      <c r="G85" s="26" t="str">
        <f>VLOOKUP(Table7[[#This Row],[Legacy Practices]],List!$E$2:$G$173,3,FALSE)</f>
        <v>Shared Coverage</v>
      </c>
      <c r="H85" s="26" t="str">
        <f>VLOOKUP(Table7[[#This Row],[Legacy Practices]],List!$E$2:$H$173,4,FALSE)</f>
        <v>Microsoft Coverage</v>
      </c>
      <c r="I85" s="26" t="s">
        <v>879</v>
      </c>
      <c r="J85" s="82" t="s">
        <v>868</v>
      </c>
      <c r="K85" s="82" t="str">
        <f>SUBSTITUTE(Table7[[#This Row],[NIST 800-53]],CHAR(10),", ")</f>
        <v>IR-2, IR-4, IR-5, IR-6, IR-7</v>
      </c>
    </row>
    <row r="86" spans="2:11" ht="71.25" hidden="1" x14ac:dyDescent="0.45">
      <c r="B86" s="26" t="s">
        <v>394</v>
      </c>
      <c r="C86" s="26" t="s">
        <v>85</v>
      </c>
      <c r="D86" s="27" t="s">
        <v>880</v>
      </c>
      <c r="E86" s="82" t="s">
        <v>508</v>
      </c>
      <c r="F86" s="82" t="s">
        <v>881</v>
      </c>
      <c r="G86" s="26" t="str">
        <f>VLOOKUP(Table7[[#This Row],[Legacy Practices]],List!$E$2:$G$173,3,FALSE)</f>
        <v>Customer Responsibility</v>
      </c>
      <c r="H86" s="26" t="str">
        <f>VLOOKUP(Table7[[#This Row],[Legacy Practices]],List!$E$2:$H$173,4,FALSE)</f>
        <v>Microsoft Coverage</v>
      </c>
      <c r="I86" s="26" t="s">
        <v>882</v>
      </c>
      <c r="J86" s="82" t="s">
        <v>883</v>
      </c>
      <c r="K86" s="82" t="str">
        <f>SUBSTITUTE(Table7[[#This Row],[NIST 800-53]],CHAR(10),", ")</f>
        <v>IR-3</v>
      </c>
    </row>
    <row r="87" spans="2:11" ht="42.75" hidden="1" x14ac:dyDescent="0.45">
      <c r="B87" s="26" t="s">
        <v>395</v>
      </c>
      <c r="C87" s="26" t="s">
        <v>296</v>
      </c>
      <c r="D87" s="27" t="s">
        <v>884</v>
      </c>
      <c r="E87" s="82" t="e">
        <v>#N/A</v>
      </c>
      <c r="F87" s="82" t="e">
        <v>#N/A</v>
      </c>
      <c r="G87" s="26" t="str">
        <f>VLOOKUP(Table7[[#This Row],[Legacy Practices]],List!$E$2:$G$173,3,FALSE)</f>
        <v>Not Applicable</v>
      </c>
      <c r="H87" s="26" t="str">
        <f>VLOOKUP(Table7[[#This Row],[Legacy Practices]],List!$E$2:$H$173,4,FALSE)</f>
        <v>Not Applicable</v>
      </c>
      <c r="I87" s="26" t="s">
        <v>695</v>
      </c>
      <c r="J87" s="82" t="s">
        <v>885</v>
      </c>
      <c r="K87" s="82" t="str">
        <f>SUBSTITUTE(Table7[[#This Row],[NIST 800-53]],CHAR(10),", ")</f>
        <v>IR-1, IR-6, PM-15</v>
      </c>
    </row>
    <row r="88" spans="2:11" ht="26.25" hidden="1" x14ac:dyDescent="0.45">
      <c r="B88" s="26" t="s">
        <v>396</v>
      </c>
      <c r="C88" s="26" t="s">
        <v>886</v>
      </c>
      <c r="D88" s="27" t="s">
        <v>887</v>
      </c>
      <c r="E88" s="82" t="e">
        <v>#N/A</v>
      </c>
      <c r="F88" s="82" t="e">
        <v>#N/A</v>
      </c>
      <c r="G88" s="26" t="str">
        <f>VLOOKUP(Table7[[#This Row],[Legacy Practices]],List!$E$2:$G$173,3,FALSE)</f>
        <v>Not Applicable</v>
      </c>
      <c r="H88" s="26" t="str">
        <f>VLOOKUP(Table7[[#This Row],[Legacy Practices]],List!$E$2:$H$173,4,FALSE)</f>
        <v>Not Applicable</v>
      </c>
      <c r="I88" s="26" t="s">
        <v>695</v>
      </c>
      <c r="J88" s="82" t="s">
        <v>888</v>
      </c>
      <c r="K88" s="82" t="str">
        <f>SUBSTITUTE(Table7[[#This Row],[NIST 800-53]],CHAR(10),", ")</f>
        <v>SC-38</v>
      </c>
    </row>
    <row r="89" spans="2:11" ht="26.25" hidden="1" x14ac:dyDescent="0.45">
      <c r="B89" s="26" t="s">
        <v>397</v>
      </c>
      <c r="C89" s="26" t="s">
        <v>296</v>
      </c>
      <c r="D89" s="27" t="s">
        <v>889</v>
      </c>
      <c r="E89" s="82" t="e">
        <v>#N/A</v>
      </c>
      <c r="F89" s="82" t="e">
        <v>#N/A</v>
      </c>
      <c r="G89" s="26" t="str">
        <f>VLOOKUP(Table7[[#This Row],[Legacy Practices]],List!$E$2:$G$173,3,FALSE)</f>
        <v>Not Applicable</v>
      </c>
      <c r="H89" s="26" t="str">
        <f>VLOOKUP(Table7[[#This Row],[Legacy Practices]],List!$E$2:$H$173,4,FALSE)</f>
        <v>Not Applicable</v>
      </c>
      <c r="I89" s="26" t="s">
        <v>695</v>
      </c>
      <c r="J89" s="82" t="s">
        <v>890</v>
      </c>
      <c r="K89" s="82" t="str">
        <f>SUBSTITUTE(Table7[[#This Row],[NIST 800-53]],CHAR(10),", ")</f>
        <v>IR-4(1)</v>
      </c>
    </row>
    <row r="90" spans="2:11" ht="28.5" hidden="1" x14ac:dyDescent="0.45">
      <c r="B90" s="26" t="s">
        <v>398</v>
      </c>
      <c r="C90" s="26" t="s">
        <v>296</v>
      </c>
      <c r="D90" s="27" t="s">
        <v>891</v>
      </c>
      <c r="E90" s="82" t="e">
        <v>#N/A</v>
      </c>
      <c r="F90" s="82" t="e">
        <v>#N/A</v>
      </c>
      <c r="G90" s="26" t="str">
        <f>VLOOKUP(Table7[[#This Row],[Legacy Practices]],List!$E$2:$G$173,3,FALSE)</f>
        <v>Not Applicable</v>
      </c>
      <c r="H90" s="26" t="str">
        <f>VLOOKUP(Table7[[#This Row],[Legacy Practices]],List!$E$2:$H$173,4,FALSE)</f>
        <v>Not Applicable</v>
      </c>
      <c r="I90" s="26" t="s">
        <v>695</v>
      </c>
      <c r="J90" s="82" t="s">
        <v>892</v>
      </c>
      <c r="K90" s="82" t="str">
        <f>SUBSTITUTE(Table7[[#This Row],[NIST 800-53]],CHAR(10),", ")</f>
        <v>AU-10(3), AU-12</v>
      </c>
    </row>
    <row r="91" spans="2:11" ht="26.25" hidden="1" x14ac:dyDescent="0.45">
      <c r="B91" s="26" t="s">
        <v>399</v>
      </c>
      <c r="C91" s="26" t="s">
        <v>893</v>
      </c>
      <c r="D91" s="27" t="s">
        <v>894</v>
      </c>
      <c r="E91" s="82" t="e">
        <v>#N/A</v>
      </c>
      <c r="F91" s="82" t="e">
        <v>#N/A</v>
      </c>
      <c r="G91" s="26" t="str">
        <f>VLOOKUP(Table7[[#This Row],[Legacy Practices]],List!$E$2:$G$173,3,FALSE)</f>
        <v>Not Applicable</v>
      </c>
      <c r="H91" s="26" t="str">
        <f>VLOOKUP(Table7[[#This Row],[Legacy Practices]],List!$E$2:$H$173,4,FALSE)</f>
        <v>Not Applicable</v>
      </c>
      <c r="I91" s="26" t="s">
        <v>695</v>
      </c>
      <c r="J91" s="82" t="s">
        <v>895</v>
      </c>
      <c r="K91" s="82" t="str">
        <f>SUBSTITUTE(Table7[[#This Row],[NIST 800-53]],CHAR(10),", ")</f>
        <v>IR-10</v>
      </c>
    </row>
    <row r="92" spans="2:11" hidden="1" x14ac:dyDescent="0.45">
      <c r="B92" s="26" t="s">
        <v>400</v>
      </c>
      <c r="C92" s="26" t="s">
        <v>896</v>
      </c>
      <c r="D92" s="27" t="s">
        <v>897</v>
      </c>
      <c r="E92" s="82" t="e">
        <v>#N/A</v>
      </c>
      <c r="F92" s="82" t="e">
        <v>#N/A</v>
      </c>
      <c r="G92" s="26" t="str">
        <f>VLOOKUP(Table7[[#This Row],[Legacy Practices]],List!$E$2:$G$173,3,FALSE)</f>
        <v>Not Applicable</v>
      </c>
      <c r="H92" s="26" t="str">
        <f>VLOOKUP(Table7[[#This Row],[Legacy Practices]],List!$E$2:$H$173,4,FALSE)</f>
        <v>Not Applicable</v>
      </c>
      <c r="I92" s="26" t="s">
        <v>695</v>
      </c>
      <c r="J92" s="82" t="s">
        <v>898</v>
      </c>
      <c r="K92" s="82" t="str">
        <f>SUBSTITUTE(Table7[[#This Row],[NIST 800-53]],CHAR(10),", ")</f>
        <v>IR-2</v>
      </c>
    </row>
    <row r="93" spans="2:11" ht="128.25" hidden="1" x14ac:dyDescent="0.45">
      <c r="B93" s="26" t="s">
        <v>401</v>
      </c>
      <c r="C93" s="26" t="s">
        <v>56</v>
      </c>
      <c r="D93" s="27" t="s">
        <v>899</v>
      </c>
      <c r="E93" s="82" t="s">
        <v>508</v>
      </c>
      <c r="F93" s="82" t="s">
        <v>1318</v>
      </c>
      <c r="G93" s="114" t="str">
        <f>VLOOKUP(Table7[[#This Row],[Legacy Practices]],List!$E$2:$G$173,3,FALSE)</f>
        <v>Shared Coverage</v>
      </c>
      <c r="H93" s="114" t="str">
        <f>VLOOKUP(Table7[[#This Row],[Legacy Practices]],List!$E$2:$H$173,4,FALSE)</f>
        <v>Microsoft Coverage</v>
      </c>
      <c r="I93" s="26" t="s">
        <v>900</v>
      </c>
      <c r="J93" s="82" t="s">
        <v>901</v>
      </c>
      <c r="K93" s="82" t="str">
        <f>SUBSTITUTE(Table7[[#This Row],[NIST 800-53]],CHAR(10),", ")</f>
        <v>MA-2, MA-3, MA-3(1), MA-3(2)</v>
      </c>
    </row>
    <row r="94" spans="2:11" ht="57" hidden="1" x14ac:dyDescent="0.45">
      <c r="B94" s="26" t="s">
        <v>402</v>
      </c>
      <c r="C94" s="26" t="s">
        <v>71</v>
      </c>
      <c r="D94" s="27" t="s">
        <v>902</v>
      </c>
      <c r="E94" s="82" t="s">
        <v>903</v>
      </c>
      <c r="F94" s="82" t="s">
        <v>1221</v>
      </c>
      <c r="G94" s="114" t="str">
        <f>VLOOKUP(Table7[[#This Row],[Legacy Practices]],List!$E$2:$G$173,3,FALSE)</f>
        <v>Shared Coverage</v>
      </c>
      <c r="H94" s="114" t="str">
        <f>VLOOKUP(Table7[[#This Row],[Legacy Practices]],List!$E$2:$H$173,4,FALSE)</f>
        <v>Microsoft Coverage</v>
      </c>
      <c r="I94" s="26" t="s">
        <v>904</v>
      </c>
      <c r="J94" s="82" t="s">
        <v>901</v>
      </c>
      <c r="K94" s="82" t="str">
        <f>SUBSTITUTE(Table7[[#This Row],[NIST 800-53]],CHAR(10),", ")</f>
        <v>MA-2, MA-3, MA-3(1), MA-3(2)</v>
      </c>
    </row>
    <row r="95" spans="2:11" ht="71.25" hidden="1" x14ac:dyDescent="0.45">
      <c r="B95" s="26" t="s">
        <v>403</v>
      </c>
      <c r="C95" s="26" t="s">
        <v>116</v>
      </c>
      <c r="D95" s="27" t="s">
        <v>905</v>
      </c>
      <c r="E95" s="82" t="s">
        <v>1222</v>
      </c>
      <c r="F95" s="82" t="s">
        <v>906</v>
      </c>
      <c r="G95" s="114" t="str">
        <f>VLOOKUP(Table7[[#This Row],[Legacy Practices]],List!$E$2:$G$173,3,FALSE)</f>
        <v>Shared Coverage</v>
      </c>
      <c r="H95" s="114" t="str">
        <f>VLOOKUP(Table7[[#This Row],[Legacy Practices]],List!$E$2:$H$173,4,FALSE)</f>
        <v>Microsoft Coverage</v>
      </c>
      <c r="I95" s="26" t="s">
        <v>907</v>
      </c>
      <c r="J95" s="82" t="s">
        <v>908</v>
      </c>
      <c r="K95" s="82" t="str">
        <f>SUBSTITUTE(Table7[[#This Row],[NIST 800-53]],CHAR(10),", ")</f>
        <v>MA-4</v>
      </c>
    </row>
    <row r="96" spans="2:11" ht="42.75" hidden="1" x14ac:dyDescent="0.45">
      <c r="B96" s="26" t="s">
        <v>404</v>
      </c>
      <c r="C96" s="26" t="s">
        <v>128</v>
      </c>
      <c r="D96" s="27" t="s">
        <v>909</v>
      </c>
      <c r="E96" s="82" t="s">
        <v>910</v>
      </c>
      <c r="F96" s="82" t="s">
        <v>240</v>
      </c>
      <c r="G96" s="114" t="str">
        <f>VLOOKUP(Table7[[#This Row],[Legacy Practices]],List!$E$2:$G$173,3,FALSE)</f>
        <v>Shared Coverage</v>
      </c>
      <c r="H96" s="114" t="str">
        <f>VLOOKUP(Table7[[#This Row],[Legacy Practices]],List!$E$2:$H$173,4,FALSE)</f>
        <v>Microsoft Coverage</v>
      </c>
      <c r="I96" s="26" t="s">
        <v>911</v>
      </c>
      <c r="J96" s="82" t="s">
        <v>912</v>
      </c>
      <c r="K96" s="82" t="str">
        <f>SUBSTITUTE(Table7[[#This Row],[NIST 800-53]],CHAR(10),", ")</f>
        <v>MA-5</v>
      </c>
    </row>
    <row r="97" spans="2:11" ht="28.5" hidden="1" x14ac:dyDescent="0.45">
      <c r="B97" s="26" t="s">
        <v>405</v>
      </c>
      <c r="C97" s="26" t="s">
        <v>86</v>
      </c>
      <c r="D97" s="27" t="s">
        <v>913</v>
      </c>
      <c r="E97" s="82">
        <v>0</v>
      </c>
      <c r="F97" s="82" t="s">
        <v>914</v>
      </c>
      <c r="G97" s="114" t="str">
        <f>VLOOKUP(Table7[[#This Row],[Legacy Practices]],List!$E$2:$G$173,3,FALSE)</f>
        <v>Shared Coverage</v>
      </c>
      <c r="H97" s="114" t="str">
        <f>VLOOKUP(Table7[[#This Row],[Legacy Practices]],List!$E$2:$H$173,4,FALSE)</f>
        <v>Microsoft Coverage</v>
      </c>
      <c r="I97" s="26" t="s">
        <v>915</v>
      </c>
      <c r="J97" s="82" t="s">
        <v>916</v>
      </c>
      <c r="K97" s="82" t="str">
        <f>SUBSTITUTE(Table7[[#This Row],[NIST 800-53]],CHAR(10),", ")</f>
        <v>MA-2</v>
      </c>
    </row>
    <row r="98" spans="2:11" ht="28.5" hidden="1" x14ac:dyDescent="0.45">
      <c r="B98" s="26" t="s">
        <v>406</v>
      </c>
      <c r="C98" s="26" t="s">
        <v>101</v>
      </c>
      <c r="D98" s="27" t="s">
        <v>917</v>
      </c>
      <c r="E98" s="82" t="s">
        <v>508</v>
      </c>
      <c r="F98" s="82" t="s">
        <v>265</v>
      </c>
      <c r="G98" s="114" t="str">
        <f>VLOOKUP(Table7[[#This Row],[Legacy Practices]],List!$E$2:$G$173,3,FALSE)</f>
        <v>Shared Coverage</v>
      </c>
      <c r="H98" s="114" t="str">
        <f>VLOOKUP(Table7[[#This Row],[Legacy Practices]],List!$E$2:$H$173,4,FALSE)</f>
        <v>Microsoft Coverage</v>
      </c>
      <c r="I98" s="26" t="s">
        <v>918</v>
      </c>
      <c r="J98" s="82" t="s">
        <v>919</v>
      </c>
      <c r="K98" s="82" t="str">
        <f>SUBSTITUTE(Table7[[#This Row],[NIST 800-53]],CHAR(10),", ")</f>
        <v>MA-3(2)</v>
      </c>
    </row>
    <row r="99" spans="2:11" ht="42.75" hidden="1" x14ac:dyDescent="0.45">
      <c r="B99" s="26" t="s">
        <v>407</v>
      </c>
      <c r="C99" s="26" t="s">
        <v>57</v>
      </c>
      <c r="D99" s="27" t="s">
        <v>920</v>
      </c>
      <c r="E99" s="82">
        <v>0</v>
      </c>
      <c r="F99" s="82" t="s">
        <v>921</v>
      </c>
      <c r="G99" s="26" t="str">
        <f>VLOOKUP(Table7[[#This Row],[Legacy Practices]],List!$E$2:$G$173,3,FALSE)</f>
        <v>Shared Coverage</v>
      </c>
      <c r="H99" s="26" t="str">
        <f>VLOOKUP(Table7[[#This Row],[Legacy Practices]],List!$E$2:$H$173,4,FALSE)</f>
        <v>Microsoft Coverage</v>
      </c>
      <c r="I99" s="26" t="s">
        <v>922</v>
      </c>
      <c r="J99" s="82" t="s">
        <v>923</v>
      </c>
      <c r="K99" s="82" t="str">
        <f>SUBSTITUTE(Table7[[#This Row],[NIST 800-53]],CHAR(10),", ")</f>
        <v>MP-2, MP-4, MP-6</v>
      </c>
    </row>
    <row r="100" spans="2:11" ht="57" hidden="1" x14ac:dyDescent="0.45">
      <c r="B100" s="26" t="s">
        <v>408</v>
      </c>
      <c r="C100" s="26" t="s">
        <v>72</v>
      </c>
      <c r="D100" s="27" t="s">
        <v>924</v>
      </c>
      <c r="E100" s="82" t="s">
        <v>1223</v>
      </c>
      <c r="F100" s="82" t="s">
        <v>925</v>
      </c>
      <c r="G100" s="26" t="str">
        <f>VLOOKUP(Table7[[#This Row],[Legacy Practices]],List!$E$2:$G$173,3,FALSE)</f>
        <v>Shared Coverage</v>
      </c>
      <c r="H100" s="26" t="str">
        <f>VLOOKUP(Table7[[#This Row],[Legacy Practices]],List!$E$2:$H$173,4,FALSE)</f>
        <v>Microsoft Coverage</v>
      </c>
      <c r="I100" s="26" t="s">
        <v>926</v>
      </c>
      <c r="J100" s="82" t="s">
        <v>923</v>
      </c>
      <c r="K100" s="82" t="str">
        <f>SUBSTITUTE(Table7[[#This Row],[NIST 800-53]],CHAR(10),", ")</f>
        <v>MP-2, MP-4, MP-6</v>
      </c>
    </row>
    <row r="101" spans="2:11" ht="128.25" hidden="1" x14ac:dyDescent="0.45">
      <c r="B101" s="26" t="s">
        <v>409</v>
      </c>
      <c r="C101" s="26" t="s">
        <v>87</v>
      </c>
      <c r="D101" s="27" t="s">
        <v>927</v>
      </c>
      <c r="E101" s="82" t="s">
        <v>1224</v>
      </c>
      <c r="F101" s="82" t="s">
        <v>928</v>
      </c>
      <c r="G101" s="26" t="str">
        <f>VLOOKUP(Table7[[#This Row],[Legacy Practices]],List!$E$2:$G$173,3,FALSE)</f>
        <v>Customer Responsibility</v>
      </c>
      <c r="H101" s="26" t="str">
        <f>VLOOKUP(Table7[[#This Row],[Legacy Practices]],List!$E$2:$H$173,4,FALSE)</f>
        <v>Microsoft Coverage</v>
      </c>
      <c r="I101" s="26" t="s">
        <v>929</v>
      </c>
      <c r="J101" s="82" t="s">
        <v>923</v>
      </c>
      <c r="K101" s="82" t="str">
        <f>SUBSTITUTE(Table7[[#This Row],[NIST 800-53]],CHAR(10),", ")</f>
        <v>MP-2, MP-4, MP-6</v>
      </c>
    </row>
    <row r="102" spans="2:11" ht="42.75" hidden="1" x14ac:dyDescent="0.45">
      <c r="B102" s="26" t="s">
        <v>410</v>
      </c>
      <c r="C102" s="26" t="s">
        <v>139</v>
      </c>
      <c r="D102" s="27" t="s">
        <v>930</v>
      </c>
      <c r="E102" s="82" t="s">
        <v>1186</v>
      </c>
      <c r="F102" s="82">
        <v>0</v>
      </c>
      <c r="G102" s="26" t="str">
        <f>VLOOKUP(Table7[[#This Row],[Legacy Practices]],List!$E$2:$G$173,3,FALSE)</f>
        <v>Shared Coverage</v>
      </c>
      <c r="H102" s="26" t="str">
        <f>VLOOKUP(Table7[[#This Row],[Legacy Practices]],List!$E$2:$H$173,4,FALSE)</f>
        <v>Microsoft Coverage</v>
      </c>
      <c r="I102" s="26" t="s">
        <v>931</v>
      </c>
      <c r="J102" s="82" t="s">
        <v>932</v>
      </c>
      <c r="K102" s="82" t="str">
        <f>SUBSTITUTE(Table7[[#This Row],[NIST 800-53]],CHAR(10),", ")</f>
        <v>MP-7</v>
      </c>
    </row>
    <row r="103" spans="2:11" ht="28.5" hidden="1" x14ac:dyDescent="0.45">
      <c r="B103" s="26" t="s">
        <v>411</v>
      </c>
      <c r="C103" s="26" t="s">
        <v>102</v>
      </c>
      <c r="D103" s="27" t="s">
        <v>933</v>
      </c>
      <c r="E103" s="82" t="s">
        <v>303</v>
      </c>
      <c r="F103" s="82" t="s">
        <v>508</v>
      </c>
      <c r="G103" s="26" t="str">
        <f>VLOOKUP(Table7[[#This Row],[Legacy Practices]],List!$E$2:$G$173,3,FALSE)</f>
        <v>Customer Responsibility</v>
      </c>
      <c r="H103" s="26" t="str">
        <f>VLOOKUP(Table7[[#This Row],[Legacy Practices]],List!$E$2:$H$173,4,FALSE)</f>
        <v>Microsoft Coverage</v>
      </c>
      <c r="I103" s="26" t="s">
        <v>934</v>
      </c>
      <c r="J103" s="82" t="s">
        <v>935</v>
      </c>
      <c r="K103" s="82" t="str">
        <f>SUBSTITUTE(Table7[[#This Row],[NIST 800-53]],CHAR(10),", ")</f>
        <v>MP-3</v>
      </c>
    </row>
    <row r="104" spans="2:11" ht="42.75" hidden="1" x14ac:dyDescent="0.45">
      <c r="B104" s="26" t="s">
        <v>412</v>
      </c>
      <c r="C104" s="26" t="s">
        <v>148</v>
      </c>
      <c r="D104" s="27" t="s">
        <v>936</v>
      </c>
      <c r="E104" s="82" t="s">
        <v>1225</v>
      </c>
      <c r="F104" s="82" t="s">
        <v>937</v>
      </c>
      <c r="G104" s="26" t="str">
        <f>VLOOKUP(Table7[[#This Row],[Legacy Practices]],List!$E$2:$G$173,3,FALSE)</f>
        <v>Shared Coverage</v>
      </c>
      <c r="H104" s="26" t="str">
        <f>VLOOKUP(Table7[[#This Row],[Legacy Practices]],List!$E$2:$H$173,4,FALSE)</f>
        <v>Microsoft Coverage</v>
      </c>
      <c r="I104" s="26" t="s">
        <v>938</v>
      </c>
      <c r="J104" s="82" t="s">
        <v>939</v>
      </c>
      <c r="K104" s="82" t="str">
        <f>SUBSTITUTE(Table7[[#This Row],[NIST 800-53]],CHAR(10),", ")</f>
        <v>MP-7(1)</v>
      </c>
    </row>
    <row r="105" spans="2:11" ht="142.5" hidden="1" x14ac:dyDescent="0.45">
      <c r="B105" s="26" t="s">
        <v>413</v>
      </c>
      <c r="C105" s="26" t="s">
        <v>117</v>
      </c>
      <c r="D105" s="27" t="s">
        <v>940</v>
      </c>
      <c r="E105" s="82">
        <v>0</v>
      </c>
      <c r="F105" s="82" t="s">
        <v>1226</v>
      </c>
      <c r="G105" s="26" t="str">
        <f>VLOOKUP(Table7[[#This Row],[Legacy Practices]],List!$E$2:$G$173,3,FALSE)</f>
        <v>Shared Coverage</v>
      </c>
      <c r="H105" s="26" t="str">
        <f>VLOOKUP(Table7[[#This Row],[Legacy Practices]],List!$E$2:$H$173,4,FALSE)</f>
        <v>Microsoft Coverage</v>
      </c>
      <c r="I105" s="26" t="s">
        <v>941</v>
      </c>
      <c r="J105" s="82" t="s">
        <v>942</v>
      </c>
      <c r="K105" s="82" t="str">
        <f>SUBSTITUTE(Table7[[#This Row],[NIST 800-53]],CHAR(10),", ")</f>
        <v>MP-5</v>
      </c>
    </row>
    <row r="106" spans="2:11" ht="114" hidden="1" x14ac:dyDescent="0.45">
      <c r="B106" s="26" t="s">
        <v>414</v>
      </c>
      <c r="C106" s="26" t="s">
        <v>129</v>
      </c>
      <c r="D106" s="27" t="s">
        <v>943</v>
      </c>
      <c r="E106" s="82" t="s">
        <v>944</v>
      </c>
      <c r="F106" s="82" t="s">
        <v>1227</v>
      </c>
      <c r="G106" s="26" t="str">
        <f>VLOOKUP(Table7[[#This Row],[Legacy Practices]],List!$E$2:$G$173,3,FALSE)</f>
        <v>Shared Coverage</v>
      </c>
      <c r="H106" s="26" t="str">
        <f>VLOOKUP(Table7[[#This Row],[Legacy Practices]],List!$E$2:$H$173,4,FALSE)</f>
        <v>Microsoft Coverage</v>
      </c>
      <c r="I106" s="26" t="s">
        <v>945</v>
      </c>
      <c r="J106" s="82" t="s">
        <v>1344</v>
      </c>
      <c r="K106" s="82" t="str">
        <f>SUBSTITUTE(Table7[[#This Row],[NIST 800-53]],CHAR(10),", ")</f>
        <v>SC-28(1)</v>
      </c>
    </row>
    <row r="107" spans="2:11" ht="99.75" hidden="1" x14ac:dyDescent="0.45">
      <c r="B107" s="26" t="s">
        <v>415</v>
      </c>
      <c r="C107" s="26" t="s">
        <v>59</v>
      </c>
      <c r="D107" s="27" t="s">
        <v>946</v>
      </c>
      <c r="E107" s="82" t="s">
        <v>1228</v>
      </c>
      <c r="F107" s="82" t="s">
        <v>508</v>
      </c>
      <c r="G107" s="26" t="str">
        <f>VLOOKUP(Table7[[#This Row],[Legacy Practices]],List!$E$2:$G$173,3,FALSE)</f>
        <v>Microsoft Coverage</v>
      </c>
      <c r="H107" s="26" t="str">
        <f>VLOOKUP(Table7[[#This Row],[Legacy Practices]],List!$E$2:$H$173,4,FALSE)</f>
        <v>Microsoft Coverage</v>
      </c>
      <c r="I107" s="26" t="s">
        <v>947</v>
      </c>
      <c r="J107" s="82" t="s">
        <v>948</v>
      </c>
      <c r="K107" s="82" t="str">
        <f>SUBSTITUTE(Table7[[#This Row],[NIST 800-53]],CHAR(10),", ")</f>
        <v>PE-2, PE-4, PE-5, PE-6</v>
      </c>
    </row>
    <row r="108" spans="2:11" ht="42.75" hidden="1" x14ac:dyDescent="0.45">
      <c r="B108" s="26" t="s">
        <v>416</v>
      </c>
      <c r="C108" s="26" t="s">
        <v>74</v>
      </c>
      <c r="D108" s="27" t="s">
        <v>949</v>
      </c>
      <c r="E108" s="82" t="s">
        <v>1229</v>
      </c>
      <c r="F108" s="82" t="s">
        <v>950</v>
      </c>
      <c r="G108" s="26" t="str">
        <f>VLOOKUP(Table7[[#This Row],[Legacy Practices]],List!$E$2:$G$173,3,FALSE)</f>
        <v>Microsoft Coverage</v>
      </c>
      <c r="H108" s="26" t="str">
        <f>VLOOKUP(Table7[[#This Row],[Legacy Practices]],List!$E$2:$H$173,4,FALSE)</f>
        <v>Microsoft Coverage</v>
      </c>
      <c r="I108" s="26" t="s">
        <v>951</v>
      </c>
      <c r="J108" s="82" t="s">
        <v>952</v>
      </c>
      <c r="K108" s="82" t="str">
        <f>SUBSTITUTE(Table7[[#This Row],[NIST 800-53]],CHAR(10),", ")</f>
        <v>PE-3</v>
      </c>
    </row>
    <row r="109" spans="2:11" ht="57" hidden="1" x14ac:dyDescent="0.45">
      <c r="B109" s="26" t="s">
        <v>417</v>
      </c>
      <c r="C109" s="26" t="s">
        <v>89</v>
      </c>
      <c r="D109" s="27" t="s">
        <v>953</v>
      </c>
      <c r="E109" s="82" t="s">
        <v>954</v>
      </c>
      <c r="F109" s="82" t="s">
        <v>508</v>
      </c>
      <c r="G109" s="26" t="str">
        <f>VLOOKUP(Table7[[#This Row],[Legacy Practices]],List!$E$2:$G$173,3,FALSE)</f>
        <v>Microsoft Coverage</v>
      </c>
      <c r="H109" s="26" t="str">
        <f>VLOOKUP(Table7[[#This Row],[Legacy Practices]],List!$E$2:$H$173,4,FALSE)</f>
        <v>Microsoft Coverage</v>
      </c>
      <c r="I109" s="26" t="s">
        <v>955</v>
      </c>
      <c r="J109" s="82" t="s">
        <v>952</v>
      </c>
      <c r="K109" s="82" t="str">
        <f>SUBSTITUTE(Table7[[#This Row],[NIST 800-53]],CHAR(10),", ")</f>
        <v>PE-3</v>
      </c>
    </row>
    <row r="110" spans="2:11" ht="42.75" hidden="1" x14ac:dyDescent="0.45">
      <c r="B110" s="26" t="s">
        <v>418</v>
      </c>
      <c r="C110" s="26" t="s">
        <v>104</v>
      </c>
      <c r="D110" s="27" t="s">
        <v>956</v>
      </c>
      <c r="E110" s="82" t="s">
        <v>1229</v>
      </c>
      <c r="F110" s="82" t="s">
        <v>937</v>
      </c>
      <c r="G110" s="26" t="str">
        <f>VLOOKUP(Table7[[#This Row],[Legacy Practices]],List!$E$2:$G$173,3,FALSE)</f>
        <v>Microsoft Coverage</v>
      </c>
      <c r="H110" s="26" t="str">
        <f>VLOOKUP(Table7[[#This Row],[Legacy Practices]],List!$E$2:$H$173,4,FALSE)</f>
        <v>Microsoft Coverage</v>
      </c>
      <c r="I110" s="26" t="s">
        <v>957</v>
      </c>
      <c r="J110" s="82" t="s">
        <v>952</v>
      </c>
      <c r="K110" s="82" t="str">
        <f>SUBSTITUTE(Table7[[#This Row],[NIST 800-53]],CHAR(10),", ")</f>
        <v>PE-3</v>
      </c>
    </row>
    <row r="111" spans="2:11" ht="57" hidden="1" x14ac:dyDescent="0.45">
      <c r="B111" s="26" t="s">
        <v>419</v>
      </c>
      <c r="C111" s="26" t="s">
        <v>118</v>
      </c>
      <c r="D111" s="27" t="s">
        <v>958</v>
      </c>
      <c r="E111" s="82" t="s">
        <v>959</v>
      </c>
      <c r="F111" s="82" t="s">
        <v>1230</v>
      </c>
      <c r="G111" s="26" t="str">
        <f>VLOOKUP(Table7[[#This Row],[Legacy Practices]],List!$E$2:$G$173,3,FALSE)</f>
        <v>Microsoft Coverage</v>
      </c>
      <c r="H111" s="26" t="str">
        <f>VLOOKUP(Table7[[#This Row],[Legacy Practices]],List!$E$2:$H$173,4,FALSE)</f>
        <v>Microsoft Coverage</v>
      </c>
      <c r="I111" s="26" t="s">
        <v>960</v>
      </c>
      <c r="J111" s="82" t="s">
        <v>948</v>
      </c>
      <c r="K111" s="82" t="str">
        <f>SUBSTITUTE(Table7[[#This Row],[NIST 800-53]],CHAR(10),", ")</f>
        <v>PE-2, PE-4, PE-5, PE-6</v>
      </c>
    </row>
    <row r="112" spans="2:11" ht="99.75" hidden="1" x14ac:dyDescent="0.45">
      <c r="B112" s="26" t="s">
        <v>420</v>
      </c>
      <c r="C112" s="26" t="s">
        <v>130</v>
      </c>
      <c r="D112" s="27" t="s">
        <v>961</v>
      </c>
      <c r="E112" s="82" t="s">
        <v>1231</v>
      </c>
      <c r="F112" s="82" t="s">
        <v>962</v>
      </c>
      <c r="G112" s="114" t="str">
        <f>VLOOKUP(Table7[[#This Row],[Legacy Practices]],List!$E$2:$G$173,3,FALSE)</f>
        <v>Shared Coverage</v>
      </c>
      <c r="H112" s="114" t="str">
        <f>VLOOKUP(Table7[[#This Row],[Legacy Practices]],List!$E$2:$H$173,4,FALSE)</f>
        <v>Microsoft Coverage</v>
      </c>
      <c r="I112" s="26" t="s">
        <v>963</v>
      </c>
      <c r="J112" s="82" t="s">
        <v>964</v>
      </c>
      <c r="K112" s="82" t="str">
        <f>SUBSTITUTE(Table7[[#This Row],[NIST 800-53]],CHAR(10),", ")</f>
        <v>PE-17</v>
      </c>
    </row>
    <row r="113" spans="2:11" ht="42.75" hidden="1" x14ac:dyDescent="0.45">
      <c r="B113" s="26" t="s">
        <v>421</v>
      </c>
      <c r="C113" s="26" t="s">
        <v>58</v>
      </c>
      <c r="D113" s="27" t="s">
        <v>965</v>
      </c>
      <c r="E113" s="82">
        <v>0</v>
      </c>
      <c r="F113" s="82">
        <v>0</v>
      </c>
      <c r="G113" s="26" t="str">
        <f>VLOOKUP(Table7[[#This Row],[Legacy Practices]],List!$E$2:$G$173,3,FALSE)</f>
        <v>Customer Responsibility</v>
      </c>
      <c r="H113" s="26" t="str">
        <f>VLOOKUP(Table7[[#This Row],[Legacy Practices]],List!$E$2:$H$173,4,FALSE)</f>
        <v>Shared Coverage</v>
      </c>
      <c r="I113" s="26" t="s">
        <v>966</v>
      </c>
      <c r="J113" s="82" t="s">
        <v>967</v>
      </c>
      <c r="K113" s="82" t="str">
        <f>SUBSTITUTE(Table7[[#This Row],[NIST 800-53]],CHAR(10),", ")</f>
        <v>PS-3, PS-4, PS-5</v>
      </c>
    </row>
    <row r="114" spans="2:11" ht="114" hidden="1" x14ac:dyDescent="0.45">
      <c r="B114" s="26" t="s">
        <v>422</v>
      </c>
      <c r="C114" s="26" t="s">
        <v>73</v>
      </c>
      <c r="D114" s="27" t="s">
        <v>968</v>
      </c>
      <c r="E114" s="82" t="s">
        <v>669</v>
      </c>
      <c r="F114" s="82" t="s">
        <v>1232</v>
      </c>
      <c r="G114" s="26" t="str">
        <f>VLOOKUP(Table7[[#This Row],[Legacy Practices]],List!$E$2:$G$173,3,FALSE)</f>
        <v>Shared Coverage</v>
      </c>
      <c r="H114" s="26" t="str">
        <f>VLOOKUP(Table7[[#This Row],[Legacy Practices]],List!$E$2:$H$173,4,FALSE)</f>
        <v>Shared Coverage</v>
      </c>
      <c r="I114" s="26" t="s">
        <v>969</v>
      </c>
      <c r="J114" s="82" t="s">
        <v>967</v>
      </c>
      <c r="K114" s="82" t="str">
        <f>SUBSTITUTE(Table7[[#This Row],[NIST 800-53]],CHAR(10),", ")</f>
        <v>PS-3, PS-4, PS-5</v>
      </c>
    </row>
    <row r="115" spans="2:11" ht="28.5" hidden="1" x14ac:dyDescent="0.45">
      <c r="B115" s="26" t="s">
        <v>423</v>
      </c>
      <c r="C115" s="26" t="s">
        <v>296</v>
      </c>
      <c r="D115" s="27" t="s">
        <v>970</v>
      </c>
      <c r="E115" s="82" t="e">
        <v>#N/A</v>
      </c>
      <c r="F115" s="82" t="e">
        <v>#N/A</v>
      </c>
      <c r="G115" s="26" t="str">
        <f>VLOOKUP(Table7[[#This Row],[Legacy Practices]],List!$E$2:$G$173,3,FALSE)</f>
        <v>Shared Coverage</v>
      </c>
      <c r="H115" s="26" t="str">
        <f>VLOOKUP(Table7[[#This Row],[Legacy Practices]],List!$E$2:$H$173,4,FALSE)</f>
        <v>Shared Coverage</v>
      </c>
      <c r="I115" s="26" t="s">
        <v>695</v>
      </c>
      <c r="J115" s="82" t="s">
        <v>971</v>
      </c>
      <c r="K115" s="82" t="str">
        <f>SUBSTITUTE(Table7[[#This Row],[NIST 800-53]],CHAR(10),", ")</f>
        <v>CP-9, CP-9(1)</v>
      </c>
    </row>
    <row r="116" spans="2:11" ht="99.75" hidden="1" x14ac:dyDescent="0.45">
      <c r="B116" s="26" t="s">
        <v>424</v>
      </c>
      <c r="C116" s="26" t="s">
        <v>157</v>
      </c>
      <c r="D116" s="27" t="s">
        <v>972</v>
      </c>
      <c r="E116" s="82" t="s">
        <v>973</v>
      </c>
      <c r="F116" s="82" t="s">
        <v>974</v>
      </c>
      <c r="G116" s="26" t="str">
        <f>VLOOKUP(Table7[[#This Row],[Legacy Practices]],List!$E$2:$G$173,3,FALSE)</f>
        <v>Shared Coverage</v>
      </c>
      <c r="H116" s="26" t="str">
        <f>VLOOKUP(Table7[[#This Row],[Legacy Practices]],List!$E$2:$H$173,4,FALSE)</f>
        <v>Shared Coverage</v>
      </c>
      <c r="I116" s="26" t="s">
        <v>975</v>
      </c>
      <c r="J116" s="82" t="s">
        <v>976</v>
      </c>
      <c r="K116" s="82" t="str">
        <f>SUBSTITUTE(Table7[[#This Row],[NIST 800-53]],CHAR(10),", ")</f>
        <v>CP-9</v>
      </c>
    </row>
    <row r="117" spans="2:11" ht="42.75" hidden="1" x14ac:dyDescent="0.45">
      <c r="B117" s="26" t="s">
        <v>425</v>
      </c>
      <c r="C117" s="26" t="s">
        <v>296</v>
      </c>
      <c r="D117" s="27" t="s">
        <v>977</v>
      </c>
      <c r="E117" s="82" t="e">
        <v>#N/A</v>
      </c>
      <c r="F117" s="82" t="e">
        <v>#N/A</v>
      </c>
      <c r="G117" s="26" t="str">
        <f>VLOOKUP(Table7[[#This Row],[Legacy Practices]],List!$E$2:$G$173,3,FALSE)</f>
        <v>Shared Coverage</v>
      </c>
      <c r="H117" s="26" t="str">
        <f>VLOOKUP(Table7[[#This Row],[Legacy Practices]],List!$E$2:$H$173,4,FALSE)</f>
        <v>Shared Coverage</v>
      </c>
      <c r="I117" s="26" t="s">
        <v>695</v>
      </c>
      <c r="J117" s="82" t="s">
        <v>978</v>
      </c>
      <c r="K117" s="82" t="str">
        <f>SUBSTITUTE(Table7[[#This Row],[NIST 800-53]],CHAR(10),", ")</f>
        <v>CP-9, CP-9(3), CP-9(5)</v>
      </c>
    </row>
    <row r="118" spans="2:11" ht="26.25" hidden="1" x14ac:dyDescent="0.45">
      <c r="B118" s="26" t="s">
        <v>426</v>
      </c>
      <c r="C118" s="26" t="s">
        <v>296</v>
      </c>
      <c r="D118" s="27" t="s">
        <v>979</v>
      </c>
      <c r="E118" s="82" t="e">
        <v>#N/A</v>
      </c>
      <c r="F118" s="82" t="e">
        <v>#N/A</v>
      </c>
      <c r="G118" s="26" t="str">
        <f>VLOOKUP(Table7[[#This Row],[Legacy Practices]],List!$E$2:$G$173,3,FALSE)</f>
        <v>Not Applicable</v>
      </c>
      <c r="H118" s="26" t="str">
        <f>VLOOKUP(Table7[[#This Row],[Legacy Practices]],List!$E$2:$H$173,4,FALSE)</f>
        <v>Not Applicable</v>
      </c>
      <c r="I118" s="26" t="s">
        <v>695</v>
      </c>
      <c r="J118" s="82" t="s">
        <v>980</v>
      </c>
      <c r="K118" s="82" t="str">
        <f>SUBSTITUTE(Table7[[#This Row],[NIST 800-53]],CHAR(10),", ")</f>
        <v>CP-10</v>
      </c>
    </row>
    <row r="119" spans="2:11" ht="85.5" hidden="1" x14ac:dyDescent="0.45">
      <c r="B119" s="26" t="s">
        <v>427</v>
      </c>
      <c r="C119" s="26" t="s">
        <v>60</v>
      </c>
      <c r="D119" s="27" t="s">
        <v>981</v>
      </c>
      <c r="E119" s="82" t="s">
        <v>982</v>
      </c>
      <c r="F119" s="82" t="s">
        <v>1233</v>
      </c>
      <c r="G119" s="26" t="str">
        <f>VLOOKUP(Table7[[#This Row],[Legacy Practices]],List!$E$2:$G$173,3,FALSE)</f>
        <v>Shared Coverage</v>
      </c>
      <c r="H119" s="26" t="str">
        <f>VLOOKUP(Table7[[#This Row],[Legacy Practices]],List!$E$2:$H$173,4,FALSE)</f>
        <v>Microsoft Coverage</v>
      </c>
      <c r="I119" s="26" t="s">
        <v>983</v>
      </c>
      <c r="J119" s="82" t="s">
        <v>984</v>
      </c>
      <c r="K119" s="82" t="str">
        <f>SUBSTITUTE(Table7[[#This Row],[NIST 800-53]],CHAR(10),", ")</f>
        <v>RA-3</v>
      </c>
    </row>
    <row r="120" spans="2:11" ht="128.25" hidden="1" x14ac:dyDescent="0.45">
      <c r="B120" s="26" t="s">
        <v>428</v>
      </c>
      <c r="C120" s="26" t="s">
        <v>75</v>
      </c>
      <c r="D120" s="27" t="s">
        <v>985</v>
      </c>
      <c r="E120" s="82" t="s">
        <v>986</v>
      </c>
      <c r="F120" s="82" t="s">
        <v>1234</v>
      </c>
      <c r="G120" s="26" t="str">
        <f>VLOOKUP(Table7[[#This Row],[Legacy Practices]],List!$E$2:$G$173,3,FALSE)</f>
        <v>Shared Coverage</v>
      </c>
      <c r="H120" s="26" t="str">
        <f>VLOOKUP(Table7[[#This Row],[Legacy Practices]],List!$E$2:$H$173,4,FALSE)</f>
        <v>Shared Coverage</v>
      </c>
      <c r="I120" s="26" t="s">
        <v>987</v>
      </c>
      <c r="J120" s="82" t="s">
        <v>988</v>
      </c>
      <c r="K120" s="82" t="str">
        <f>SUBSTITUTE(Table7[[#This Row],[NIST 800-53]],CHAR(10),", ")</f>
        <v>RA-5, RA-5(5)</v>
      </c>
    </row>
    <row r="121" spans="2:11" ht="128.25" hidden="1" x14ac:dyDescent="0.45">
      <c r="B121" s="26" t="s">
        <v>429</v>
      </c>
      <c r="C121" s="26" t="s">
        <v>90</v>
      </c>
      <c r="D121" s="27" t="s">
        <v>989</v>
      </c>
      <c r="E121" s="82" t="s">
        <v>990</v>
      </c>
      <c r="F121" s="82" t="s">
        <v>1235</v>
      </c>
      <c r="G121" s="26" t="str">
        <f>VLOOKUP(Table7[[#This Row],[Legacy Practices]],List!$E$2:$G$173,3,FALSE)</f>
        <v>Shared Coverage</v>
      </c>
      <c r="H121" s="26" t="str">
        <f>VLOOKUP(Table7[[#This Row],[Legacy Practices]],List!$E$2:$H$173,4,FALSE)</f>
        <v>Shared Coverage</v>
      </c>
      <c r="I121" s="26" t="s">
        <v>991</v>
      </c>
      <c r="J121" s="82" t="s">
        <v>992</v>
      </c>
      <c r="K121" s="82" t="str">
        <f>SUBSTITUTE(Table7[[#This Row],[NIST 800-53]],CHAR(10),", ")</f>
        <v>RA-5</v>
      </c>
    </row>
    <row r="122" spans="2:11" ht="57" hidden="1" x14ac:dyDescent="0.45">
      <c r="B122" s="26" t="s">
        <v>430</v>
      </c>
      <c r="C122" s="26" t="s">
        <v>296</v>
      </c>
      <c r="D122" s="27" t="s">
        <v>993</v>
      </c>
      <c r="E122" s="82" t="e">
        <v>#N/A</v>
      </c>
      <c r="F122" s="82" t="e">
        <v>#N/A</v>
      </c>
      <c r="G122" s="26" t="str">
        <f>VLOOKUP(Table7[[#This Row],[Legacy Practices]],List!$E$2:$G$173,3,FALSE)</f>
        <v>Shared Coverage</v>
      </c>
      <c r="H122" s="26" t="str">
        <f>VLOOKUP(Table7[[#This Row],[Legacy Practices]],List!$E$2:$H$173,4,FALSE)</f>
        <v>Shared Coverage</v>
      </c>
      <c r="I122" s="26" t="s">
        <v>695</v>
      </c>
      <c r="J122" s="82" t="s">
        <v>994</v>
      </c>
      <c r="K122" s="82" t="str">
        <f>SUBSTITUTE(Table7[[#This Row],[NIST 800-53]],CHAR(10),", ")</f>
        <v>CA-2, PM-9, RA-3, SA-20</v>
      </c>
    </row>
    <row r="123" spans="2:11" ht="71.25" hidden="1" x14ac:dyDescent="0.45">
      <c r="B123" s="26" t="s">
        <v>431</v>
      </c>
      <c r="C123" s="26" t="s">
        <v>296</v>
      </c>
      <c r="D123" s="27" t="s">
        <v>995</v>
      </c>
      <c r="E123" s="82" t="e">
        <v>#N/A</v>
      </c>
      <c r="F123" s="82" t="e">
        <v>#N/A</v>
      </c>
      <c r="G123" s="26" t="str">
        <f>VLOOKUP(Table7[[#This Row],[Legacy Practices]],List!$E$2:$G$173,3,FALSE)</f>
        <v>Customer Responsibility</v>
      </c>
      <c r="H123" s="26" t="str">
        <f>VLOOKUP(Table7[[#This Row],[Legacy Practices]],List!$E$2:$H$173,4,FALSE)</f>
        <v>Shared Coverage</v>
      </c>
      <c r="I123" s="26" t="s">
        <v>695</v>
      </c>
      <c r="J123" s="82" t="s">
        <v>996</v>
      </c>
      <c r="K123" s="82" t="str">
        <f>SUBSTITUTE(Table7[[#This Row],[NIST 800-53]],CHAR(10),", ")</f>
        <v>AR-2, CA-5, PM-4, PM-9, RA-3</v>
      </c>
    </row>
    <row r="124" spans="2:11" ht="28.5" hidden="1" x14ac:dyDescent="0.45">
      <c r="B124" s="26" t="s">
        <v>432</v>
      </c>
      <c r="C124" s="26" t="s">
        <v>296</v>
      </c>
      <c r="D124" s="27" t="s">
        <v>997</v>
      </c>
      <c r="E124" s="82" t="e">
        <v>#N/A</v>
      </c>
      <c r="F124" s="82" t="e">
        <v>#N/A</v>
      </c>
      <c r="G124" s="26" t="str">
        <f>VLOOKUP(Table7[[#This Row],[Legacy Practices]],List!$E$2:$G$173,3,FALSE)</f>
        <v>Customer Responsibility</v>
      </c>
      <c r="H124" s="26" t="str">
        <f>VLOOKUP(Table7[[#This Row],[Legacy Practices]],List!$E$2:$H$173,4,FALSE)</f>
        <v>Shared Coverage</v>
      </c>
      <c r="I124" s="26" t="s">
        <v>695</v>
      </c>
      <c r="J124" s="82" t="s">
        <v>998</v>
      </c>
      <c r="K124" s="82" t="str">
        <f>SUBSTITUTE(Table7[[#This Row],[NIST 800-53]],CHAR(10),", ")</f>
        <v>SA-22, SA-22(1)</v>
      </c>
    </row>
    <row r="125" spans="2:11" ht="26.25" hidden="1" x14ac:dyDescent="0.45">
      <c r="B125" s="26" t="s">
        <v>433</v>
      </c>
      <c r="C125" s="26" t="s">
        <v>999</v>
      </c>
      <c r="D125" s="27" t="s">
        <v>1000</v>
      </c>
      <c r="E125" s="82" t="e">
        <v>#N/A</v>
      </c>
      <c r="F125" s="82" t="e">
        <v>#N/A</v>
      </c>
      <c r="G125" s="26" t="str">
        <f>VLOOKUP(Table7[[#This Row],[Legacy Practices]],List!$E$2:$G$173,3,FALSE)</f>
        <v>Not Applicable</v>
      </c>
      <c r="H125" s="26" t="str">
        <f>VLOOKUP(Table7[[#This Row],[Legacy Practices]],List!$E$2:$H$173,4,FALSE)</f>
        <v>Not Applicable</v>
      </c>
      <c r="I125" s="26" t="s">
        <v>695</v>
      </c>
      <c r="J125" s="82" t="s">
        <v>1001</v>
      </c>
      <c r="K125" s="82" t="str">
        <f>SUBSTITUTE(Table7[[#This Row],[NIST 800-53]],CHAR(10),", ")</f>
        <v>SA-12</v>
      </c>
    </row>
    <row r="126" spans="2:11" ht="28.5" hidden="1" x14ac:dyDescent="0.45">
      <c r="B126" s="26" t="s">
        <v>434</v>
      </c>
      <c r="C126" s="26" t="s">
        <v>296</v>
      </c>
      <c r="D126" s="27" t="s">
        <v>1002</v>
      </c>
      <c r="E126" s="82" t="e">
        <v>#N/A</v>
      </c>
      <c r="F126" s="82" t="e">
        <v>#N/A</v>
      </c>
      <c r="G126" s="26" t="str">
        <f>VLOOKUP(Table7[[#This Row],[Legacy Practices]],List!$E$2:$G$173,3,FALSE)</f>
        <v>Not Applicable</v>
      </c>
      <c r="H126" s="26" t="str">
        <f>VLOOKUP(Table7[[#This Row],[Legacy Practices]],List!$E$2:$H$173,4,FALSE)</f>
        <v>Not Applicable</v>
      </c>
      <c r="I126" s="26" t="s">
        <v>695</v>
      </c>
      <c r="J126" s="82" t="s">
        <v>1003</v>
      </c>
      <c r="K126" s="82" t="str">
        <f>SUBSTITUTE(Table7[[#This Row],[NIST 800-53]],CHAR(10),", ")</f>
        <v>IR-4, SI-4(22)</v>
      </c>
    </row>
    <row r="127" spans="2:11" ht="26.25" hidden="1" x14ac:dyDescent="0.45">
      <c r="B127" s="26" t="s">
        <v>435</v>
      </c>
      <c r="C127" s="26" t="s">
        <v>1004</v>
      </c>
      <c r="D127" s="27" t="s">
        <v>1005</v>
      </c>
      <c r="E127" s="82" t="e">
        <v>#N/A</v>
      </c>
      <c r="F127" s="82" t="e">
        <v>#N/A</v>
      </c>
      <c r="G127" s="26" t="str">
        <f>VLOOKUP(Table7[[#This Row],[Legacy Practices]],List!$E$2:$G$173,3,FALSE)</f>
        <v>Not Applicable</v>
      </c>
      <c r="H127" s="26" t="str">
        <f>VLOOKUP(Table7[[#This Row],[Legacy Practices]],List!$E$2:$H$173,4,FALSE)</f>
        <v>Not Applicable</v>
      </c>
      <c r="I127" s="26" t="s">
        <v>695</v>
      </c>
      <c r="J127" s="82" t="s">
        <v>1006</v>
      </c>
      <c r="K127" s="82" t="str">
        <f>SUBSTITUTE(Table7[[#This Row],[NIST 800-53]],CHAR(10),", ")</f>
        <v>PM-16</v>
      </c>
    </row>
    <row r="128" spans="2:11" ht="28.5" hidden="1" x14ac:dyDescent="0.45">
      <c r="B128" s="26" t="s">
        <v>436</v>
      </c>
      <c r="C128" s="26" t="s">
        <v>296</v>
      </c>
      <c r="D128" s="27" t="s">
        <v>1007</v>
      </c>
      <c r="E128" s="82" t="e">
        <v>#N/A</v>
      </c>
      <c r="F128" s="82" t="e">
        <v>#N/A</v>
      </c>
      <c r="G128" s="26" t="str">
        <f>VLOOKUP(Table7[[#This Row],[Legacy Practices]],List!$E$2:$G$173,3,FALSE)</f>
        <v>Not Applicable</v>
      </c>
      <c r="H128" s="26" t="str">
        <f>VLOOKUP(Table7[[#This Row],[Legacy Practices]],List!$E$2:$H$173,4,FALSE)</f>
        <v>Not Applicable</v>
      </c>
      <c r="I128" s="26" t="s">
        <v>695</v>
      </c>
      <c r="J128" s="82" t="s">
        <v>1008</v>
      </c>
      <c r="K128" s="82" t="str">
        <f>SUBSTITUTE(Table7[[#This Row],[NIST 800-53]],CHAR(10),", ")</f>
        <v>RA-5, RA-5(4)</v>
      </c>
    </row>
    <row r="129" spans="2:11" hidden="1" x14ac:dyDescent="0.45">
      <c r="B129" s="26" t="s">
        <v>437</v>
      </c>
      <c r="C129" s="26" t="s">
        <v>296</v>
      </c>
      <c r="D129" s="27" t="s">
        <v>1009</v>
      </c>
      <c r="E129" s="82" t="e">
        <v>#N/A</v>
      </c>
      <c r="F129" s="82" t="e">
        <v>#N/A</v>
      </c>
      <c r="G129" s="26" t="str">
        <f>VLOOKUP(Table7[[#This Row],[Legacy Practices]],List!$E$2:$G$173,3,FALSE)</f>
        <v>Not Applicable</v>
      </c>
      <c r="H129" s="26" t="str">
        <f>VLOOKUP(Table7[[#This Row],[Legacy Practices]],List!$E$2:$H$173,4,FALSE)</f>
        <v>Not Applicable</v>
      </c>
      <c r="I129" s="26" t="s">
        <v>695</v>
      </c>
      <c r="J129" s="82" t="s">
        <v>1010</v>
      </c>
      <c r="K129" s="82" t="str">
        <f>SUBSTITUTE(Table7[[#This Row],[NIST 800-53]],CHAR(10),", ")</f>
        <v>CM-6</v>
      </c>
    </row>
    <row r="130" spans="2:11" ht="28.5" hidden="1" x14ac:dyDescent="0.45">
      <c r="B130" s="26" t="s">
        <v>438</v>
      </c>
      <c r="C130" s="26" t="s">
        <v>1011</v>
      </c>
      <c r="D130" s="27" t="s">
        <v>1012</v>
      </c>
      <c r="E130" s="82" t="e">
        <v>#N/A</v>
      </c>
      <c r="F130" s="82" t="e">
        <v>#N/A</v>
      </c>
      <c r="G130" s="26" t="str">
        <f>VLOOKUP(Table7[[#This Row],[Legacy Practices]],List!$E$2:$G$173,3,FALSE)</f>
        <v>Not Applicable</v>
      </c>
      <c r="H130" s="26" t="str">
        <f>VLOOKUP(Table7[[#This Row],[Legacy Practices]],List!$E$2:$H$173,4,FALSE)</f>
        <v>Not Applicable</v>
      </c>
      <c r="I130" s="26" t="s">
        <v>695</v>
      </c>
      <c r="J130" s="82" t="s">
        <v>1013</v>
      </c>
      <c r="K130" s="82" t="str">
        <f>SUBSTITUTE(Table7[[#This Row],[NIST 800-53]],CHAR(10),", ")</f>
        <v>CA-2, RA-3</v>
      </c>
    </row>
    <row r="131" spans="2:11" ht="26.25" hidden="1" x14ac:dyDescent="0.45">
      <c r="B131" s="26" t="s">
        <v>439</v>
      </c>
      <c r="C131" s="26" t="s">
        <v>296</v>
      </c>
      <c r="D131" s="27" t="s">
        <v>1014</v>
      </c>
      <c r="E131" s="82" t="e">
        <v>#N/A</v>
      </c>
      <c r="F131" s="82" t="e">
        <v>#N/A</v>
      </c>
      <c r="G131" s="26" t="str">
        <f>VLOOKUP(Table7[[#This Row],[Legacy Practices]],List!$E$2:$G$173,3,FALSE)</f>
        <v>Shared Coverage</v>
      </c>
      <c r="H131" s="26" t="str">
        <f>VLOOKUP(Table7[[#This Row],[Legacy Practices]],List!$E$2:$H$173,4,FALSE)</f>
        <v>Shared Coverage</v>
      </c>
      <c r="I131" s="26" t="s">
        <v>695</v>
      </c>
      <c r="J131" s="82" t="s">
        <v>1006</v>
      </c>
      <c r="K131" s="82" t="str">
        <f>SUBSTITUTE(Table7[[#This Row],[NIST 800-53]],CHAR(10),", ")</f>
        <v>PM-16</v>
      </c>
    </row>
    <row r="132" spans="2:11" ht="26.25" hidden="1" x14ac:dyDescent="0.45">
      <c r="B132" s="26" t="s">
        <v>440</v>
      </c>
      <c r="C132" s="26" t="s">
        <v>296</v>
      </c>
      <c r="D132" s="27" t="s">
        <v>1015</v>
      </c>
      <c r="E132" s="82" t="e">
        <v>#N/A</v>
      </c>
      <c r="F132" s="82" t="e">
        <v>#N/A</v>
      </c>
      <c r="G132" s="26" t="str">
        <f>VLOOKUP(Table7[[#This Row],[Legacy Practices]],List!$E$2:$G$173,3,FALSE)</f>
        <v>Not Applicable</v>
      </c>
      <c r="H132" s="26" t="str">
        <f>VLOOKUP(Table7[[#This Row],[Legacy Practices]],List!$E$2:$H$173,4,FALSE)</f>
        <v>Not Applicable</v>
      </c>
      <c r="I132" s="26" t="s">
        <v>695</v>
      </c>
      <c r="J132" s="82" t="s">
        <v>1006</v>
      </c>
      <c r="K132" s="82" t="str">
        <f>SUBSTITUTE(Table7[[#This Row],[NIST 800-53]],CHAR(10),", ")</f>
        <v>PM-16</v>
      </c>
    </row>
    <row r="133" spans="2:11" ht="26.25" hidden="1" x14ac:dyDescent="0.45">
      <c r="B133" s="26" t="s">
        <v>441</v>
      </c>
      <c r="C133" s="26" t="s">
        <v>296</v>
      </c>
      <c r="D133" s="27" t="s">
        <v>1016</v>
      </c>
      <c r="E133" s="82" t="e">
        <v>#N/A</v>
      </c>
      <c r="F133" s="82" t="e">
        <v>#N/A</v>
      </c>
      <c r="G133" s="26" t="str">
        <f>VLOOKUP(Table7[[#This Row],[Legacy Practices]],List!$E$2:$G$173,3,FALSE)</f>
        <v>Not Applicable</v>
      </c>
      <c r="H133" s="26" t="str">
        <f>VLOOKUP(Table7[[#This Row],[Legacy Practices]],List!$E$2:$H$173,4,FALSE)</f>
        <v>Not Applicable</v>
      </c>
      <c r="I133" s="26" t="s">
        <v>695</v>
      </c>
      <c r="J133" s="82" t="s">
        <v>1017</v>
      </c>
      <c r="K133" s="82" t="str">
        <f>SUBSTITUTE(Table7[[#This Row],[NIST 800-53]],CHAR(10),", ")</f>
        <v>SI-4(24)</v>
      </c>
    </row>
    <row r="134" spans="2:11" ht="370.5" hidden="1" x14ac:dyDescent="0.45">
      <c r="B134" s="26" t="s">
        <v>442</v>
      </c>
      <c r="C134" s="26" t="s">
        <v>62</v>
      </c>
      <c r="D134" s="27" t="s">
        <v>1018</v>
      </c>
      <c r="E134" s="82" t="s">
        <v>1019</v>
      </c>
      <c r="F134" s="82" t="s">
        <v>1236</v>
      </c>
      <c r="G134" s="26" t="str">
        <f>VLOOKUP(Table7[[#This Row],[Legacy Practices]],List!$E$2:$G$173,3,FALSE)</f>
        <v>Shared Coverage</v>
      </c>
      <c r="H134" s="26" t="str">
        <f>VLOOKUP(Table7[[#This Row],[Legacy Practices]],List!$E$2:$H$173,4,FALSE)</f>
        <v>Microsoft Coverage</v>
      </c>
      <c r="I134" s="26" t="s">
        <v>1020</v>
      </c>
      <c r="J134" s="82" t="s">
        <v>1021</v>
      </c>
      <c r="K134" s="82" t="str">
        <f>SUBSTITUTE(Table7[[#This Row],[NIST 800-53]],CHAR(10),", ")</f>
        <v>SC-7, SA-8</v>
      </c>
    </row>
    <row r="135" spans="2:11" ht="99.75" hidden="1" x14ac:dyDescent="0.45">
      <c r="B135" s="26" t="s">
        <v>443</v>
      </c>
      <c r="C135" s="26" t="s">
        <v>77</v>
      </c>
      <c r="D135" s="27" t="s">
        <v>1022</v>
      </c>
      <c r="E135" s="82">
        <v>0</v>
      </c>
      <c r="F135" s="82" t="s">
        <v>1023</v>
      </c>
      <c r="G135" s="26" t="str">
        <f>VLOOKUP(Table7[[#This Row],[Legacy Practices]],List!$E$2:$G$173,3,FALSE)</f>
        <v>Shared Coverage</v>
      </c>
      <c r="H135" s="26" t="str">
        <f>VLOOKUP(Table7[[#This Row],[Legacy Practices]],List!$E$2:$H$173,4,FALSE)</f>
        <v>Microsoft Coverage</v>
      </c>
      <c r="I135" s="26" t="s">
        <v>1024</v>
      </c>
      <c r="J135" s="82" t="s">
        <v>1025</v>
      </c>
      <c r="K135" s="82" t="str">
        <f>SUBSTITUTE(Table7[[#This Row],[NIST 800-53]],CHAR(10),", ")</f>
        <v>SC-7</v>
      </c>
    </row>
    <row r="136" spans="2:11" ht="71.25" hidden="1" x14ac:dyDescent="0.45">
      <c r="B136" s="26" t="s">
        <v>444</v>
      </c>
      <c r="C136" s="26" t="s">
        <v>178</v>
      </c>
      <c r="D136" s="27" t="s">
        <v>1026</v>
      </c>
      <c r="E136" s="82" t="s">
        <v>1180</v>
      </c>
      <c r="F136" s="82" t="s">
        <v>1027</v>
      </c>
      <c r="G136" s="26" t="e">
        <f>VLOOKUP(Table7[[#This Row],[Legacy Practices]],List!$E$2:$G$173,3,FALSE)</f>
        <v>#N/A</v>
      </c>
      <c r="H136" s="26" t="e">
        <f>VLOOKUP(Table7[[#This Row],[Legacy Practices]],List!$E$2:$H$173,4,FALSE)</f>
        <v>#N/A</v>
      </c>
      <c r="I136" s="26" t="s">
        <v>1028</v>
      </c>
      <c r="J136" s="82" t="s">
        <v>1029</v>
      </c>
      <c r="K136" s="82" t="str">
        <f>SUBSTITUTE(Table7[[#This Row],[NIST 800-53]],CHAR(10),", ")</f>
        <v>SC-15</v>
      </c>
    </row>
    <row r="137" spans="2:11" hidden="1" x14ac:dyDescent="0.45">
      <c r="B137" s="26" t="s">
        <v>445</v>
      </c>
      <c r="C137" s="26" t="s">
        <v>296</v>
      </c>
      <c r="D137" s="27" t="s">
        <v>1030</v>
      </c>
      <c r="E137" s="82" t="e">
        <v>#N/A</v>
      </c>
      <c r="F137" s="82" t="e">
        <v>#N/A</v>
      </c>
      <c r="G137" s="26" t="str">
        <f>VLOOKUP(Table7[[#This Row],[Legacy Practices]],List!$E$2:$G$173,3,FALSE)</f>
        <v>Shared Coverage</v>
      </c>
      <c r="H137" s="26" t="str">
        <f>VLOOKUP(Table7[[#This Row],[Legacy Practices]],List!$E$2:$H$173,4,FALSE)</f>
        <v>Shared Coverage</v>
      </c>
      <c r="I137" s="26" t="s">
        <v>695</v>
      </c>
      <c r="J137" s="82">
        <v>0</v>
      </c>
      <c r="K137" s="82" t="str">
        <f>SUBSTITUTE(Table7[[#This Row],[NIST 800-53]],CHAR(10),", ")</f>
        <v>0</v>
      </c>
    </row>
    <row r="138" spans="2:11" ht="114" hidden="1" x14ac:dyDescent="0.45">
      <c r="B138" s="26" t="s">
        <v>446</v>
      </c>
      <c r="C138" s="26" t="s">
        <v>172</v>
      </c>
      <c r="D138" s="27" t="s">
        <v>1031</v>
      </c>
      <c r="E138" s="82" t="s">
        <v>1032</v>
      </c>
      <c r="F138" s="82" t="s">
        <v>1237</v>
      </c>
      <c r="G138" s="26" t="str">
        <f>VLOOKUP(Table7[[#This Row],[Legacy Practices]],List!$E$2:$G$173,3,FALSE)</f>
        <v>Microsoft Coverage</v>
      </c>
      <c r="H138" s="26" t="str">
        <f>VLOOKUP(Table7[[#This Row],[Legacy Practices]],List!$E$2:$H$173,4,FALSE)</f>
        <v>Shared Coverage</v>
      </c>
      <c r="I138" s="26" t="s">
        <v>1033</v>
      </c>
      <c r="J138" s="82" t="s">
        <v>1034</v>
      </c>
      <c r="K138" s="82" t="str">
        <f>SUBSTITUTE(Table7[[#This Row],[NIST 800-53]],CHAR(10),", ")</f>
        <v>SC-13</v>
      </c>
    </row>
    <row r="139" spans="2:11" ht="28.5" hidden="1" x14ac:dyDescent="0.45">
      <c r="B139" s="26" t="s">
        <v>447</v>
      </c>
      <c r="C139" s="26" t="s">
        <v>92</v>
      </c>
      <c r="D139" s="27" t="s">
        <v>1035</v>
      </c>
      <c r="E139" s="82">
        <v>0</v>
      </c>
      <c r="F139" s="82" t="s">
        <v>227</v>
      </c>
      <c r="G139" s="26" t="e">
        <f>VLOOKUP(Table7[[#This Row],[Legacy Practices]],List!$E$2:$G$173,3,FALSE)</f>
        <v>#N/A</v>
      </c>
      <c r="H139" s="26" t="e">
        <f>VLOOKUP(Table7[[#This Row],[Legacy Practices]],List!$E$2:$H$173,4,FALSE)</f>
        <v>#N/A</v>
      </c>
      <c r="I139" s="26" t="s">
        <v>1036</v>
      </c>
      <c r="J139" s="82" t="s">
        <v>1021</v>
      </c>
      <c r="K139" s="82" t="str">
        <f>SUBSTITUTE(Table7[[#This Row],[NIST 800-53]],CHAR(10),", ")</f>
        <v>SC-7, SA-8</v>
      </c>
    </row>
    <row r="140" spans="2:11" ht="42.75" hidden="1" x14ac:dyDescent="0.45">
      <c r="B140" s="26" t="s">
        <v>448</v>
      </c>
      <c r="C140" s="26" t="s">
        <v>107</v>
      </c>
      <c r="D140" s="27" t="s">
        <v>1037</v>
      </c>
      <c r="E140" s="82" t="s">
        <v>669</v>
      </c>
      <c r="F140" s="82" t="s">
        <v>1038</v>
      </c>
      <c r="G140" s="26" t="e">
        <f>VLOOKUP(Table7[[#This Row],[Legacy Practices]],List!$E$2:$G$173,3,FALSE)</f>
        <v>#N/A</v>
      </c>
      <c r="H140" s="26" t="e">
        <f>VLOOKUP(Table7[[#This Row],[Legacy Practices]],List!$E$2:$H$173,4,FALSE)</f>
        <v>#N/A</v>
      </c>
      <c r="I140" s="26" t="s">
        <v>1039</v>
      </c>
      <c r="J140" s="82" t="s">
        <v>1040</v>
      </c>
      <c r="K140" s="82" t="str">
        <f>SUBSTITUTE(Table7[[#This Row],[NIST 800-53]],CHAR(10),", ")</f>
        <v>SC-2</v>
      </c>
    </row>
    <row r="141" spans="2:11" ht="199.5" hidden="1" x14ac:dyDescent="0.45">
      <c r="B141" s="26" t="s">
        <v>449</v>
      </c>
      <c r="C141" s="26" t="s">
        <v>121</v>
      </c>
      <c r="D141" s="27" t="s">
        <v>1041</v>
      </c>
      <c r="E141" s="82" t="s">
        <v>1042</v>
      </c>
      <c r="F141" s="82" t="s">
        <v>1238</v>
      </c>
      <c r="G141" s="26" t="e">
        <f>VLOOKUP(Table7[[#This Row],[Legacy Practices]],List!$E$2:$G$173,3,FALSE)</f>
        <v>#N/A</v>
      </c>
      <c r="H141" s="26" t="e">
        <f>VLOOKUP(Table7[[#This Row],[Legacy Practices]],List!$E$2:$H$173,4,FALSE)</f>
        <v>#N/A</v>
      </c>
      <c r="I141" s="26" t="s">
        <v>1043</v>
      </c>
      <c r="J141" s="82" t="s">
        <v>1044</v>
      </c>
      <c r="K141" s="82" t="str">
        <f>SUBSTITUTE(Table7[[#This Row],[NIST 800-53]],CHAR(10),", ")</f>
        <v>SC-4</v>
      </c>
    </row>
    <row r="142" spans="2:11" ht="128.25" hidden="1" x14ac:dyDescent="0.45">
      <c r="B142" s="26" t="s">
        <v>450</v>
      </c>
      <c r="C142" s="26" t="s">
        <v>132</v>
      </c>
      <c r="D142" s="27" t="s">
        <v>1045</v>
      </c>
      <c r="E142" s="82" t="s">
        <v>168</v>
      </c>
      <c r="F142" s="82" t="s">
        <v>1239</v>
      </c>
      <c r="G142" s="26" t="e">
        <f>VLOOKUP(Table7[[#This Row],[Legacy Practices]],List!$E$2:$G$173,3,FALSE)</f>
        <v>#N/A</v>
      </c>
      <c r="H142" s="26" t="e">
        <f>VLOOKUP(Table7[[#This Row],[Legacy Practices]],List!$E$2:$H$173,4,FALSE)</f>
        <v>#N/A</v>
      </c>
      <c r="I142" s="26" t="s">
        <v>1046</v>
      </c>
      <c r="J142" s="82" t="s">
        <v>1047</v>
      </c>
      <c r="K142" s="82" t="str">
        <f>SUBSTITUTE(Table7[[#This Row],[NIST 800-53]],CHAR(10),", ")</f>
        <v>SC-7(5)</v>
      </c>
    </row>
    <row r="143" spans="2:11" ht="42.75" hidden="1" x14ac:dyDescent="0.45">
      <c r="B143" s="26" t="s">
        <v>451</v>
      </c>
      <c r="C143" s="26" t="s">
        <v>141</v>
      </c>
      <c r="D143" s="27" t="s">
        <v>1048</v>
      </c>
      <c r="E143" s="82" t="s">
        <v>1049</v>
      </c>
      <c r="F143" s="82" t="s">
        <v>1050</v>
      </c>
      <c r="G143" s="26" t="e">
        <f>VLOOKUP(Table7[[#This Row],[Legacy Practices]],List!$E$2:$G$173,3,FALSE)</f>
        <v>#N/A</v>
      </c>
      <c r="H143" s="26" t="e">
        <f>VLOOKUP(Table7[[#This Row],[Legacy Practices]],List!$E$2:$H$173,4,FALSE)</f>
        <v>#N/A</v>
      </c>
      <c r="I143" s="26" t="s">
        <v>1051</v>
      </c>
      <c r="J143" s="82" t="s">
        <v>1052</v>
      </c>
      <c r="K143" s="82" t="str">
        <f>SUBSTITUTE(Table7[[#This Row],[NIST 800-53]],CHAR(10),", ")</f>
        <v>SC-7(7)</v>
      </c>
    </row>
    <row r="144" spans="2:11" ht="185.25" hidden="1" x14ac:dyDescent="0.45">
      <c r="B144" s="26" t="s">
        <v>452</v>
      </c>
      <c r="C144" s="26" t="s">
        <v>150</v>
      </c>
      <c r="D144" s="27" t="s">
        <v>1053</v>
      </c>
      <c r="E144" s="82" t="s">
        <v>1054</v>
      </c>
      <c r="F144" s="82" t="s">
        <v>1240</v>
      </c>
      <c r="G144" s="26" t="e">
        <f>VLOOKUP(Table7[[#This Row],[Legacy Practices]],List!$E$2:$G$173,3,FALSE)</f>
        <v>#N/A</v>
      </c>
      <c r="H144" s="26" t="e">
        <f>VLOOKUP(Table7[[#This Row],[Legacy Practices]],List!$E$2:$H$173,4,FALSE)</f>
        <v>#N/A</v>
      </c>
      <c r="I144" s="26" t="s">
        <v>1055</v>
      </c>
      <c r="J144" s="82" t="s">
        <v>1056</v>
      </c>
      <c r="K144" s="82" t="str">
        <f>SUBSTITUTE(Table7[[#This Row],[NIST 800-53]],CHAR(10),", ")</f>
        <v>SC-8, SC-8(1)</v>
      </c>
    </row>
    <row r="145" spans="2:11" ht="99.75" hidden="1" x14ac:dyDescent="0.45">
      <c r="B145" s="26" t="s">
        <v>453</v>
      </c>
      <c r="C145" s="26" t="s">
        <v>159</v>
      </c>
      <c r="D145" s="27" t="s">
        <v>1057</v>
      </c>
      <c r="E145" s="82" t="s">
        <v>508</v>
      </c>
      <c r="F145" s="82" t="s">
        <v>1241</v>
      </c>
      <c r="G145" s="26" t="e">
        <f>VLOOKUP(Table7[[#This Row],[Legacy Practices]],List!$E$2:$G$173,3,FALSE)</f>
        <v>#N/A</v>
      </c>
      <c r="H145" s="26" t="e">
        <f>VLOOKUP(Table7[[#This Row],[Legacy Practices]],List!$E$2:$H$173,4,FALSE)</f>
        <v>#N/A</v>
      </c>
      <c r="I145" s="26" t="s">
        <v>1058</v>
      </c>
      <c r="J145" s="82" t="s">
        <v>1059</v>
      </c>
      <c r="K145" s="82" t="str">
        <f>SUBSTITUTE(Table7[[#This Row],[NIST 800-53]],CHAR(10),", ")</f>
        <v>SC-10</v>
      </c>
    </row>
    <row r="146" spans="2:11" ht="85.5" hidden="1" x14ac:dyDescent="0.45">
      <c r="B146" s="26" t="s">
        <v>454</v>
      </c>
      <c r="C146" s="26" t="s">
        <v>166</v>
      </c>
      <c r="D146" s="27" t="s">
        <v>1060</v>
      </c>
      <c r="E146" s="82" t="s">
        <v>1061</v>
      </c>
      <c r="F146" s="82" t="s">
        <v>1062</v>
      </c>
      <c r="G146" s="26" t="str">
        <f>VLOOKUP(Table7[[#This Row],[Legacy Practices]],List!$E$2:$G$173,3,FALSE)</f>
        <v>Shared Coverage</v>
      </c>
      <c r="H146" s="26" t="str">
        <f>VLOOKUP(Table7[[#This Row],[Legacy Practices]],List!$E$2:$H$173,4,FALSE)</f>
        <v>Shared Coverage</v>
      </c>
      <c r="I146" s="26" t="s">
        <v>1063</v>
      </c>
      <c r="J146" s="82" t="s">
        <v>1064</v>
      </c>
      <c r="K146" s="82" t="str">
        <f>SUBSTITUTE(Table7[[#This Row],[NIST 800-53]],CHAR(10),", ")</f>
        <v>SC-12</v>
      </c>
    </row>
    <row r="147" spans="2:11" ht="99.75" hidden="1" x14ac:dyDescent="0.45">
      <c r="B147" s="26" t="s">
        <v>455</v>
      </c>
      <c r="C147" s="26" t="s">
        <v>183</v>
      </c>
      <c r="D147" s="27" t="s">
        <v>1065</v>
      </c>
      <c r="E147" s="82" t="s">
        <v>1066</v>
      </c>
      <c r="F147" s="82" t="s">
        <v>1242</v>
      </c>
      <c r="G147" s="26" t="e">
        <f>VLOOKUP(Table7[[#This Row],[Legacy Practices]],List!$E$2:$G$173,3,FALSE)</f>
        <v>#N/A</v>
      </c>
      <c r="H147" s="26" t="e">
        <f>VLOOKUP(Table7[[#This Row],[Legacy Practices]],List!$E$2:$H$173,4,FALSE)</f>
        <v>#N/A</v>
      </c>
      <c r="I147" s="26" t="s">
        <v>1067</v>
      </c>
      <c r="J147" s="82" t="s">
        <v>1068</v>
      </c>
      <c r="K147" s="82" t="str">
        <f>SUBSTITUTE(Table7[[#This Row],[NIST 800-53]],CHAR(10),", ")</f>
        <v>SC-18</v>
      </c>
    </row>
    <row r="148" spans="2:11" ht="57" hidden="1" x14ac:dyDescent="0.45">
      <c r="B148" s="26" t="s">
        <v>456</v>
      </c>
      <c r="C148" s="26" t="s">
        <v>188</v>
      </c>
      <c r="D148" s="27" t="s">
        <v>1069</v>
      </c>
      <c r="E148" s="82" t="s">
        <v>1070</v>
      </c>
      <c r="F148" s="82" t="s">
        <v>1243</v>
      </c>
      <c r="G148" s="26" t="e">
        <f>VLOOKUP(Table7[[#This Row],[Legacy Practices]],List!$E$2:$G$173,3,FALSE)</f>
        <v>#N/A</v>
      </c>
      <c r="H148" s="26" t="e">
        <f>VLOOKUP(Table7[[#This Row],[Legacy Practices]],List!$E$2:$H$173,4,FALSE)</f>
        <v>#N/A</v>
      </c>
      <c r="I148" s="26" t="s">
        <v>1071</v>
      </c>
      <c r="J148" s="82" t="s">
        <v>296</v>
      </c>
      <c r="K148" s="82" t="str">
        <f>SUBSTITUTE(Table7[[#This Row],[NIST 800-53]],CHAR(10),", ")</f>
        <v>N/A</v>
      </c>
    </row>
    <row r="149" spans="2:11" ht="213.75" hidden="1" x14ac:dyDescent="0.45">
      <c r="B149" s="26" t="s">
        <v>457</v>
      </c>
      <c r="C149" s="26" t="s">
        <v>192</v>
      </c>
      <c r="D149" s="27" t="s">
        <v>1072</v>
      </c>
      <c r="E149" s="82" t="s">
        <v>843</v>
      </c>
      <c r="F149" s="82" t="s">
        <v>1244</v>
      </c>
      <c r="G149" s="26" t="e">
        <f>VLOOKUP(Table7[[#This Row],[Legacy Practices]],List!$E$2:$G$173,3,FALSE)</f>
        <v>#N/A</v>
      </c>
      <c r="H149" s="26" t="e">
        <f>VLOOKUP(Table7[[#This Row],[Legacy Practices]],List!$E$2:$H$173,4,FALSE)</f>
        <v>#N/A</v>
      </c>
      <c r="I149" s="26" t="s">
        <v>1073</v>
      </c>
      <c r="J149" s="82" t="s">
        <v>1074</v>
      </c>
      <c r="K149" s="82" t="str">
        <f>SUBSTITUTE(Table7[[#This Row],[NIST 800-53]],CHAR(10),", ")</f>
        <v>SC-23</v>
      </c>
    </row>
    <row r="150" spans="2:11" ht="199.5" hidden="1" x14ac:dyDescent="0.45">
      <c r="B150" s="26" t="s">
        <v>458</v>
      </c>
      <c r="C150" s="26" t="s">
        <v>195</v>
      </c>
      <c r="D150" s="27" t="s">
        <v>1075</v>
      </c>
      <c r="E150" s="82" t="s">
        <v>1076</v>
      </c>
      <c r="F150" s="82" t="s">
        <v>1245</v>
      </c>
      <c r="G150" s="26" t="e">
        <f>VLOOKUP(Table7[[#This Row],[Legacy Practices]],List!$E$2:$G$173,3,FALSE)</f>
        <v>#N/A</v>
      </c>
      <c r="H150" s="26" t="e">
        <f>VLOOKUP(Table7[[#This Row],[Legacy Practices]],List!$E$2:$H$173,4,FALSE)</f>
        <v>#N/A</v>
      </c>
      <c r="I150" s="26" t="s">
        <v>1077</v>
      </c>
      <c r="J150" s="82" t="s">
        <v>1078</v>
      </c>
      <c r="K150" s="82" t="str">
        <f>SUBSTITUTE(Table7[[#This Row],[NIST 800-53]],CHAR(10),", ")</f>
        <v>SC-28</v>
      </c>
    </row>
    <row r="151" spans="2:11" ht="28.5" hidden="1" x14ac:dyDescent="0.45">
      <c r="B151" s="26" t="s">
        <v>459</v>
      </c>
      <c r="C151" s="26" t="s">
        <v>296</v>
      </c>
      <c r="D151" s="27" t="s">
        <v>1079</v>
      </c>
      <c r="E151" s="82" t="e">
        <v>#N/A</v>
      </c>
      <c r="F151" s="82" t="e">
        <v>#N/A</v>
      </c>
      <c r="G151" s="26" t="str">
        <f>VLOOKUP(Table7[[#This Row],[Legacy Practices]],List!$E$2:$G$173,3,FALSE)</f>
        <v>Shared Coverage</v>
      </c>
      <c r="H151" s="26" t="str">
        <f>VLOOKUP(Table7[[#This Row],[Legacy Practices]],List!$E$2:$H$173,4,FALSE)</f>
        <v>Shared Coverage</v>
      </c>
      <c r="I151" s="26" t="s">
        <v>695</v>
      </c>
      <c r="J151" s="82" t="s">
        <v>1080</v>
      </c>
      <c r="K151" s="82" t="str">
        <f>SUBSTITUTE(Table7[[#This Row],[NIST 800-53]],CHAR(10),", ")</f>
        <v>AC-4(8), SC-20</v>
      </c>
    </row>
    <row r="152" spans="2:11" ht="26.25" hidden="1" x14ac:dyDescent="0.45">
      <c r="B152" s="26" t="s">
        <v>460</v>
      </c>
      <c r="C152" s="26" t="s">
        <v>296</v>
      </c>
      <c r="D152" s="27" t="s">
        <v>1081</v>
      </c>
      <c r="E152" s="82" t="e">
        <v>#N/A</v>
      </c>
      <c r="F152" s="82" t="e">
        <v>#N/A</v>
      </c>
      <c r="G152" s="26" t="str">
        <f>VLOOKUP(Table7[[#This Row],[Legacy Practices]],List!$E$2:$G$173,3,FALSE)</f>
        <v>Shared Coverage</v>
      </c>
      <c r="H152" s="26" t="str">
        <f>VLOOKUP(Table7[[#This Row],[Legacy Practices]],List!$E$2:$H$173,4,FALSE)</f>
        <v>Shared Coverage</v>
      </c>
      <c r="I152" s="26" t="s">
        <v>695</v>
      </c>
      <c r="J152" s="82" t="s">
        <v>1082</v>
      </c>
      <c r="K152" s="82" t="str">
        <f>SUBSTITUTE(Table7[[#This Row],[NIST 800-53]],CHAR(10),", ")</f>
        <v>PL-4(1)</v>
      </c>
    </row>
    <row r="153" spans="2:11" ht="26.25" hidden="1" x14ac:dyDescent="0.45">
      <c r="B153" s="26" t="s">
        <v>461</v>
      </c>
      <c r="C153" s="26" t="s">
        <v>1083</v>
      </c>
      <c r="D153" s="27" t="s">
        <v>1084</v>
      </c>
      <c r="E153" s="82" t="e">
        <v>#N/A</v>
      </c>
      <c r="F153" s="82" t="e">
        <v>#N/A</v>
      </c>
      <c r="G153" s="26" t="e">
        <f>VLOOKUP(Table7[[#This Row],[Legacy Practices]],List!$E$2:$G$173,3,FALSE)</f>
        <v>#N/A</v>
      </c>
      <c r="H153" s="26" t="e">
        <f>VLOOKUP(Table7[[#This Row],[Legacy Practices]],List!$E$2:$H$173,4,FALSE)</f>
        <v>#N/A</v>
      </c>
      <c r="I153" s="26" t="s">
        <v>695</v>
      </c>
      <c r="J153" s="82">
        <v>0</v>
      </c>
      <c r="K153" s="82" t="str">
        <f>SUBSTITUTE(Table7[[#This Row],[NIST 800-53]],CHAR(10),", ")</f>
        <v>0</v>
      </c>
    </row>
    <row r="154" spans="2:11" ht="42.75" hidden="1" x14ac:dyDescent="0.45">
      <c r="B154" s="26" t="s">
        <v>462</v>
      </c>
      <c r="C154" s="26" t="s">
        <v>296</v>
      </c>
      <c r="D154" s="27" t="s">
        <v>1085</v>
      </c>
      <c r="E154" s="82" t="e">
        <v>#N/A</v>
      </c>
      <c r="F154" s="82" t="e">
        <v>#N/A</v>
      </c>
      <c r="G154" s="26" t="str">
        <f>VLOOKUP(Table7[[#This Row],[Legacy Practices]],List!$E$2:$G$173,3,FALSE)</f>
        <v>Not Applicable</v>
      </c>
      <c r="H154" s="26" t="str">
        <f>VLOOKUP(Table7[[#This Row],[Legacy Practices]],List!$E$2:$H$173,4,FALSE)</f>
        <v>Not Applicable</v>
      </c>
      <c r="I154" s="26" t="s">
        <v>695</v>
      </c>
      <c r="J154" s="82" t="s">
        <v>1086</v>
      </c>
      <c r="K154" s="82" t="str">
        <f>SUBSTITUTE(Table7[[#This Row],[NIST 800-53]],CHAR(10),", ")</f>
        <v>SI-2, SI-3, SI-5</v>
      </c>
    </row>
    <row r="155" spans="2:11" ht="26.25" hidden="1" x14ac:dyDescent="0.45">
      <c r="B155" s="26" t="s">
        <v>463</v>
      </c>
      <c r="C155" s="26" t="s">
        <v>296</v>
      </c>
      <c r="D155" s="27" t="s">
        <v>1087</v>
      </c>
      <c r="E155" s="82" t="e">
        <v>#N/A</v>
      </c>
      <c r="F155" s="82" t="e">
        <v>#N/A</v>
      </c>
      <c r="G155" s="26" t="str">
        <f>VLOOKUP(Table7[[#This Row],[Legacy Practices]],List!$E$2:$G$173,3,FALSE)</f>
        <v>Not Applicable</v>
      </c>
      <c r="H155" s="26" t="str">
        <f>VLOOKUP(Table7[[#This Row],[Legacy Practices]],List!$E$2:$H$173,4,FALSE)</f>
        <v>Not Applicable</v>
      </c>
      <c r="I155" s="26" t="s">
        <v>695</v>
      </c>
      <c r="J155" s="82" t="s">
        <v>1088</v>
      </c>
      <c r="K155" s="82" t="str">
        <f>SUBSTITUTE(Table7[[#This Row],[NIST 800-53]],CHAR(10),", ")</f>
        <v>SC-44</v>
      </c>
    </row>
    <row r="156" spans="2:11" ht="26.25" hidden="1" x14ac:dyDescent="0.45">
      <c r="B156" s="26" t="s">
        <v>464</v>
      </c>
      <c r="C156" s="26" t="s">
        <v>1089</v>
      </c>
      <c r="D156" s="27" t="s">
        <v>1090</v>
      </c>
      <c r="E156" s="82">
        <v>0</v>
      </c>
      <c r="F156" s="82" t="s">
        <v>227</v>
      </c>
      <c r="G156" s="26" t="e">
        <f>VLOOKUP(Table7[[#This Row],[Legacy Practices]],List!$E$2:$G$173,3,FALSE)</f>
        <v>#N/A</v>
      </c>
      <c r="H156" s="26" t="e">
        <f>VLOOKUP(Table7[[#This Row],[Legacy Practices]],List!$E$2:$H$173,4,FALSE)</f>
        <v>#N/A</v>
      </c>
      <c r="I156" s="26" t="s">
        <v>1036</v>
      </c>
      <c r="J156" s="82" t="s">
        <v>1091</v>
      </c>
      <c r="K156" s="82" t="str">
        <f>SUBSTITUTE(Table7[[#This Row],[NIST 800-53]],CHAR(10),", ")</f>
        <v>SA-8</v>
      </c>
    </row>
    <row r="157" spans="2:11" ht="28.5" hidden="1" x14ac:dyDescent="0.45">
      <c r="B157" s="26" t="s">
        <v>465</v>
      </c>
      <c r="C157" s="26" t="s">
        <v>296</v>
      </c>
      <c r="D157" s="27" t="s">
        <v>1092</v>
      </c>
      <c r="E157" s="82" t="e">
        <v>#N/A</v>
      </c>
      <c r="F157" s="82" t="e">
        <v>#N/A</v>
      </c>
      <c r="G157" s="26" t="str">
        <f>VLOOKUP(Table7[[#This Row],[Legacy Practices]],List!$E$2:$G$173,3,FALSE)</f>
        <v>Not Applicable</v>
      </c>
      <c r="H157" s="26" t="str">
        <f>VLOOKUP(Table7[[#This Row],[Legacy Practices]],List!$E$2:$H$173,4,FALSE)</f>
        <v>Not Applicable</v>
      </c>
      <c r="I157" s="26" t="s">
        <v>695</v>
      </c>
      <c r="J157" s="82" t="s">
        <v>1093</v>
      </c>
      <c r="K157" s="82" t="str">
        <f>SUBSTITUTE(Table7[[#This Row],[NIST 800-53]],CHAR(10),", ")</f>
        <v>SC-7(8), SC-18(3)</v>
      </c>
    </row>
    <row r="158" spans="2:11" ht="26.25" hidden="1" x14ac:dyDescent="0.45">
      <c r="B158" s="26" t="s">
        <v>466</v>
      </c>
      <c r="C158" s="26" t="s">
        <v>296</v>
      </c>
      <c r="D158" s="27" t="s">
        <v>1094</v>
      </c>
      <c r="E158" s="82" t="e">
        <v>#N/A</v>
      </c>
      <c r="F158" s="82" t="e">
        <v>#N/A</v>
      </c>
      <c r="G158" s="26" t="str">
        <f>VLOOKUP(Table7[[#This Row],[Legacy Practices]],List!$E$2:$G$173,3,FALSE)</f>
        <v>Not Applicable</v>
      </c>
      <c r="H158" s="26" t="str">
        <f>VLOOKUP(Table7[[#This Row],[Legacy Practices]],List!$E$2:$H$173,4,FALSE)</f>
        <v>Not Applicable</v>
      </c>
      <c r="I158" s="26" t="s">
        <v>695</v>
      </c>
      <c r="J158" s="82" t="s">
        <v>1095</v>
      </c>
      <c r="K158" s="82" t="str">
        <f>SUBSTITUTE(Table7[[#This Row],[NIST 800-53]],CHAR(10),", ")</f>
        <v>SC-7(8)</v>
      </c>
    </row>
    <row r="159" spans="2:11" ht="42.75" hidden="1" x14ac:dyDescent="0.45">
      <c r="B159" s="26" t="s">
        <v>467</v>
      </c>
      <c r="C159" s="26" t="s">
        <v>296</v>
      </c>
      <c r="D159" s="27" t="s">
        <v>1096</v>
      </c>
      <c r="E159" s="82" t="e">
        <v>#N/A</v>
      </c>
      <c r="F159" s="82" t="e">
        <v>#N/A</v>
      </c>
      <c r="G159" s="26" t="str">
        <f>VLOOKUP(Table7[[#This Row],[Legacy Practices]],List!$E$2:$G$173,3,FALSE)</f>
        <v>Not Applicable</v>
      </c>
      <c r="H159" s="26" t="str">
        <f>VLOOKUP(Table7[[#This Row],[Legacy Practices]],List!$E$2:$H$173,4,FALSE)</f>
        <v>Not Applicable</v>
      </c>
      <c r="I159" s="26" t="s">
        <v>695</v>
      </c>
      <c r="J159" s="82" t="s">
        <v>1097</v>
      </c>
      <c r="K159" s="82" t="str">
        <f>SUBSTITUTE(Table7[[#This Row],[NIST 800-53]],CHAR(10),", ")</f>
        <v>SC-7, SC-7(9), SC-7(11)</v>
      </c>
    </row>
    <row r="160" spans="2:11" ht="85.5" hidden="1" x14ac:dyDescent="0.45">
      <c r="B160" s="26" t="s">
        <v>468</v>
      </c>
      <c r="C160" s="26" t="s">
        <v>296</v>
      </c>
      <c r="D160" s="27" t="s">
        <v>1098</v>
      </c>
      <c r="E160" s="82" t="e">
        <v>#N/A</v>
      </c>
      <c r="F160" s="82" t="e">
        <v>#N/A</v>
      </c>
      <c r="G160" s="26" t="str">
        <f>VLOOKUP(Table7[[#This Row],[Legacy Practices]],List!$E$2:$G$173,3,FALSE)</f>
        <v>Not Applicable</v>
      </c>
      <c r="H160" s="26" t="str">
        <f>VLOOKUP(Table7[[#This Row],[Legacy Practices]],List!$E$2:$H$173,4,FALSE)</f>
        <v>Not Applicable</v>
      </c>
      <c r="I160" s="26" t="s">
        <v>695</v>
      </c>
      <c r="J160" s="82" t="s">
        <v>1099</v>
      </c>
      <c r="K160" s="82" t="str">
        <f>SUBSTITUTE(Table7[[#This Row],[NIST 800-53]],CHAR(10),", ")</f>
        <v>CM-2, CM-6, CM-7, SA-4(9), SA-8, SC-7(17)</v>
      </c>
    </row>
    <row r="161" spans="2:11" ht="71.25" hidden="1" x14ac:dyDescent="0.45">
      <c r="B161" s="26" t="s">
        <v>469</v>
      </c>
      <c r="C161" s="26" t="s">
        <v>63</v>
      </c>
      <c r="D161" s="27" t="s">
        <v>1100</v>
      </c>
      <c r="E161" s="82" t="s">
        <v>222</v>
      </c>
      <c r="F161" s="82" t="s">
        <v>1246</v>
      </c>
      <c r="G161" s="26" t="e">
        <f>VLOOKUP(Table7[[#This Row],[Legacy Practices]],List!$E$2:$G$173,3,FALSE)</f>
        <v>#N/A</v>
      </c>
      <c r="H161" s="26" t="e">
        <f>VLOOKUP(Table7[[#This Row],[Legacy Practices]],List!$E$2:$H$173,4,FALSE)</f>
        <v>#N/A</v>
      </c>
      <c r="I161" s="26" t="s">
        <v>1101</v>
      </c>
      <c r="J161" s="82" t="s">
        <v>1086</v>
      </c>
      <c r="K161" s="82" t="str">
        <f>SUBSTITUTE(Table7[[#This Row],[NIST 800-53]],CHAR(10),", ")</f>
        <v>SI-2, SI-3, SI-5</v>
      </c>
    </row>
    <row r="162" spans="2:11" ht="128.25" hidden="1" x14ac:dyDescent="0.45">
      <c r="B162" s="26" t="s">
        <v>470</v>
      </c>
      <c r="C162" s="26" t="s">
        <v>78</v>
      </c>
      <c r="D162" s="27" t="s">
        <v>1102</v>
      </c>
      <c r="E162" s="82" t="s">
        <v>1103</v>
      </c>
      <c r="F162" s="82" t="s">
        <v>1247</v>
      </c>
      <c r="G162" s="114" t="e">
        <f>VLOOKUP(Table7[[#This Row],[Legacy Practices]],List!$E$2:$G$173,3,FALSE)</f>
        <v>#N/A</v>
      </c>
      <c r="H162" s="114" t="e">
        <f>VLOOKUP(Table7[[#This Row],[Legacy Practices]],List!$E$2:$H$173,4,FALSE)</f>
        <v>#N/A</v>
      </c>
      <c r="I162" s="26" t="s">
        <v>1104</v>
      </c>
      <c r="J162" s="82" t="s">
        <v>1086</v>
      </c>
      <c r="K162" s="82" t="str">
        <f>SUBSTITUTE(Table7[[#This Row],[NIST 800-53]],CHAR(10),", ")</f>
        <v>SI-2, SI-3, SI-5</v>
      </c>
    </row>
    <row r="163" spans="2:11" ht="156.75" hidden="1" x14ac:dyDescent="0.45">
      <c r="B163" s="26" t="s">
        <v>471</v>
      </c>
      <c r="C163" s="26" t="s">
        <v>93</v>
      </c>
      <c r="D163" s="27" t="s">
        <v>1105</v>
      </c>
      <c r="E163" s="82" t="s">
        <v>1106</v>
      </c>
      <c r="F163" s="82" t="s">
        <v>1248</v>
      </c>
      <c r="G163" s="26" t="e">
        <f>VLOOKUP(Table7[[#This Row],[Legacy Practices]],List!$E$2:$G$173,3,FALSE)</f>
        <v>#N/A</v>
      </c>
      <c r="H163" s="26" t="e">
        <f>VLOOKUP(Table7[[#This Row],[Legacy Practices]],List!$E$2:$H$173,4,FALSE)</f>
        <v>#N/A</v>
      </c>
      <c r="I163" s="26" t="s">
        <v>1107</v>
      </c>
      <c r="J163" s="82" t="s">
        <v>1108</v>
      </c>
      <c r="K163" s="82" t="str">
        <f>SUBSTITUTE(Table7[[#This Row],[NIST 800-53]],CHAR(10),", ")</f>
        <v>SI-3</v>
      </c>
    </row>
    <row r="164" spans="2:11" ht="142.5" hidden="1" x14ac:dyDescent="0.45">
      <c r="B164" s="26" t="s">
        <v>472</v>
      </c>
      <c r="C164" s="26" t="s">
        <v>108</v>
      </c>
      <c r="D164" s="27" t="s">
        <v>1109</v>
      </c>
      <c r="E164" s="82" t="s">
        <v>1110</v>
      </c>
      <c r="F164" s="82" t="s">
        <v>1180</v>
      </c>
      <c r="G164" s="26" t="e">
        <f>VLOOKUP(Table7[[#This Row],[Legacy Practices]],List!$E$2:$G$173,3,FALSE)</f>
        <v>#N/A</v>
      </c>
      <c r="H164" s="26" t="e">
        <f>VLOOKUP(Table7[[#This Row],[Legacy Practices]],List!$E$2:$H$173,4,FALSE)</f>
        <v>#N/A</v>
      </c>
      <c r="I164" s="26" t="s">
        <v>1111</v>
      </c>
      <c r="J164" s="82" t="s">
        <v>1108</v>
      </c>
      <c r="K164" s="82" t="str">
        <f>SUBSTITUTE(Table7[[#This Row],[NIST 800-53]],CHAR(10),", ")</f>
        <v>SI-3</v>
      </c>
    </row>
    <row r="165" spans="2:11" ht="128.25" hidden="1" x14ac:dyDescent="0.45">
      <c r="B165" s="26" t="s">
        <v>473</v>
      </c>
      <c r="C165" s="26" t="s">
        <v>122</v>
      </c>
      <c r="D165" s="27" t="s">
        <v>1112</v>
      </c>
      <c r="E165" s="82" t="s">
        <v>1113</v>
      </c>
      <c r="F165" s="82">
        <v>0</v>
      </c>
      <c r="G165" s="26" t="e">
        <f>VLOOKUP(Table7[[#This Row],[Legacy Practices]],List!$E$2:$G$173,3,FALSE)</f>
        <v>#N/A</v>
      </c>
      <c r="H165" s="26" t="e">
        <f>VLOOKUP(Table7[[#This Row],[Legacy Practices]],List!$E$2:$H$173,4,FALSE)</f>
        <v>#N/A</v>
      </c>
      <c r="I165" s="26" t="s">
        <v>1114</v>
      </c>
      <c r="J165" s="82" t="s">
        <v>1086</v>
      </c>
      <c r="K165" s="82" t="str">
        <f>SUBSTITUTE(Table7[[#This Row],[NIST 800-53]],CHAR(10),", ")</f>
        <v>SI-2, SI-3, SI-5</v>
      </c>
    </row>
    <row r="166" spans="2:11" ht="185.25" hidden="1" x14ac:dyDescent="0.45">
      <c r="B166" s="26" t="s">
        <v>474</v>
      </c>
      <c r="C166" s="26" t="s">
        <v>133</v>
      </c>
      <c r="D166" s="27" t="s">
        <v>1115</v>
      </c>
      <c r="E166" s="82" t="s">
        <v>1116</v>
      </c>
      <c r="F166" s="82" t="s">
        <v>1117</v>
      </c>
      <c r="G166" s="26" t="e">
        <f>VLOOKUP(Table7[[#This Row],[Legacy Practices]],List!$E$2:$G$173,3,FALSE)</f>
        <v>#N/A</v>
      </c>
      <c r="H166" s="26" t="e">
        <f>VLOOKUP(Table7[[#This Row],[Legacy Practices]],List!$E$2:$H$173,4,FALSE)</f>
        <v>#N/A</v>
      </c>
      <c r="I166" s="26" t="s">
        <v>1118</v>
      </c>
      <c r="J166" s="82" t="s">
        <v>1345</v>
      </c>
      <c r="K166" s="82" t="str">
        <f>SUBSTITUTE(Table7[[#This Row],[NIST 800-53]],CHAR(10),", ")</f>
        <v>AU-2, AU-6, SI-4, SI-4(4)</v>
      </c>
    </row>
    <row r="167" spans="2:11" ht="213.75" hidden="1" x14ac:dyDescent="0.45">
      <c r="B167" s="26" t="s">
        <v>475</v>
      </c>
      <c r="C167" s="26" t="s">
        <v>142</v>
      </c>
      <c r="D167" s="27" t="s">
        <v>1119</v>
      </c>
      <c r="E167" s="82" t="s">
        <v>739</v>
      </c>
      <c r="F167" s="82" t="s">
        <v>1120</v>
      </c>
      <c r="G167" s="26" t="e">
        <f>VLOOKUP(Table7[[#This Row],[Legacy Practices]],List!$E$2:$G$173,3,FALSE)</f>
        <v>#N/A</v>
      </c>
      <c r="H167" s="26" t="e">
        <f>VLOOKUP(Table7[[#This Row],[Legacy Practices]],List!$E$2:$H$173,4,FALSE)</f>
        <v>#N/A</v>
      </c>
      <c r="I167" s="26" t="s">
        <v>1121</v>
      </c>
      <c r="J167" s="82" t="s">
        <v>1122</v>
      </c>
      <c r="K167" s="82" t="str">
        <f>SUBSTITUTE(Table7[[#This Row],[NIST 800-53]],CHAR(10),", ")</f>
        <v>SI-4</v>
      </c>
    </row>
    <row r="168" spans="2:11" hidden="1" x14ac:dyDescent="0.45">
      <c r="B168" s="26" t="s">
        <v>476</v>
      </c>
      <c r="C168" s="26" t="s">
        <v>296</v>
      </c>
      <c r="D168" s="27" t="s">
        <v>1123</v>
      </c>
      <c r="E168" s="82" t="e">
        <v>#N/A</v>
      </c>
      <c r="F168" s="82" t="e">
        <v>#N/A</v>
      </c>
      <c r="G168" s="26" t="str">
        <f>VLOOKUP(Table7[[#This Row],[Legacy Practices]],List!$E$2:$G$173,3,FALSE)</f>
        <v>Shared Coverage</v>
      </c>
      <c r="H168" s="26" t="str">
        <f>VLOOKUP(Table7[[#This Row],[Legacy Practices]],List!$E$2:$H$173,4,FALSE)</f>
        <v>Shared Coverage</v>
      </c>
      <c r="I168" s="26" t="s">
        <v>695</v>
      </c>
      <c r="J168" s="82" t="s">
        <v>1124</v>
      </c>
      <c r="K168" s="82" t="str">
        <f>SUBSTITUTE(Table7[[#This Row],[NIST 800-53]],CHAR(10),", ")</f>
        <v>SI-8</v>
      </c>
    </row>
    <row r="169" spans="2:11" ht="42.75" hidden="1" x14ac:dyDescent="0.45">
      <c r="B169" s="26" t="s">
        <v>477</v>
      </c>
      <c r="C169" s="26" t="s">
        <v>296</v>
      </c>
      <c r="D169" s="27" t="s">
        <v>1125</v>
      </c>
      <c r="E169" s="82" t="e">
        <v>#N/A</v>
      </c>
      <c r="F169" s="82" t="e">
        <v>#N/A</v>
      </c>
      <c r="G169" s="26" t="str">
        <f>VLOOKUP(Table7[[#This Row],[Legacy Practices]],List!$E$2:$G$173,3,FALSE)</f>
        <v>Customer Responsibility</v>
      </c>
      <c r="H169" s="26" t="str">
        <f>VLOOKUP(Table7[[#This Row],[Legacy Practices]],List!$E$2:$H$173,4,FALSE)</f>
        <v>Shared Coverage</v>
      </c>
      <c r="I169" s="26" t="s">
        <v>695</v>
      </c>
      <c r="J169" s="82" t="s">
        <v>1126</v>
      </c>
      <c r="K169" s="82" t="str">
        <f>SUBSTITUTE(Table7[[#This Row],[NIST 800-53]],CHAR(10),", ")</f>
        <v>SC-8, SC-20, SC-21</v>
      </c>
    </row>
    <row r="170" spans="2:11" hidden="1" x14ac:dyDescent="0.45">
      <c r="B170" s="26" t="s">
        <v>478</v>
      </c>
      <c r="C170" s="26" t="s">
        <v>296</v>
      </c>
      <c r="D170" s="27" t="s">
        <v>1127</v>
      </c>
      <c r="E170" s="82" t="e">
        <v>#N/A</v>
      </c>
      <c r="F170" s="82" t="e">
        <v>#N/A</v>
      </c>
      <c r="G170" s="26" t="str">
        <f>VLOOKUP(Table7[[#This Row],[Legacy Practices]],List!$E$2:$G$173,3,FALSE)</f>
        <v>Shared Coverage</v>
      </c>
      <c r="H170" s="26" t="str">
        <f>VLOOKUP(Table7[[#This Row],[Legacy Practices]],List!$E$2:$H$173,4,FALSE)</f>
        <v>Shared Coverage</v>
      </c>
      <c r="I170" s="26" t="s">
        <v>695</v>
      </c>
      <c r="J170" s="82" t="s">
        <v>1088</v>
      </c>
      <c r="K170" s="82" t="str">
        <f>SUBSTITUTE(Table7[[#This Row],[NIST 800-53]],CHAR(10),", ")</f>
        <v>SC-44</v>
      </c>
    </row>
    <row r="171" spans="2:11" ht="28.5" hidden="1" x14ac:dyDescent="0.45">
      <c r="B171" s="26" t="s">
        <v>479</v>
      </c>
      <c r="C171" s="26" t="s">
        <v>1128</v>
      </c>
      <c r="D171" s="27" t="s">
        <v>1129</v>
      </c>
      <c r="E171" s="82" t="e">
        <v>#N/A</v>
      </c>
      <c r="F171" s="82" t="e">
        <v>#N/A</v>
      </c>
      <c r="G171" s="26" t="e">
        <f>VLOOKUP(Table7[[#This Row],[Legacy Practices]],List!$E$2:$G$173,3,FALSE)</f>
        <v>#N/A</v>
      </c>
      <c r="H171" s="26" t="e">
        <f>VLOOKUP(Table7[[#This Row],[Legacy Practices]],List!$E$2:$H$173,4,FALSE)</f>
        <v>#N/A</v>
      </c>
      <c r="I171" s="26" t="s">
        <v>695</v>
      </c>
      <c r="J171" s="82" t="s">
        <v>1130</v>
      </c>
      <c r="K171" s="82" t="str">
        <f>SUBSTITUTE(Table7[[#This Row],[NIST 800-53]],CHAR(10),", ")</f>
        <v>SI-5, SI-5(1)</v>
      </c>
    </row>
    <row r="172" spans="2:11" ht="213.75" x14ac:dyDescent="0.45">
      <c r="C172" t="s">
        <v>214</v>
      </c>
      <c r="D172" s="4" t="s">
        <v>1131</v>
      </c>
      <c r="J172" s="191" t="s">
        <v>1346</v>
      </c>
      <c r="K172" s="82" t="str">
        <f>SUBSTITUTE(Table7[[#This Row],[NIST 800-53]],CHAR(10),", ")</f>
        <v>AC-2, AC-2 (1), AC-2 (11), AC-2 (12), AC-3, AC-17, AC-17 (1), AC-17 (2), AC-17 (3), AC-17 (4), IA-2, IA-2 (1), IA-2 (2), IA-2 (5), IA-2 (8)</v>
      </c>
    </row>
    <row r="173" spans="2:11" ht="156.75" x14ac:dyDescent="0.45">
      <c r="C173" t="s">
        <v>216</v>
      </c>
      <c r="D173" s="4" t="s">
        <v>1132</v>
      </c>
      <c r="J173" s="191" t="s">
        <v>1347</v>
      </c>
      <c r="K173" s="82" t="str">
        <f>SUBSTITUTE(Table7[[#This Row],[NIST 800-53]],CHAR(10),", ")</f>
        <v xml:space="preserve">AC-2, AC-2 (1), AC-2 (11), AC-2 (12), AC-3, AC-17, AC-17 (1), AC-17 (2), AC-17 (3), AC-17 (4), </v>
      </c>
    </row>
    <row r="174" spans="2:11" ht="42.75" x14ac:dyDescent="0.45">
      <c r="C174" t="s">
        <v>218</v>
      </c>
      <c r="D174" s="4" t="s">
        <v>1133</v>
      </c>
      <c r="J174" s="191" t="s">
        <v>1348</v>
      </c>
      <c r="K174" s="82" t="str">
        <f>SUBSTITUTE(Table7[[#This Row],[NIST 800-53]],CHAR(10),", ")</f>
        <v>AC-4, AC-4 (4), AC-4 (21)</v>
      </c>
    </row>
    <row r="175" spans="2:11" ht="57" x14ac:dyDescent="0.45">
      <c r="C175" t="s">
        <v>97</v>
      </c>
      <c r="D175" s="4" t="s">
        <v>1134</v>
      </c>
      <c r="J175" s="191" t="s">
        <v>1349</v>
      </c>
      <c r="K175" s="82" t="str">
        <f>SUBSTITUTE(Table7[[#This Row],[NIST 800-53]],CHAR(10),", ")</f>
        <v>AT-2, AT-2 (2), AT-2 (3), AT-3</v>
      </c>
    </row>
    <row r="176" spans="2:11" ht="57" x14ac:dyDescent="0.45">
      <c r="C176" t="s">
        <v>112</v>
      </c>
      <c r="D176" s="4" t="s">
        <v>1135</v>
      </c>
      <c r="J176" s="191" t="s">
        <v>1349</v>
      </c>
      <c r="K176" s="82" t="str">
        <f>SUBSTITUTE(Table7[[#This Row],[NIST 800-53]],CHAR(10),", ")</f>
        <v>AT-2, AT-2 (2), AT-2 (3), AT-3</v>
      </c>
    </row>
    <row r="177" spans="3:11" ht="142.5" x14ac:dyDescent="0.45">
      <c r="C177" t="s">
        <v>163</v>
      </c>
      <c r="D177" s="4" t="s">
        <v>1136</v>
      </c>
      <c r="J177" s="191" t="s">
        <v>1350</v>
      </c>
      <c r="K177" s="82" t="str">
        <f>SUBSTITUTE(Table7[[#This Row],[NIST 800-53]],CHAR(10),", ")</f>
        <v>CM-2, CM-2 (2), CM-2 (3), CM-6, CM-6 (1), CM-6 (2), CM-8, CM-8 (1), CM-8 (3), CM-8 (4)</v>
      </c>
    </row>
    <row r="178" spans="3:11" ht="142.5" x14ac:dyDescent="0.45">
      <c r="C178" t="s">
        <v>170</v>
      </c>
      <c r="D178" s="4" t="s">
        <v>1137</v>
      </c>
      <c r="J178" s="191" t="s">
        <v>1350</v>
      </c>
      <c r="K178" s="82" t="str">
        <f>SUBSTITUTE(Table7[[#This Row],[NIST 800-53]],CHAR(10),", ")</f>
        <v>CM-2, CM-2 (2), CM-2 (3), CM-6, CM-6 (1), CM-6 (2), CM-8, CM-8 (1), CM-8 (3), CM-8 (4)</v>
      </c>
    </row>
    <row r="179" spans="3:11" ht="85.5" x14ac:dyDescent="0.45">
      <c r="C179" t="s">
        <v>176</v>
      </c>
      <c r="D179" s="4" t="s">
        <v>1138</v>
      </c>
      <c r="J179" s="191" t="s">
        <v>1351</v>
      </c>
      <c r="K179" s="82" t="str">
        <f>SUBSTITUTE(Table7[[#This Row],[NIST 800-53]],CHAR(10),", ")</f>
        <v>CM-3, CM-8, CM-8 (1), CM-8 (2), CM-8 (3), CM-8 (4)</v>
      </c>
    </row>
    <row r="180" spans="3:11" ht="42.75" x14ac:dyDescent="0.45">
      <c r="C180" t="s">
        <v>177</v>
      </c>
      <c r="D180" s="4" t="s">
        <v>1139</v>
      </c>
      <c r="J180" s="191" t="s">
        <v>832</v>
      </c>
      <c r="K180" s="82" t="str">
        <f>SUBSTITUTE(Table7[[#This Row],[NIST 800-53]],CHAR(10),", ")</f>
        <v>IA-2, IA-3, IA-5</v>
      </c>
    </row>
    <row r="181" spans="3:11" ht="185.25" x14ac:dyDescent="0.45">
      <c r="C181" t="s">
        <v>182</v>
      </c>
      <c r="D181" s="4" t="s">
        <v>1140</v>
      </c>
      <c r="J181" s="191" t="s">
        <v>1352</v>
      </c>
      <c r="K181" s="82" t="str">
        <f>SUBSTITUTE(Table7[[#This Row],[NIST 800-53]],CHAR(10),", ")</f>
        <v>IA-2, IA-2 (1), IA-2 (2), IA-2 (5), IA-2 (8), IA-3, IA-5, IA-5 (1), IA-5 (2), IA-5 (6), IA-5 (7), IA-5 (8), IA-5 (13)</v>
      </c>
    </row>
    <row r="182" spans="3:11" ht="71.25" x14ac:dyDescent="0.45">
      <c r="C182" t="s">
        <v>187</v>
      </c>
      <c r="D182" s="4" t="s">
        <v>1141</v>
      </c>
      <c r="J182" s="191" t="s">
        <v>1353</v>
      </c>
      <c r="K182" s="82" t="str">
        <f>SUBSTITUTE(Table7[[#This Row],[NIST 800-53]],CHAR(10),", ")</f>
        <v>IA-2, IA-2 (1), IA-2 (2), IA-2 (5), IA-2 (8)</v>
      </c>
    </row>
    <row r="183" spans="3:11" ht="199.5" x14ac:dyDescent="0.45">
      <c r="C183" t="s">
        <v>100</v>
      </c>
      <c r="D183" s="4" t="s">
        <v>1142</v>
      </c>
      <c r="J183" s="191" t="s">
        <v>1354</v>
      </c>
      <c r="K183" s="82" t="str">
        <f>SUBSTITUTE(Table7[[#This Row],[NIST 800-53]],CHAR(10),", ")</f>
        <v>IR-2, IR-4, IR-4 (1), IR-4 (2), IR-4 (4), IR-4 (6), IR-4 (11), IR-5, IR-5 (1), IR-6, IR-6 (1), IR-6 (3), IR-7, IR-7 (1)</v>
      </c>
    </row>
    <row r="184" spans="3:11" ht="199.5" x14ac:dyDescent="0.45">
      <c r="C184" t="s">
        <v>115</v>
      </c>
      <c r="D184" s="4" t="s">
        <v>1143</v>
      </c>
      <c r="J184" s="191" t="s">
        <v>1354</v>
      </c>
      <c r="K184" s="82" t="str">
        <f>SUBSTITUTE(Table7[[#This Row],[NIST 800-53]],CHAR(10),", ")</f>
        <v>IR-2, IR-4, IR-4 (1), IR-4 (2), IR-4 (4), IR-4 (6), IR-4 (11), IR-5, IR-5 (1), IR-6, IR-6 (1), IR-6 (3), IR-7, IR-7 (1)</v>
      </c>
    </row>
    <row r="185" spans="3:11" ht="71.25" x14ac:dyDescent="0.45">
      <c r="C185" t="s">
        <v>88</v>
      </c>
      <c r="D185" s="4" t="s">
        <v>1144</v>
      </c>
      <c r="J185" s="191" t="s">
        <v>1355</v>
      </c>
      <c r="K185" s="82" t="str">
        <f>SUBSTITUTE(Table7[[#This Row],[NIST 800-53]],CHAR(10),", ")</f>
        <v>PS-3, PS-3 (3), PS-4, PS-4 (2), PS-5</v>
      </c>
    </row>
    <row r="186" spans="3:11" ht="71.25" x14ac:dyDescent="0.45">
      <c r="C186" t="s">
        <v>103</v>
      </c>
      <c r="D186" s="4" t="s">
        <v>1145</v>
      </c>
      <c r="J186" s="191" t="s">
        <v>1355</v>
      </c>
      <c r="K186" s="82" t="str">
        <f>SUBSTITUTE(Table7[[#This Row],[NIST 800-53]],CHAR(10),", ")</f>
        <v>PS-3, PS-3 (3), PS-4, PS-4 (2), PS-5</v>
      </c>
    </row>
    <row r="187" spans="3:11" ht="57" x14ac:dyDescent="0.45">
      <c r="C187" t="s">
        <v>105</v>
      </c>
      <c r="D187" s="4" t="s">
        <v>1146</v>
      </c>
      <c r="J187" s="191" t="s">
        <v>1356</v>
      </c>
      <c r="K187" s="82" t="str">
        <f>SUBSTITUTE(Table7[[#This Row],[NIST 800-53]],CHAR(10),", ")</f>
        <v>RA-3, RA-3 (1)</v>
      </c>
    </row>
    <row r="188" spans="3:11" ht="99.75" x14ac:dyDescent="0.45">
      <c r="C188" t="s">
        <v>119</v>
      </c>
      <c r="D188" s="4" t="s">
        <v>1147</v>
      </c>
      <c r="J188" s="191" t="s">
        <v>1357</v>
      </c>
      <c r="K188" s="82" t="str">
        <f>SUBSTITUTE(Table7[[#This Row],[NIST 800-53]],CHAR(10),", ")</f>
        <v>RA-5, RA-5 (2), RA-5 (3), RA-5 (4), RA-5 (5), RA-5 (8), RA-5 (11)</v>
      </c>
    </row>
    <row r="189" spans="3:11" ht="99.75" x14ac:dyDescent="0.45">
      <c r="C189" t="s">
        <v>131</v>
      </c>
      <c r="D189" s="4" t="s">
        <v>1148</v>
      </c>
      <c r="J189" s="191" t="s">
        <v>1357</v>
      </c>
      <c r="K189" s="82" t="str">
        <f>SUBSTITUTE(Table7[[#This Row],[NIST 800-53]],CHAR(10),", ")</f>
        <v>RA-5, RA-5 (2), RA-5 (3), RA-5 (4), RA-5 (5), RA-5 (8), RA-5 (11)</v>
      </c>
    </row>
    <row r="190" spans="3:11" ht="28.5" x14ac:dyDescent="0.45">
      <c r="C190" t="s">
        <v>140</v>
      </c>
      <c r="D190" s="4" t="s">
        <v>1149</v>
      </c>
      <c r="J190" s="191" t="s">
        <v>1358</v>
      </c>
      <c r="K190" s="82" t="str">
        <f>SUBSTITUTE(Table7[[#This Row],[NIST 800-53]],CHAR(10),", ")</f>
        <v>PL-2</v>
      </c>
    </row>
    <row r="191" spans="3:11" ht="57" x14ac:dyDescent="0.45">
      <c r="C191" t="s">
        <v>149</v>
      </c>
      <c r="D191" s="4" t="s">
        <v>1150</v>
      </c>
      <c r="J191" s="191" t="s">
        <v>1359</v>
      </c>
      <c r="K191" s="82" t="str">
        <f>SUBSTITUTE(Table7[[#This Row],[NIST 800-53]],CHAR(10),", ")</f>
        <v>SR-3, SR-5, SR-6, SR-10</v>
      </c>
    </row>
    <row r="192" spans="3:11" ht="57" x14ac:dyDescent="0.45">
      <c r="C192" t="s">
        <v>158</v>
      </c>
      <c r="D192" s="4" t="s">
        <v>1151</v>
      </c>
      <c r="J192" s="191" t="s">
        <v>1359</v>
      </c>
      <c r="K192" s="82" t="str">
        <f>SUBSTITUTE(Table7[[#This Row],[NIST 800-53]],CHAR(10),", ")</f>
        <v>SR-3, SR-5, SR-6, SR-10</v>
      </c>
    </row>
    <row r="193" spans="2:11" ht="28.5" x14ac:dyDescent="0.45">
      <c r="C193" t="s">
        <v>165</v>
      </c>
      <c r="D193" s="4" t="s">
        <v>1152</v>
      </c>
      <c r="J193" s="191" t="s">
        <v>1360</v>
      </c>
      <c r="K193" s="82" t="str">
        <f>SUBSTITUTE(Table7[[#This Row],[NIST 800-53]],CHAR(10),", ")</f>
        <v>SR-2, SR-2 (1)</v>
      </c>
    </row>
    <row r="194" spans="2:11" ht="71.25" x14ac:dyDescent="0.45">
      <c r="C194" t="s">
        <v>120</v>
      </c>
      <c r="D194" s="4" t="s">
        <v>1153</v>
      </c>
      <c r="J194" s="191" t="s">
        <v>1361</v>
      </c>
      <c r="K194" s="82" t="str">
        <f>SUBSTITUTE(Table7[[#This Row],[NIST 800-53]],CHAR(10),", ")</f>
        <v>CA-2, CA-5, CA-7, CA-8, CA-8 (2)</v>
      </c>
    </row>
    <row r="195" spans="2:11" ht="171" x14ac:dyDescent="0.45">
      <c r="C195" t="s">
        <v>198</v>
      </c>
      <c r="D195" s="4" t="s">
        <v>1154</v>
      </c>
      <c r="J195" s="191" t="s">
        <v>1362</v>
      </c>
      <c r="K195" s="82" t="str">
        <f>SUBSTITUTE(Table7[[#This Row],[NIST 800-53]],CHAR(10),", ")</f>
        <v>SI-3, SC-7, SC-7 (4), SC-7 (5), SC-7 (7), SC-7 (8), SC-7 (10), SC-7 (12), SC-7 (18), SC-7 (20), SC-7 (21), SA-8</v>
      </c>
    </row>
    <row r="196" spans="2:11" ht="156.75" x14ac:dyDescent="0.45">
      <c r="C196" t="s">
        <v>201</v>
      </c>
      <c r="D196" s="4" t="s">
        <v>1155</v>
      </c>
      <c r="J196" s="191" t="s">
        <v>1363</v>
      </c>
      <c r="K196" s="82" t="str">
        <f>SUBSTITUTE(Table7[[#This Row],[NIST 800-53]],CHAR(10),", ")</f>
        <v>SC-7, SC-7 (4), SC-7 (5), SC-7 (7), SC-7 (8), SC-7 (10), SC-7 (12), SC-7 (18), SC-7 (20), SC-7 (21), SA-8</v>
      </c>
    </row>
    <row r="197" spans="2:11" ht="42.75" x14ac:dyDescent="0.45">
      <c r="C197" t="s">
        <v>204</v>
      </c>
      <c r="D197" s="4" t="s">
        <v>1156</v>
      </c>
      <c r="J197" s="191" t="s">
        <v>1364</v>
      </c>
      <c r="K197" s="82" t="str">
        <f>SUBSTITUTE(Table7[[#This Row],[NIST 800-53]],CHAR(10),", ")</f>
        <v>SC-2, SC-3, SC-4</v>
      </c>
    </row>
    <row r="198" spans="2:11" ht="42.75" x14ac:dyDescent="0.45">
      <c r="C198" t="s">
        <v>207</v>
      </c>
      <c r="D198" s="4" t="s">
        <v>1157</v>
      </c>
      <c r="J198" s="191" t="s">
        <v>1364</v>
      </c>
      <c r="K198" s="82" t="str">
        <f>SUBSTITUTE(Table7[[#This Row],[NIST 800-53]],CHAR(10),", ")</f>
        <v>SC-2, SC-3, SC-4</v>
      </c>
    </row>
    <row r="199" spans="2:11" ht="85.5" x14ac:dyDescent="0.45">
      <c r="C199" t="s">
        <v>210</v>
      </c>
      <c r="D199" s="4" t="s">
        <v>1158</v>
      </c>
      <c r="J199" s="191" t="s">
        <v>1365</v>
      </c>
      <c r="K199" s="82" t="str">
        <f>SUBSTITUTE(Table7[[#This Row],[NIST 800-53]],CHAR(10),", ")</f>
        <v>SC-7, SC-7 (3), SC -7 (5), SC-7 (12), SC-7 (20), SC-7 (21)</v>
      </c>
    </row>
    <row r="200" spans="2:11" ht="171" x14ac:dyDescent="0.45">
      <c r="C200" t="s">
        <v>151</v>
      </c>
      <c r="D200" s="4" t="s">
        <v>1159</v>
      </c>
      <c r="J200" s="191" t="s">
        <v>1366</v>
      </c>
      <c r="K200" s="82" t="str">
        <f>SUBSTITUTE(Table7[[#This Row],[NIST 800-53]],CHAR(10),", ")</f>
        <v>SI-2, SI-2 (2), SI-2 (3), SI-3, SI-5, SI-5 (1), SI-7, SI-7 (1), SI-7 (2), SI-7 (5), SI-7 (7), SI-7 (15)</v>
      </c>
    </row>
    <row r="201" spans="2:11" ht="99.75" x14ac:dyDescent="0.45">
      <c r="C201" t="s">
        <v>160</v>
      </c>
      <c r="D201" s="4" t="s">
        <v>1160</v>
      </c>
      <c r="J201" s="191" t="s">
        <v>1367</v>
      </c>
      <c r="K201" s="82" t="str">
        <f>SUBSTITUTE(Table7[[#This Row],[NIST 800-53]],CHAR(10),", ")</f>
        <v>SI-2, SI-2 (2), SI-2 (3), SI-3, SI-4, SI-5, SI-5 (1)</v>
      </c>
    </row>
    <row r="202" spans="2:11" ht="171" x14ac:dyDescent="0.45">
      <c r="C202" t="s">
        <v>167</v>
      </c>
      <c r="D202" s="4" t="s">
        <v>1161</v>
      </c>
      <c r="J202" s="191" t="s">
        <v>1366</v>
      </c>
      <c r="K202" s="82" t="str">
        <f>SUBSTITUTE(Table7[[#This Row],[NIST 800-53]],CHAR(10),", ")</f>
        <v>SI-2, SI-2 (2), SI-2 (3), SI-3, SI-5, SI-5 (1), SI-7, SI-7 (1), SI-7 (2), SI-7 (5), SI-7 (7), SI-7 (15)</v>
      </c>
    </row>
    <row r="203" spans="2:11" ht="171" x14ac:dyDescent="0.45">
      <c r="C203" t="s">
        <v>173</v>
      </c>
      <c r="D203" s="4" t="s">
        <v>1162</v>
      </c>
      <c r="J203" s="191" t="s">
        <v>1366</v>
      </c>
      <c r="K203" s="82" t="str">
        <f>SUBSTITUTE(Table7[[#This Row],[NIST 800-53]],CHAR(10),", ")</f>
        <v>SI-2, SI-2 (2), SI-2 (3), SI-3, SI-5, SI-5 (1), SI-7, SI-7 (1), SI-7 (2), SI-7 (5), SI-7 (7), SI-7 (15)</v>
      </c>
    </row>
    <row r="204" spans="2:11" ht="171" x14ac:dyDescent="0.45">
      <c r="C204" t="s">
        <v>179</v>
      </c>
      <c r="D204" s="4" t="s">
        <v>1163</v>
      </c>
      <c r="J204" s="191" t="s">
        <v>1366</v>
      </c>
      <c r="K204" s="82" t="str">
        <f>SUBSTITUTE(Table7[[#This Row],[NIST 800-53]],CHAR(10),", ")</f>
        <v>SI-2, SI-2 (2), SI-2 (3), SI-3, SI-5, SI-5 (1), SI-7, SI-7 (1), SI-7 (2), SI-7 (5), SI-7 (7), SI-7 (15)</v>
      </c>
    </row>
    <row r="205" spans="2:11" ht="142.5" x14ac:dyDescent="0.45">
      <c r="C205" t="s">
        <v>184</v>
      </c>
      <c r="D205" s="4" t="s">
        <v>1164</v>
      </c>
      <c r="J205" s="191" t="s">
        <v>1368</v>
      </c>
      <c r="K205" s="82" t="str">
        <f>SUBSTITUTE(Table7[[#This Row],[NIST 800-53]],CHAR(10),", ")</f>
        <v>SI-4, SI-4 (1), SI-4 (2), SI-4 (4), SI-4 (5), SI-4 (11), SI-4 (12), SI-4 (18), SI-4 (22), SI-4 (23)</v>
      </c>
    </row>
    <row r="206" spans="2:11" ht="42.75" x14ac:dyDescent="0.45">
      <c r="C206" t="s">
        <v>189</v>
      </c>
      <c r="D206" s="4" t="s">
        <v>1165</v>
      </c>
      <c r="J206" s="191" t="s">
        <v>1369</v>
      </c>
      <c r="K206" s="82" t="str">
        <f>SUBSTITUTE(Table7[[#This Row],[NIST 800-53]],CHAR(10),", ")</f>
        <v>SI-4, SI-4 (4)</v>
      </c>
    </row>
    <row r="207" spans="2:11" ht="28.5" hidden="1" x14ac:dyDescent="0.45">
      <c r="B207" s="26" t="s">
        <v>480</v>
      </c>
      <c r="C207" s="26" t="s">
        <v>296</v>
      </c>
      <c r="D207" s="27" t="s">
        <v>1166</v>
      </c>
      <c r="E207" s="82" t="e">
        <v>#N/A</v>
      </c>
      <c r="F207" s="82" t="e">
        <v>#N/A</v>
      </c>
      <c r="G207" s="26" t="str">
        <f>VLOOKUP(Table7[[#This Row],[Legacy Practices]],List!$E$2:$G$173,3,FALSE)</f>
        <v>Not Applicable</v>
      </c>
      <c r="H207" s="26" t="str">
        <f>VLOOKUP(Table7[[#This Row],[Legacy Practices]],List!$E$2:$H$173,4,FALSE)</f>
        <v>Not Applicable</v>
      </c>
      <c r="I207" s="26" t="s">
        <v>695</v>
      </c>
      <c r="J207" s="82" t="s">
        <v>1167</v>
      </c>
      <c r="K207" s="82" t="str">
        <f>SUBSTITUTE(Table7[[#This Row],[NIST 800-53]],CHAR(10),", ")</f>
        <v>SI-4, SI-4(4)</v>
      </c>
    </row>
    <row r="208" spans="2:11" hidden="1" x14ac:dyDescent="0.45">
      <c r="B208" s="26" t="s">
        <v>481</v>
      </c>
      <c r="C208" s="26" t="s">
        <v>1168</v>
      </c>
      <c r="D208" s="27" t="s">
        <v>1169</v>
      </c>
      <c r="E208" s="82" t="e">
        <v>#N/A</v>
      </c>
      <c r="F208" s="82" t="e">
        <v>#N/A</v>
      </c>
      <c r="G208" s="26" t="e">
        <f>VLOOKUP(Table7[[#This Row],[Legacy Practices]],List!$E$2:$G$173,3,FALSE)</f>
        <v>#N/A</v>
      </c>
      <c r="H208" s="26" t="e">
        <f>VLOOKUP(Table7[[#This Row],[Legacy Practices]],List!$E$2:$H$173,4,FALSE)</f>
        <v>#N/A</v>
      </c>
      <c r="I208" s="26" t="s">
        <v>695</v>
      </c>
      <c r="J208" s="82" t="s">
        <v>1122</v>
      </c>
      <c r="K208" s="82" t="str">
        <f>SUBSTITUTE(Table7[[#This Row],[NIST 800-53]],CHAR(10),", ")</f>
        <v>SI-4</v>
      </c>
    </row>
    <row r="209" spans="2:11" x14ac:dyDescent="0.45">
      <c r="B209" s="26"/>
      <c r="C209" s="26"/>
      <c r="D209" s="27"/>
      <c r="E209" s="82"/>
      <c r="F209" s="82"/>
      <c r="G209" s="26"/>
      <c r="H209" s="26"/>
      <c r="I209" s="26"/>
      <c r="J209" s="82"/>
      <c r="K209" s="82"/>
    </row>
    <row r="210" spans="2:11" x14ac:dyDescent="0.45">
      <c r="B210" s="26"/>
      <c r="C210" s="26"/>
      <c r="D210" s="27"/>
      <c r="E210" s="82"/>
      <c r="F210" s="82"/>
      <c r="G210" s="26"/>
      <c r="H210" s="26"/>
      <c r="I210" s="26"/>
      <c r="J210" s="82"/>
      <c r="K210" s="82"/>
    </row>
    <row r="211" spans="2:11" x14ac:dyDescent="0.45">
      <c r="B211" s="26"/>
      <c r="C211" s="26"/>
      <c r="D211" s="27"/>
      <c r="E211" s="82"/>
      <c r="F211" s="82"/>
      <c r="G211" s="26"/>
      <c r="H211" s="26"/>
      <c r="I211" s="26"/>
      <c r="J211" s="82"/>
      <c r="K211" s="82"/>
    </row>
    <row r="212" spans="2:11" x14ac:dyDescent="0.45">
      <c r="B212" s="26"/>
      <c r="C212" s="26"/>
      <c r="D212" s="27"/>
      <c r="E212" s="82"/>
      <c r="F212" s="82"/>
      <c r="G212" s="26"/>
      <c r="H212" s="26"/>
      <c r="I212" s="26"/>
      <c r="J212" s="82"/>
      <c r="K212" s="82"/>
    </row>
    <row r="213" spans="2:11" x14ac:dyDescent="0.45">
      <c r="B213" s="26"/>
      <c r="C213" s="26"/>
      <c r="D213" s="27"/>
      <c r="E213" s="82"/>
      <c r="F213" s="82"/>
      <c r="G213" s="26"/>
      <c r="H213" s="26"/>
      <c r="I213" s="26"/>
      <c r="J213" s="82"/>
      <c r="K213" s="82"/>
    </row>
    <row r="214" spans="2:11" x14ac:dyDescent="0.45">
      <c r="B214" s="26"/>
      <c r="C214" s="26"/>
      <c r="D214" s="27"/>
      <c r="E214" s="82"/>
      <c r="F214" s="82"/>
      <c r="G214" s="26"/>
      <c r="H214" s="26"/>
      <c r="I214" s="26"/>
      <c r="J214" s="82"/>
      <c r="K214" s="82"/>
    </row>
    <row r="215" spans="2:11" x14ac:dyDescent="0.45">
      <c r="B215" s="26"/>
      <c r="C215" s="26"/>
      <c r="D215" s="27"/>
      <c r="E215" s="82"/>
      <c r="F215" s="82"/>
      <c r="G215" s="26"/>
      <c r="H215" s="26"/>
      <c r="I215" s="26"/>
      <c r="J215" s="82"/>
      <c r="K215" s="82"/>
    </row>
    <row r="216" spans="2:11" x14ac:dyDescent="0.45">
      <c r="B216" s="26"/>
      <c r="C216" s="26"/>
      <c r="D216" s="27"/>
      <c r="E216" s="82"/>
      <c r="F216" s="82"/>
      <c r="G216" s="26"/>
      <c r="H216" s="26"/>
      <c r="I216" s="26"/>
      <c r="J216" s="82"/>
      <c r="K216" s="82"/>
    </row>
    <row r="217" spans="2:11" x14ac:dyDescent="0.45">
      <c r="B217" s="26"/>
      <c r="C217" s="26"/>
      <c r="D217" s="27"/>
      <c r="E217" s="82"/>
      <c r="F217" s="82"/>
      <c r="G217" s="26"/>
      <c r="H217" s="26"/>
      <c r="I217" s="26"/>
      <c r="J217" s="82"/>
      <c r="K217" s="82"/>
    </row>
    <row r="219" spans="2:11" x14ac:dyDescent="0.45">
      <c r="B219">
        <f>SUBTOTAL(103,B3:B208)</f>
        <v>0</v>
      </c>
      <c r="D219" t="str" cm="1">
        <f t="array" ref="D219">INDEX(D$3:D$208,MATCH(MAX(LEN(D$3:D$208)),LEN(D$3:D$208),0))</f>
        <v>Provide awareness training [Assignment: organization-defined frequency] focused on recognizing and responding to threats from social engineering, advanced persistent threat actors, breaches, and suspicious behaviors; update the training [Assignment: organization-defined frequency] or when there are significant changes to the threat.</v>
      </c>
      <c r="E219" t="e" cm="1">
        <f t="array" ref="E219">INDEX(E$3:E$208,MATCH(MAX(LEN(E$3:E$208)),LEN(E$3:E$208),0))</f>
        <v>#N/A</v>
      </c>
      <c r="F219" t="e" cm="1">
        <f t="array" ref="F219">INDEX(F$3:F$208,MATCH(MAX(LEN(F$3:F$208)),LEN(F$3:F$208),0))</f>
        <v>#N/A</v>
      </c>
      <c r="I219">
        <f>SUBTOTAL(103, Table7[NIST 800-171 Mapping])</f>
        <v>0</v>
      </c>
    </row>
    <row r="220" spans="2:11" x14ac:dyDescent="0.45">
      <c r="I220">
        <f>COUNTIF(Table7[NIST 800-171 Mapping],"No Mapping")</f>
        <v>59</v>
      </c>
    </row>
    <row r="222" spans="2:11" x14ac:dyDescent="0.45">
      <c r="D222" t="s">
        <v>1170</v>
      </c>
      <c r="G222" t="s">
        <v>695</v>
      </c>
      <c r="I222">
        <f>COUNTIF(Table7[[#All],[NIST 800-171 Mapping]],G222)</f>
        <v>59</v>
      </c>
    </row>
    <row r="225" spans="4:6" ht="14.65" thickBot="1" x14ac:dyDescent="0.5"/>
    <row r="226" spans="4:6" ht="18.399999999999999" thickBot="1" x14ac:dyDescent="0.5">
      <c r="D226" s="305" t="s">
        <v>1171</v>
      </c>
      <c r="E226" s="306"/>
      <c r="F226" s="307"/>
    </row>
    <row r="229" spans="4:6" x14ac:dyDescent="0.45">
      <c r="D229" t="s">
        <v>311</v>
      </c>
    </row>
    <row r="230" spans="4:6" x14ac:dyDescent="0.45">
      <c r="D230" t="s">
        <v>312</v>
      </c>
    </row>
    <row r="231" spans="4:6" x14ac:dyDescent="0.45">
      <c r="D231" t="s">
        <v>420</v>
      </c>
    </row>
    <row r="232" spans="4:6" x14ac:dyDescent="0.45">
      <c r="D232" t="s">
        <v>478</v>
      </c>
    </row>
  </sheetData>
  <mergeCells count="1">
    <mergeCell ref="D226:F226"/>
  </mergeCells>
  <phoneticPr fontId="25" type="noConversion"/>
  <conditionalFormatting sqref="D229:D232">
    <cfRule type="expression" dxfId="12" priority="1">
      <formula>IF($D$226="Practices with NIST 800-171 Mappings",VLOOKUP(D229,$B$2:$I$208,6,FALSE),"1")="No Mapping"</formula>
    </cfRule>
  </conditionalFormatting>
  <dataValidations count="1">
    <dataValidation type="list" allowBlank="1" showInputMessage="1" showErrorMessage="1" sqref="D226" xr:uid="{699311B0-B1DC-4C7F-BBAC-AC2E9245F985}">
      <formula1>"All Practices, Practices with NIST 800-171 Mappings"</formula1>
    </dataValidation>
  </dataValidation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380C2C-AB78-467A-B091-BF3CA9EE5F41}">
  <sheetPr codeName="Sheet10"/>
  <dimension ref="A1"/>
  <sheetViews>
    <sheetView topLeftCell="C1" workbookViewId="0">
      <selection activeCell="D210" sqref="D210"/>
    </sheetView>
  </sheetViews>
  <sheetFormatPr defaultRowHeight="14.25" x14ac:dyDescent="0.4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899CF21D9DFCC47B18D3BDE847074AD" ma:contentTypeVersion="10" ma:contentTypeDescription="Create a new document." ma:contentTypeScope="" ma:versionID="61414ec273755c88bfdd6c4a7d1423a6">
  <xsd:schema xmlns:xsd="http://www.w3.org/2001/XMLSchema" xmlns:xs="http://www.w3.org/2001/XMLSchema" xmlns:p="http://schemas.microsoft.com/office/2006/metadata/properties" xmlns:ns1="http://schemas.microsoft.com/sharepoint/v3" xmlns:ns2="e09f1352-7b49-49ae-8da4-35b4279187b4" xmlns:ns3="e6cfe859-92e6-4f94-a368-fe74dc0eee26" targetNamespace="http://schemas.microsoft.com/office/2006/metadata/properties" ma:root="true" ma:fieldsID="1ffd3a288ba9a2eb4dece28af4327f8a" ns1:_="" ns2:_="" ns3:_="">
    <xsd:import namespace="http://schemas.microsoft.com/sharepoint/v3"/>
    <xsd:import namespace="e09f1352-7b49-49ae-8da4-35b4279187b4"/>
    <xsd:import namespace="e6cfe859-92e6-4f94-a368-fe74dc0eee26"/>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1:_ip_UnifiedCompliancePolicyProperties" minOccurs="0"/>
                <xsd:element ref="ns1:_ip_UnifiedCompliancePolicyUIAction"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09f1352-7b49-49ae-8da4-35b4279187b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SearchProperties" ma:index="16" nillable="true" ma:displayName="MediaServiceSearchProperties" ma:hidden="true" ma:internalName="MediaServiceSearchProperties" ma:readOnly="true">
      <xsd:simpleType>
        <xsd:restriction base="dms:Note"/>
      </xsd:simpleType>
    </xsd:element>
    <xsd:element name="MediaServiceObjectDetectorVersions" ma:index="17"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6cfe859-92e6-4f94-a368-fe74dc0eee26"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4AAD4A13-9043-4982-A8CD-E43AD7F153E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e09f1352-7b49-49ae-8da4-35b4279187b4"/>
    <ds:schemaRef ds:uri="e6cfe859-92e6-4f94-a368-fe74dc0eee2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5CE3609-F332-4330-B3D3-06516D31D5D1}">
  <ds:schemaRefs>
    <ds:schemaRef ds:uri="http://schemas.microsoft.com/sharepoint/v3/contenttype/forms"/>
  </ds:schemaRefs>
</ds:datastoreItem>
</file>

<file path=customXml/itemProps3.xml><?xml version="1.0" encoding="utf-8"?>
<ds:datastoreItem xmlns:ds="http://schemas.openxmlformats.org/officeDocument/2006/customXml" ds:itemID="{EEDF4F02-512A-48BC-B55A-FC517E7ECB23}">
  <ds:schemaRefs>
    <ds:schemaRef ds:uri="http://purl.org/dc/elements/1.1/"/>
    <ds:schemaRef ds:uri="http://schemas.microsoft.com/office/2006/documentManagement/types"/>
    <ds:schemaRef ds:uri="http://purl.org/dc/terms/"/>
    <ds:schemaRef ds:uri="http://purl.org/dc/dcmitype/"/>
    <ds:schemaRef ds:uri="http://schemas.openxmlformats.org/package/2006/metadata/core-properties"/>
    <ds:schemaRef ds:uri="8eb5a6c0-c47d-46b3-aa98-5c25f1409893"/>
    <ds:schemaRef ds:uri="http://schemas.microsoft.com/office/infopath/2007/PartnerControls"/>
    <ds:schemaRef ds:uri="http://schemas.microsoft.com/office/2006/metadata/properties"/>
    <ds:schemaRef ds:uri="http://www.w3.org/XML/1998/namespace"/>
    <ds:schemaRef ds:uri="http://schemas.microsoft.com/sharepoint/v3"/>
  </ds:schemaRefs>
</ds:datastoreItem>
</file>

<file path=docMetadata/LabelInfo.xml><?xml version="1.0" encoding="utf-8"?>
<clbl:labelList xmlns:clbl="http://schemas.microsoft.com/office/2020/mipLabelMetadata">
  <clbl:label id="{87867195-f2b8-4ac2-b0b6-6bb73cb33afc}" enabled="1" method="Privileged" siteId="{72f988bf-86f1-41af-91ab-2d7cd011db47}"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Instructions</vt:lpstr>
      <vt:lpstr>Placemat</vt:lpstr>
      <vt:lpstr>Instructions!_Hlk56068327</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Microsoft</dc:creator>
  <cp:keywords/>
  <dc:description/>
  <cp:lastModifiedBy>Justin Orcutt (GOV CLOUD)</cp:lastModifiedBy>
  <cp:revision/>
  <cp:lastPrinted>2024-09-27T19:16:20Z</cp:lastPrinted>
  <dcterms:created xsi:type="dcterms:W3CDTF">2020-08-25T14:47:38Z</dcterms:created>
  <dcterms:modified xsi:type="dcterms:W3CDTF">2024-09-27T19:17:34Z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0x010100D5C70FFE0D546440B863628CF34AC65E</vt:lpwstr>
  </property>
  <property fmtid="{D5CDD505-2E9C-101B-9397-08002B2CF9AE}" pid="3" name="MSIP_Label_ef517587-eb9b-4fb4-b17f-76b4d10b2a4e_Enabled">
    <vt:lpwstr>true</vt:lpwstr>
  </property>
  <property fmtid="{D5CDD505-2E9C-101B-9397-08002B2CF9AE}" pid="4" name="MSIP_Label_ef517587-eb9b-4fb4-b17f-76b4d10b2a4e_SetDate">
    <vt:lpwstr>2023-04-14T15:12:04Z</vt:lpwstr>
  </property>
  <property fmtid="{D5CDD505-2E9C-101B-9397-08002B2CF9AE}" pid="5" name="MSIP_Label_ef517587-eb9b-4fb4-b17f-76b4d10b2a4e_Method">
    <vt:lpwstr>Standard</vt:lpwstr>
  </property>
  <property fmtid="{D5CDD505-2E9C-101B-9397-08002B2CF9AE}" pid="6" name="MSIP_Label_ef517587-eb9b-4fb4-b17f-76b4d10b2a4e_Name">
    <vt:lpwstr>Quzara Sensiitve</vt:lpwstr>
  </property>
  <property fmtid="{D5CDD505-2E9C-101B-9397-08002B2CF9AE}" pid="7" name="MSIP_Label_ef517587-eb9b-4fb4-b17f-76b4d10b2a4e_SiteId">
    <vt:lpwstr>bff2b4c4-6d55-43fb-92f0-ce245b93b23f</vt:lpwstr>
  </property>
  <property fmtid="{D5CDD505-2E9C-101B-9397-08002B2CF9AE}" pid="8" name="MSIP_Label_ef517587-eb9b-4fb4-b17f-76b4d10b2a4e_ActionId">
    <vt:lpwstr>72c64a52-dab5-4e6c-b954-3436c5fae4c3</vt:lpwstr>
  </property>
  <property fmtid="{D5CDD505-2E9C-101B-9397-08002B2CF9AE}" pid="9" name="MSIP_Label_ef517587-eb9b-4fb4-b17f-76b4d10b2a4e_ContentBits">
    <vt:lpwstr>1</vt:lpwstr>
  </property>
</Properties>
</file>