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sen/Google Drive/ML/"/>
    </mc:Choice>
  </mc:AlternateContent>
  <xr:revisionPtr revIDLastSave="0" documentId="13_ncr:1_{CC1E04E7-E332-AE41-8F3C-94C73BD37333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9" i="1" l="1"/>
  <c r="S119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F82" i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R47" i="1"/>
  <c r="R46" i="1"/>
  <c r="R45" i="1"/>
  <c r="R44" i="1"/>
  <c r="S44" i="1" s="1"/>
  <c r="R43" i="1"/>
  <c r="R42" i="1"/>
  <c r="R41" i="1"/>
  <c r="S41" i="1" s="1"/>
  <c r="R40" i="1"/>
  <c r="S40" i="1" s="1"/>
  <c r="R39" i="1"/>
  <c r="S39" i="1" s="1"/>
  <c r="R38" i="1"/>
  <c r="S38" i="1" s="1"/>
  <c r="F36" i="1"/>
  <c r="R21" i="1"/>
  <c r="R28" i="1" s="1"/>
  <c r="S28" i="1" s="1"/>
  <c r="R20" i="1"/>
  <c r="S20" i="1" s="1"/>
  <c r="F18" i="1"/>
  <c r="F17" i="1"/>
  <c r="F15" i="1"/>
  <c r="R13" i="1"/>
  <c r="R17" i="1" s="1"/>
  <c r="S17" i="1" s="1"/>
  <c r="F13" i="1"/>
  <c r="R12" i="1"/>
  <c r="S12" i="1" s="1"/>
  <c r="F9" i="1"/>
  <c r="F8" i="1"/>
  <c r="F7" i="1"/>
  <c r="F6" i="1"/>
  <c r="R5" i="1"/>
  <c r="R10" i="1" s="1"/>
  <c r="S10" i="1" s="1"/>
  <c r="R4" i="1"/>
  <c r="S4" i="1" s="1"/>
  <c r="F4" i="1"/>
  <c r="R3" i="1"/>
  <c r="S3" i="1" s="1"/>
  <c r="R2" i="1"/>
  <c r="S2" i="1" s="1"/>
  <c r="F2" i="1"/>
  <c r="R24" i="1" l="1"/>
  <c r="S24" i="1" s="1"/>
  <c r="R22" i="1"/>
  <c r="S22" i="1" s="1"/>
  <c r="R30" i="1"/>
  <c r="R29" i="1"/>
  <c r="S29" i="1" s="1"/>
  <c r="R27" i="1"/>
  <c r="S27" i="1" s="1"/>
  <c r="R15" i="1"/>
  <c r="S15" i="1" s="1"/>
  <c r="R11" i="1"/>
  <c r="S11" i="1" s="1"/>
  <c r="R31" i="1"/>
  <c r="R36" i="1" s="1"/>
  <c r="S36" i="1" s="1"/>
  <c r="R23" i="1"/>
  <c r="S23" i="1" s="1"/>
  <c r="R16" i="1"/>
  <c r="S16" i="1" s="1"/>
  <c r="R18" i="1"/>
  <c r="S18" i="1" s="1"/>
  <c r="R14" i="1"/>
  <c r="S14" i="1" s="1"/>
  <c r="R25" i="1"/>
  <c r="S13" i="1"/>
  <c r="R7" i="1"/>
  <c r="S7" i="1" s="1"/>
  <c r="R9" i="1"/>
  <c r="S9" i="1" s="1"/>
  <c r="R8" i="1"/>
  <c r="S8" i="1" s="1"/>
  <c r="S21" i="1"/>
  <c r="S5" i="1"/>
  <c r="R6" i="1"/>
  <c r="S6" i="1" s="1"/>
  <c r="R19" i="1"/>
  <c r="S19" i="1" s="1"/>
  <c r="R26" i="1"/>
  <c r="S26" i="1" s="1"/>
  <c r="S31" i="1" l="1"/>
  <c r="R34" i="1"/>
  <c r="S34" i="1" s="1"/>
  <c r="R35" i="1"/>
  <c r="S35" i="1" s="1"/>
  <c r="R33" i="1"/>
  <c r="S33" i="1" s="1"/>
  <c r="R32" i="1"/>
  <c r="S32" i="1" s="1"/>
  <c r="R37" i="1"/>
  <c r="S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jbigler</author>
    <author>Jeff Bigler</author>
  </authors>
  <commentList>
    <comment ref="F34" authorId="0" shapeId="0" xr:uid="{00000000-0006-0000-0000-000001000000}">
      <text>
        <r>
          <rPr>
            <b/>
            <sz val="8"/>
            <color indexed="81"/>
            <rFont val="Tahoma"/>
          </rPr>
          <t>jbigler:</t>
        </r>
        <r>
          <rPr>
            <sz val="8"/>
            <color indexed="81"/>
            <rFont val="Tahoma"/>
          </rPr>
          <t xml:space="preserve">
IUPAC value is 74.92160</t>
        </r>
      </text>
    </comment>
    <comment ref="F46" authorId="0" shapeId="0" xr:uid="{00000000-0006-0000-0000-000002000000}">
      <text>
        <r>
          <rPr>
            <b/>
            <sz val="8"/>
            <color indexed="81"/>
            <rFont val="Tahoma"/>
          </rPr>
          <t>jbigler:</t>
        </r>
        <r>
          <rPr>
            <sz val="8"/>
            <color indexed="81"/>
            <rFont val="Tahoma"/>
          </rPr>
          <t xml:space="preserve">
IUPAC vaule is 102.90550</t>
        </r>
      </text>
    </comment>
    <comment ref="F51" authorId="0" shapeId="0" xr:uid="{00000000-0006-0000-0000-000003000000}">
      <text>
        <r>
          <rPr>
            <b/>
            <sz val="8"/>
            <color indexed="81"/>
            <rFont val="Tahoma"/>
          </rPr>
          <t>jbigler:</t>
        </r>
        <r>
          <rPr>
            <sz val="8"/>
            <color indexed="81"/>
            <rFont val="Tahoma"/>
          </rPr>
          <t xml:space="preserve">
IUPAC vaule is 118.710</t>
        </r>
      </text>
    </comment>
    <comment ref="F52" authorId="0" shapeId="0" xr:uid="{00000000-0006-0000-0000-000004000000}">
      <text>
        <r>
          <rPr>
            <b/>
            <sz val="8"/>
            <color indexed="81"/>
            <rFont val="Tahoma"/>
          </rPr>
          <t>jbigler:</t>
        </r>
        <r>
          <rPr>
            <sz val="8"/>
            <color indexed="81"/>
            <rFont val="Tahoma"/>
          </rPr>
          <t xml:space="preserve">
IUPAC value is 121.760</t>
        </r>
      </text>
    </comment>
    <comment ref="F53" authorId="0" shapeId="0" xr:uid="{00000000-0006-0000-0000-000005000000}">
      <text>
        <r>
          <rPr>
            <b/>
            <sz val="8"/>
            <color indexed="81"/>
            <rFont val="Tahoma"/>
          </rPr>
          <t>jbigler:</t>
        </r>
        <r>
          <rPr>
            <sz val="8"/>
            <color indexed="81"/>
            <rFont val="Tahoma"/>
          </rPr>
          <t xml:space="preserve">
IUPAC value is 127.60</t>
        </r>
      </text>
    </comment>
    <comment ref="F67" authorId="0" shapeId="0" xr:uid="{00000000-0006-0000-0000-000006000000}">
      <text>
        <r>
          <rPr>
            <b/>
            <sz val="8"/>
            <color indexed="81"/>
            <rFont val="Tahoma"/>
          </rPr>
          <t>jbigler:</t>
        </r>
        <r>
          <rPr>
            <sz val="8"/>
            <color indexed="81"/>
            <rFont val="Tahoma"/>
          </rPr>
          <t xml:space="preserve">
IUPAC value is 162.500</t>
        </r>
      </text>
    </comment>
    <comment ref="F84" authorId="1" shapeId="0" xr:uid="{00000000-0006-0000-0000-000007000000}">
      <text>
        <r>
          <rPr>
            <b/>
            <sz val="8"/>
            <color indexed="81"/>
            <rFont val="Tahoma"/>
          </rPr>
          <t>Jeff Bigler:</t>
        </r>
        <r>
          <rPr>
            <sz val="8"/>
            <color indexed="81"/>
            <rFont val="Tahoma"/>
          </rPr>
          <t xml:space="preserve">
208.98040</t>
        </r>
      </text>
    </comment>
  </commentList>
</comments>
</file>

<file path=xl/sharedStrings.xml><?xml version="1.0" encoding="utf-8"?>
<sst xmlns="http://schemas.openxmlformats.org/spreadsheetml/2006/main" count="1127" uniqueCount="464">
  <si>
    <t>Period</t>
  </si>
  <si>
    <t>H</t>
  </si>
  <si>
    <t>hydrogen</t>
  </si>
  <si>
    <t>g</t>
  </si>
  <si>
    <t xml:space="preserve"> </t>
  </si>
  <si>
    <t>±1</t>
  </si>
  <si>
    <t>hexagonal</t>
  </si>
  <si>
    <t>1333-74-0</t>
  </si>
  <si>
    <t/>
  </si>
  <si>
    <t>He</t>
  </si>
  <si>
    <t>helium</t>
  </si>
  <si>
    <t>&lt;0</t>
  </si>
  <si>
    <t>0</t>
  </si>
  <si>
    <t>7440-59-7</t>
  </si>
  <si>
    <t>Li</t>
  </si>
  <si>
    <t>lithium</t>
  </si>
  <si>
    <t>s</t>
  </si>
  <si>
    <t>+1</t>
  </si>
  <si>
    <t>cubic: body centered</t>
  </si>
  <si>
    <t>7439-93-2</t>
  </si>
  <si>
    <t>Be</t>
  </si>
  <si>
    <t>beryllium</t>
  </si>
  <si>
    <t>+2</t>
  </si>
  <si>
    <t>7440-41-7</t>
  </si>
  <si>
    <t>B</t>
  </si>
  <si>
    <t>boron</t>
  </si>
  <si>
    <t>+3</t>
  </si>
  <si>
    <t>rhombohedral</t>
  </si>
  <si>
    <t>7440-42-8</t>
  </si>
  <si>
    <t>C</t>
  </si>
  <si>
    <t>carbon</t>
  </si>
  <si>
    <t>±4</t>
  </si>
  <si>
    <t>−4</t>
  </si>
  <si>
    <t>7440-44-0</t>
  </si>
  <si>
    <t>N</t>
  </si>
  <si>
    <t>nitrogen</t>
  </si>
  <si>
    <t>−3</t>
  </si>
  <si>
    <t>77727-37-9</t>
  </si>
  <si>
    <t>O</t>
  </si>
  <si>
    <t>oxygen</t>
  </si>
  <si>
    <t>−2</t>
  </si>
  <si>
    <t>cubic</t>
  </si>
  <si>
    <t>7782-44-7</t>
  </si>
  <si>
    <t>F</t>
  </si>
  <si>
    <t>fluorine</t>
  </si>
  <si>
    <t>−1</t>
  </si>
  <si>
    <t>7782-41-4</t>
  </si>
  <si>
    <t>Ne</t>
  </si>
  <si>
    <t>neon</t>
  </si>
  <si>
    <t>cubic: face centered</t>
  </si>
  <si>
    <t>7440-01-9</t>
  </si>
  <si>
    <t>Na</t>
  </si>
  <si>
    <t>sodium</t>
  </si>
  <si>
    <t>7440-23-5</t>
  </si>
  <si>
    <t>Mg</t>
  </si>
  <si>
    <t>magnesium</t>
  </si>
  <si>
    <t>7439-95-4</t>
  </si>
  <si>
    <t>Al</t>
  </si>
  <si>
    <t>aluminum</t>
  </si>
  <si>
    <t>7429-90-5</t>
  </si>
  <si>
    <t>Si</t>
  </si>
  <si>
    <t>silicon</t>
  </si>
  <si>
    <t>7440-21-3</t>
  </si>
  <si>
    <t>P</t>
  </si>
  <si>
    <t>phosphorus</t>
  </si>
  <si>
    <t>monoclinic</t>
  </si>
  <si>
    <t>7723-14-0</t>
  </si>
  <si>
    <t>S</t>
  </si>
  <si>
    <t>sulfur</t>
  </si>
  <si>
    <t>orthorhombic</t>
  </si>
  <si>
    <t>7704-34-9</t>
  </si>
  <si>
    <t>Cl</t>
  </si>
  <si>
    <t>chlorine</t>
  </si>
  <si>
    <t>7782-50-5</t>
  </si>
  <si>
    <t>Ar</t>
  </si>
  <si>
    <t>argon</t>
  </si>
  <si>
    <t>7440-37-1</t>
  </si>
  <si>
    <t>K</t>
  </si>
  <si>
    <t>potassium</t>
  </si>
  <si>
    <t>7440-09-7</t>
  </si>
  <si>
    <t>Ca</t>
  </si>
  <si>
    <t>calcium</t>
  </si>
  <si>
    <t>7440-70-2</t>
  </si>
  <si>
    <t>Sc</t>
  </si>
  <si>
    <t>scandium</t>
  </si>
  <si>
    <t>7440-20-2</t>
  </si>
  <si>
    <t>Ti</t>
  </si>
  <si>
    <t>titanium</t>
  </si>
  <si>
    <t>+4,3,2</t>
  </si>
  <si>
    <t>7440-32-6</t>
  </si>
  <si>
    <t>V</t>
  </si>
  <si>
    <t>vanadium</t>
  </si>
  <si>
    <t>+5,2,3,4</t>
  </si>
  <si>
    <t>7440-62-2</t>
  </si>
  <si>
    <t>Cr</t>
  </si>
  <si>
    <t>chromium</t>
  </si>
  <si>
    <t>+3,2,6</t>
  </si>
  <si>
    <t>[Ar] 4s1 3d5</t>
  </si>
  <si>
    <t>7440-47-3</t>
  </si>
  <si>
    <t>Mn</t>
  </si>
  <si>
    <t>manganese</t>
  </si>
  <si>
    <t>+2,3,4,6,7</t>
  </si>
  <si>
    <t>7439-96-5</t>
  </si>
  <si>
    <t>Fe</t>
  </si>
  <si>
    <t>iron</t>
  </si>
  <si>
    <t>+3,2</t>
  </si>
  <si>
    <t>7439-89-6</t>
  </si>
  <si>
    <t>Co</t>
  </si>
  <si>
    <t>cobalt</t>
  </si>
  <si>
    <t>+2,3</t>
  </si>
  <si>
    <t>7440-48-4</t>
  </si>
  <si>
    <t>Ni</t>
  </si>
  <si>
    <t>nickel</t>
  </si>
  <si>
    <t>7440-02-0</t>
  </si>
  <si>
    <t>Cu</t>
  </si>
  <si>
    <t>copper</t>
  </si>
  <si>
    <t>+2,1</t>
  </si>
  <si>
    <t>[Ar] 4s1 3d10</t>
  </si>
  <si>
    <t>7440-50-8</t>
  </si>
  <si>
    <t>Zn</t>
  </si>
  <si>
    <t>zinc</t>
  </si>
  <si>
    <t>7440-66-6</t>
  </si>
  <si>
    <t>Ga</t>
  </si>
  <si>
    <t>gallium</t>
  </si>
  <si>
    <t>7440-55-3</t>
  </si>
  <si>
    <t>Ge</t>
  </si>
  <si>
    <t>germanium</t>
  </si>
  <si>
    <t>+4,2</t>
  </si>
  <si>
    <t>7440-56-2</t>
  </si>
  <si>
    <t>As</t>
  </si>
  <si>
    <t>arsenic</t>
  </si>
  <si>
    <t>±3,+5</t>
  </si>
  <si>
    <t>7440-38-2</t>
  </si>
  <si>
    <t>Se</t>
  </si>
  <si>
    <t>selenium</t>
  </si>
  <si>
    <t>+4,−2,+6</t>
  </si>
  <si>
    <t>7782-49-2</t>
  </si>
  <si>
    <t>Br</t>
  </si>
  <si>
    <t>bromine</t>
  </si>
  <si>
    <t>l</t>
  </si>
  <si>
    <t>±1,+5</t>
  </si>
  <si>
    <t>7726-95-6</t>
  </si>
  <si>
    <t>Kr</t>
  </si>
  <si>
    <t>krypton</t>
  </si>
  <si>
    <t>7439-90-9</t>
  </si>
  <si>
    <t>Rb</t>
  </si>
  <si>
    <t>rubidium</t>
  </si>
  <si>
    <t>7440-17-7</t>
  </si>
  <si>
    <t>Sr</t>
  </si>
  <si>
    <t>strontium</t>
  </si>
  <si>
    <t>7440-24-6</t>
  </si>
  <si>
    <t>Y</t>
  </si>
  <si>
    <t>yttrium</t>
  </si>
  <si>
    <t>7440-65-5</t>
  </si>
  <si>
    <t>Zr</t>
  </si>
  <si>
    <t>zirconium</t>
  </si>
  <si>
    <t>+4</t>
  </si>
  <si>
    <t>7440-67-7</t>
  </si>
  <si>
    <t>Nb</t>
  </si>
  <si>
    <t>niobium</t>
  </si>
  <si>
    <t>+5,3</t>
  </si>
  <si>
    <t>[Kr] 5s1 4d4</t>
  </si>
  <si>
    <t>7440-03-1</t>
  </si>
  <si>
    <t>Mo</t>
  </si>
  <si>
    <t>molybdenum</t>
  </si>
  <si>
    <t>+6,3,5</t>
  </si>
  <si>
    <t>[Kr] 5s1 4d5</t>
  </si>
  <si>
    <t>7439-98-7</t>
  </si>
  <si>
    <t>Tc</t>
  </si>
  <si>
    <t>technetium</t>
  </si>
  <si>
    <t>+7,4,6</t>
  </si>
  <si>
    <t>7440-26-8</t>
  </si>
  <si>
    <t>Ru</t>
  </si>
  <si>
    <t>ruthenium</t>
  </si>
  <si>
    <t>+4,3,6,8</t>
  </si>
  <si>
    <t>[Kr] 5s1 4d7</t>
  </si>
  <si>
    <t>7440-18-8</t>
  </si>
  <si>
    <t>Rh</t>
  </si>
  <si>
    <t>rhodium</t>
  </si>
  <si>
    <t>+3,4,6</t>
  </si>
  <si>
    <t>[Kr] 5s1 4d8</t>
  </si>
  <si>
    <t>7440-16-6</t>
  </si>
  <si>
    <t>Pd</t>
  </si>
  <si>
    <t>palladium</t>
  </si>
  <si>
    <t>+2,4</t>
  </si>
  <si>
    <t>[Kr] (5s0) 4d10</t>
  </si>
  <si>
    <t>7440-05-3</t>
  </si>
  <si>
    <t>Ag</t>
  </si>
  <si>
    <t>silver</t>
  </si>
  <si>
    <t>[Kr] 5s1 4d10</t>
  </si>
  <si>
    <t>7440-22-4</t>
  </si>
  <si>
    <t>Cd</t>
  </si>
  <si>
    <t>cadmium</t>
  </si>
  <si>
    <t>7440-43-9</t>
  </si>
  <si>
    <t>In</t>
  </si>
  <si>
    <t>indium</t>
  </si>
  <si>
    <t>tetragonal</t>
  </si>
  <si>
    <t>7440-74-6</t>
  </si>
  <si>
    <t>Sn</t>
  </si>
  <si>
    <t>tin</t>
  </si>
  <si>
    <t>7440-31-5</t>
  </si>
  <si>
    <t>Sb</t>
  </si>
  <si>
    <t>antimony</t>
  </si>
  <si>
    <t>+3,5</t>
  </si>
  <si>
    <t>7440-36-0</t>
  </si>
  <si>
    <t>Te</t>
  </si>
  <si>
    <t>tellurium</t>
  </si>
  <si>
    <t>+4,6,−2</t>
  </si>
  <si>
    <t>13494-80-9</t>
  </si>
  <si>
    <t>I</t>
  </si>
  <si>
    <t>iodine</t>
  </si>
  <si>
    <t>−1,+5,7</t>
  </si>
  <si>
    <t>7553-56-2</t>
  </si>
  <si>
    <t>Xe</t>
  </si>
  <si>
    <t>xenon</t>
  </si>
  <si>
    <t>7440-63-3</t>
  </si>
  <si>
    <t>Cs</t>
  </si>
  <si>
    <t>cesium</t>
  </si>
  <si>
    <t>7440-46-2</t>
  </si>
  <si>
    <t>Ba</t>
  </si>
  <si>
    <t>barium</t>
  </si>
  <si>
    <t>7440-39-3</t>
  </si>
  <si>
    <t>La</t>
  </si>
  <si>
    <t>lanthanides</t>
  </si>
  <si>
    <t>lanthanum</t>
  </si>
  <si>
    <t>7439-91-0</t>
  </si>
  <si>
    <t>Ce</t>
  </si>
  <si>
    <t>cerium</t>
  </si>
  <si>
    <t>+3,4</t>
  </si>
  <si>
    <t>7440-45-1</t>
  </si>
  <si>
    <t>Pr</t>
  </si>
  <si>
    <t>praseodymium</t>
  </si>
  <si>
    <t>7440-10-0</t>
  </si>
  <si>
    <t>Nd</t>
  </si>
  <si>
    <t>neodymium</t>
  </si>
  <si>
    <t>7440-00-8</t>
  </si>
  <si>
    <t>Pm</t>
  </si>
  <si>
    <t>promethium</t>
  </si>
  <si>
    <t>7440-12-2</t>
  </si>
  <si>
    <t>Sm</t>
  </si>
  <si>
    <t>samarium</t>
  </si>
  <si>
    <t>7440-19-9</t>
  </si>
  <si>
    <t>Eu</t>
  </si>
  <si>
    <t>europium</t>
  </si>
  <si>
    <t>7440-53-3</t>
  </si>
  <si>
    <t>Gd</t>
  </si>
  <si>
    <t>gadolinium</t>
  </si>
  <si>
    <t>7440-54-2</t>
  </si>
  <si>
    <t>Tb</t>
  </si>
  <si>
    <t>terbium</t>
  </si>
  <si>
    <t>7440-27-9</t>
  </si>
  <si>
    <t>Dy</t>
  </si>
  <si>
    <t>dysprosium</t>
  </si>
  <si>
    <t>7429-91-6</t>
  </si>
  <si>
    <t>Ho</t>
  </si>
  <si>
    <t>holmium</t>
  </si>
  <si>
    <t>7440-60-0</t>
  </si>
  <si>
    <t>Er</t>
  </si>
  <si>
    <t>erbium</t>
  </si>
  <si>
    <t>7440-52-0</t>
  </si>
  <si>
    <t>Tm</t>
  </si>
  <si>
    <t>thulium</t>
  </si>
  <si>
    <t>7440-30-4</t>
  </si>
  <si>
    <t>Yb</t>
  </si>
  <si>
    <t>ytterbium</t>
  </si>
  <si>
    <t>7440-64-4</t>
  </si>
  <si>
    <t>Lu</t>
  </si>
  <si>
    <t>lutetium</t>
  </si>
  <si>
    <t>7439-94-3</t>
  </si>
  <si>
    <t>Hf</t>
  </si>
  <si>
    <t>hafnium</t>
  </si>
  <si>
    <t>7440-58-6</t>
  </si>
  <si>
    <t>Ta</t>
  </si>
  <si>
    <t>tantalum</t>
  </si>
  <si>
    <t>+5</t>
  </si>
  <si>
    <t>7440-25-7</t>
  </si>
  <si>
    <t>W</t>
  </si>
  <si>
    <t>tungsten</t>
  </si>
  <si>
    <t>+6,4</t>
  </si>
  <si>
    <t>7440-33-7</t>
  </si>
  <si>
    <t>Re</t>
  </si>
  <si>
    <t>rhenium</t>
  </si>
  <si>
    <t>7440-15-5</t>
  </si>
  <si>
    <t>Os</t>
  </si>
  <si>
    <t>osmium</t>
  </si>
  <si>
    <t>+4,6,8</t>
  </si>
  <si>
    <t>7440-04-02</t>
  </si>
  <si>
    <t>Ir</t>
  </si>
  <si>
    <t>iridium</t>
  </si>
  <si>
    <t>+4,3,6</t>
  </si>
  <si>
    <t>7439-88-5</t>
  </si>
  <si>
    <t>Pt</t>
  </si>
  <si>
    <t>platinum</t>
  </si>
  <si>
    <t>7440-06-4</t>
  </si>
  <si>
    <t>Au</t>
  </si>
  <si>
    <t>gold</t>
  </si>
  <si>
    <t>+3,1</t>
  </si>
  <si>
    <t>7440-57-5</t>
  </si>
  <si>
    <t>Hg</t>
  </si>
  <si>
    <t>mercury</t>
  </si>
  <si>
    <t>7439-97-6</t>
  </si>
  <si>
    <t>Tl</t>
  </si>
  <si>
    <t>thallium</t>
  </si>
  <si>
    <t>+1,3</t>
  </si>
  <si>
    <t>7440-28-0</t>
  </si>
  <si>
    <t>Pb</t>
  </si>
  <si>
    <t>lead</t>
  </si>
  <si>
    <t>7439-92-1</t>
  </si>
  <si>
    <t>Bi</t>
  </si>
  <si>
    <t>bismuth</t>
  </si>
  <si>
    <t>7440-69-9</t>
  </si>
  <si>
    <t>Po</t>
  </si>
  <si>
    <t>polonium</t>
  </si>
  <si>
    <t>7440-08-6</t>
  </si>
  <si>
    <t>At</t>
  </si>
  <si>
    <t>astatine</t>
  </si>
  <si>
    <t>7440-68-8</t>
  </si>
  <si>
    <t>Rn</t>
  </si>
  <si>
    <t>radon</t>
  </si>
  <si>
    <t>10043-92-2</t>
  </si>
  <si>
    <t>Fr</t>
  </si>
  <si>
    <t>francium</t>
  </si>
  <si>
    <t>7440-73-5</t>
  </si>
  <si>
    <t>Ra</t>
  </si>
  <si>
    <t>radium</t>
  </si>
  <si>
    <t>7440-14-4</t>
  </si>
  <si>
    <t>Ac</t>
  </si>
  <si>
    <t>actinides</t>
  </si>
  <si>
    <t>actinium</t>
  </si>
  <si>
    <t>7440-34-8</t>
  </si>
  <si>
    <t>Th</t>
  </si>
  <si>
    <t>thorium</t>
  </si>
  <si>
    <t>7440-29-1</t>
  </si>
  <si>
    <t>Pa</t>
  </si>
  <si>
    <t>protactinium</t>
  </si>
  <si>
    <t>+5,4</t>
  </si>
  <si>
    <t>7440-13-3</t>
  </si>
  <si>
    <t>U</t>
  </si>
  <si>
    <t>uranium</t>
  </si>
  <si>
    <t>+6,3,4,5</t>
  </si>
  <si>
    <t>7440-61-1</t>
  </si>
  <si>
    <t>Np</t>
  </si>
  <si>
    <t>neptunium</t>
  </si>
  <si>
    <t>+5,3,4,6</t>
  </si>
  <si>
    <t>7439-99-8</t>
  </si>
  <si>
    <t>Pu</t>
  </si>
  <si>
    <t>plutonium</t>
  </si>
  <si>
    <t>+4,3,5,6</t>
  </si>
  <si>
    <t>7440-07-5</t>
  </si>
  <si>
    <t>Am</t>
  </si>
  <si>
    <t>americium</t>
  </si>
  <si>
    <t>+3,4,5,6</t>
  </si>
  <si>
    <t>7440-35-9</t>
  </si>
  <si>
    <t>Cm</t>
  </si>
  <si>
    <t>curium</t>
  </si>
  <si>
    <t>7440-51-9</t>
  </si>
  <si>
    <t>Bk</t>
  </si>
  <si>
    <t>berkelium</t>
  </si>
  <si>
    <t>7440-40-6</t>
  </si>
  <si>
    <t>Cf</t>
  </si>
  <si>
    <t>californium</t>
  </si>
  <si>
    <t>7440-71-3</t>
  </si>
  <si>
    <t>Es</t>
  </si>
  <si>
    <t>einsteinium</t>
  </si>
  <si>
    <t>7429-92-7</t>
  </si>
  <si>
    <t>Fm</t>
  </si>
  <si>
    <t>fermium</t>
  </si>
  <si>
    <t>7440-72-4</t>
  </si>
  <si>
    <t>Md</t>
  </si>
  <si>
    <t>mendelevium</t>
  </si>
  <si>
    <t>7440-11-1</t>
  </si>
  <si>
    <t>No</t>
  </si>
  <si>
    <t>nobelium</t>
  </si>
  <si>
    <t>10028-14-5</t>
  </si>
  <si>
    <t>Lr</t>
  </si>
  <si>
    <t>lawrencium</t>
  </si>
  <si>
    <t>22537-19-5</t>
  </si>
  <si>
    <t>Rf</t>
  </si>
  <si>
    <t>rutherfordium</t>
  </si>
  <si>
    <t>53850-36-5</t>
  </si>
  <si>
    <t>Db</t>
  </si>
  <si>
    <t>dubnium</t>
  </si>
  <si>
    <t>53850-35-4</t>
  </si>
  <si>
    <t>Sg</t>
  </si>
  <si>
    <t>seaborgium</t>
  </si>
  <si>
    <t>54038-81-2</t>
  </si>
  <si>
    <t>Bh</t>
  </si>
  <si>
    <t>bohrium</t>
  </si>
  <si>
    <t>54037-14-8</t>
  </si>
  <si>
    <t>Hs</t>
  </si>
  <si>
    <t>hassium</t>
  </si>
  <si>
    <t>54037-57-9</t>
  </si>
  <si>
    <t>Mt</t>
  </si>
  <si>
    <t>meitnerium</t>
  </si>
  <si>
    <t>54038-01-6</t>
  </si>
  <si>
    <t>Ds</t>
  </si>
  <si>
    <t>darmstadtium</t>
  </si>
  <si>
    <t>54083-77-1</t>
  </si>
  <si>
    <t>Rg</t>
  </si>
  <si>
    <t>roentgentium</t>
  </si>
  <si>
    <t>54386-24-2</t>
  </si>
  <si>
    <t>Cn</t>
  </si>
  <si>
    <t>copernicum</t>
  </si>
  <si>
    <t>54084-26-3</t>
  </si>
  <si>
    <t>Nh</t>
  </si>
  <si>
    <t>nihonium</t>
  </si>
  <si>
    <t>54084-70-7</t>
  </si>
  <si>
    <t>Fl</t>
  </si>
  <si>
    <t>flerovium</t>
  </si>
  <si>
    <t>54085-16-4</t>
  </si>
  <si>
    <t>Mc</t>
  </si>
  <si>
    <t>moscovium</t>
  </si>
  <si>
    <t>54085-64-2</t>
  </si>
  <si>
    <t>Lv</t>
  </si>
  <si>
    <t>livermorium</t>
  </si>
  <si>
    <t>54100-71-9</t>
  </si>
  <si>
    <t>Ts</t>
  </si>
  <si>
    <t>tennessine</t>
  </si>
  <si>
    <t>87658-56-8</t>
  </si>
  <si>
    <t>Og</t>
  </si>
  <si>
    <t>oganesson</t>
  </si>
  <si>
    <t>54144-19-3</t>
  </si>
  <si>
    <t>Group</t>
  </si>
  <si>
    <t>AtomicNumber</t>
  </si>
  <si>
    <t>Name</t>
  </si>
  <si>
    <t>Symbol</t>
  </si>
  <si>
    <t>AtomicMass</t>
  </si>
  <si>
    <t>StateAtRT</t>
  </si>
  <si>
    <t>Density</t>
  </si>
  <si>
    <t>MeltingPoint</t>
  </si>
  <si>
    <t>BoilingPoint</t>
  </si>
  <si>
    <t>Electronegativity</t>
  </si>
  <si>
    <t xml:space="preserve">IonizationPot1st </t>
  </si>
  <si>
    <t>IonizationPot2nd</t>
  </si>
  <si>
    <t>IonizationPot3rd</t>
  </si>
  <si>
    <t>ElectronAffinity</t>
  </si>
  <si>
    <t>CommonOxidationStates</t>
  </si>
  <si>
    <t>IonsCommonlyFormed</t>
  </si>
  <si>
    <t>PredictedElectronConfiguration</t>
  </si>
  <si>
    <t>ObservedElectronConfiguration</t>
  </si>
  <si>
    <t>AtomicRadius</t>
  </si>
  <si>
    <t>IonicRadius</t>
  </si>
  <si>
    <t>CovalentRadius</t>
  </si>
  <si>
    <t>Radius2m</t>
  </si>
  <si>
    <t>Radius1m</t>
  </si>
  <si>
    <t>Radius1p</t>
  </si>
  <si>
    <t>Radius2p</t>
  </si>
  <si>
    <t>Radius3p</t>
  </si>
  <si>
    <t>AtomicVolume</t>
  </si>
  <si>
    <t>CrystalStructure</t>
  </si>
  <si>
    <t>CASRegistryNo</t>
  </si>
  <si>
    <t>ElectricalConductivity</t>
  </si>
  <si>
    <t>SpecificHeat</t>
  </si>
  <si>
    <t>HeatOfFusion</t>
  </si>
  <si>
    <t>HeatOfVaporization</t>
  </si>
  <si>
    <t>ThermalConductivity</t>
  </si>
  <si>
    <t>mgperkgInEarthCrust</t>
  </si>
  <si>
    <t>mgperLInSeawater</t>
  </si>
  <si>
    <t>PercentageHumanBodyMass</t>
  </si>
  <si>
    <t>Hardness</t>
  </si>
  <si>
    <t>Polarizability</t>
  </si>
  <si>
    <t>HeatAtomization</t>
  </si>
  <si>
    <t>RelAbundSolarSystem</t>
  </si>
  <si>
    <t>AbundanceEarthCrust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</si>
</sst>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Border="1" applyAlignment="1">
      <alignment horizontal="right" wrapText="1"/>
    </xf>
    <xf numFmtId="2" fontId="0" fillId="0" borderId="0" xfId="0" applyNumberFormat="1" applyBorder="1" applyAlignment="1">
      <alignment horizontal="right" wrapText="1"/>
    </xf>
    <xf numFmtId="49" fontId="0" fillId="0" borderId="0" xfId="0" applyNumberFormat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wrapText="1"/>
    </xf>
    <xf numFmtId="164" fontId="0" fillId="0" borderId="0" xfId="0" applyNumberFormat="1" applyFont="1" applyFill="1" applyBorder="1" applyAlignment="1" applyProtection="1">
      <protection locked="0"/>
    </xf>
    <xf numFmtId="49" fontId="0" fillId="0" borderId="0" xfId="0" quotePrefix="1" applyNumberFormat="1" applyBorder="1" applyAlignment="1">
      <alignment horizontal="right" wrapText="1"/>
    </xf>
    <xf numFmtId="0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Border="1" applyAlignment="1">
      <alignment wrapText="1"/>
    </xf>
    <xf numFmtId="0" fontId="0" fillId="0" borderId="0" xfId="0" applyNumberFormat="1"/>
    <xf numFmtId="2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2" fillId="3" borderId="0" xfId="0" applyNumberFormat="1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3"/>
  <sheetViews>
    <sheetView tabSelected="1" workbookViewId="0">
      <selection activeCell="AF2" sqref="A2:XFD3"/>
    </sheetView>
  </sheetViews>
  <sheetFormatPr baseColWidth="10" defaultColWidth="8.83203125" defaultRowHeight="15" x14ac:dyDescent="0.2"/>
  <cols>
    <col min="1" max="1" width="15" style="1" bestFit="1" customWidth="1"/>
    <col min="2" max="2" width="14.83203125" style="1" bestFit="1" customWidth="1"/>
    <col min="3" max="3" width="11.5" style="1" bestFit="1" customWidth="1"/>
    <col min="4" max="4" width="7" style="1" bestFit="1" customWidth="1"/>
    <col min="5" max="5" width="14.33203125" style="1" customWidth="1"/>
    <col min="6" max="6" width="12.6640625" customWidth="1"/>
    <col min="7" max="7" width="9.5" customWidth="1"/>
    <col min="10" max="11" width="9.6640625" customWidth="1"/>
    <col min="12" max="12" width="13.83203125" customWidth="1"/>
    <col min="13" max="13" width="13.5" customWidth="1"/>
    <col min="14" max="14" width="13.33203125" customWidth="1"/>
    <col min="15" max="15" width="8.5" customWidth="1"/>
    <col min="16" max="16" width="9.83203125" customWidth="1"/>
    <col min="17" max="17" width="10.1640625" customWidth="1"/>
    <col min="18" max="18" width="13.5" customWidth="1"/>
    <col min="19" max="19" width="13" customWidth="1"/>
    <col min="29" max="29" width="18.5" bestFit="1" customWidth="1"/>
    <col min="30" max="30" width="10.5" customWidth="1"/>
    <col min="31" max="31" width="12.1640625" customWidth="1"/>
    <col min="32" max="32" width="9.5" customWidth="1"/>
    <col min="34" max="34" width="12" customWidth="1"/>
    <col min="35" max="35" width="12.1640625" customWidth="1"/>
    <col min="36" max="36" width="8.83203125" customWidth="1"/>
    <col min="40" max="40" width="8.5" bestFit="1" customWidth="1"/>
    <col min="41" max="41" width="11.5" customWidth="1"/>
    <col min="42" max="42" width="12" customWidth="1"/>
    <col min="43" max="43" width="12.33203125" customWidth="1"/>
    <col min="227" max="227" width="6.83203125" customWidth="1"/>
    <col min="228" max="228" width="8.5" bestFit="1" customWidth="1"/>
    <col min="229" max="230" width="13.1640625" bestFit="1" customWidth="1"/>
    <col min="231" max="231" width="7" bestFit="1" customWidth="1"/>
    <col min="232" max="236" width="14.33203125" customWidth="1"/>
    <col min="237" max="237" width="9.5" customWidth="1"/>
    <col min="238" max="238" width="12.6640625" customWidth="1"/>
    <col min="239" max="239" width="9.5" customWidth="1"/>
    <col min="242" max="243" width="9.6640625" customWidth="1"/>
    <col min="244" max="244" width="13.83203125" customWidth="1"/>
    <col min="245" max="245" width="13.5" customWidth="1"/>
    <col min="246" max="247" width="13.33203125" customWidth="1"/>
    <col min="248" max="248" width="13.5" customWidth="1"/>
    <col min="249" max="249" width="13.33203125" customWidth="1"/>
    <col min="250" max="251" width="8.5" customWidth="1"/>
    <col min="252" max="252" width="9.83203125" customWidth="1"/>
    <col min="253" max="253" width="10.1640625" customWidth="1"/>
    <col min="254" max="254" width="13.5" customWidth="1"/>
    <col min="255" max="255" width="13" customWidth="1"/>
    <col min="266" max="266" width="18.5" bestFit="1" customWidth="1"/>
    <col min="267" max="267" width="10.5" customWidth="1"/>
    <col min="268" max="268" width="12.1640625" customWidth="1"/>
    <col min="269" max="269" width="9.5" customWidth="1"/>
    <col min="271" max="271" width="12" customWidth="1"/>
    <col min="272" max="272" width="12.1640625" customWidth="1"/>
    <col min="273" max="273" width="8.83203125" customWidth="1"/>
    <col min="276" max="276" width="16" customWidth="1"/>
    <col min="288" max="288" width="9.6640625" customWidth="1"/>
    <col min="290" max="290" width="10.33203125" customWidth="1"/>
    <col min="291" max="291" width="8.5" bestFit="1" customWidth="1"/>
    <col min="292" max="292" width="11.5" customWidth="1"/>
    <col min="293" max="293" width="11.1640625" customWidth="1"/>
    <col min="294" max="294" width="12" customWidth="1"/>
    <col min="295" max="295" width="12.33203125" customWidth="1"/>
    <col min="296" max="296" width="9.83203125" bestFit="1" customWidth="1"/>
    <col min="297" max="297" width="9.5" bestFit="1" customWidth="1"/>
    <col min="298" max="298" width="6.5" bestFit="1" customWidth="1"/>
    <col min="299" max="299" width="14" bestFit="1" customWidth="1"/>
    <col min="483" max="483" width="6.83203125" customWidth="1"/>
    <col min="484" max="484" width="8.5" bestFit="1" customWidth="1"/>
    <col min="485" max="486" width="13.1640625" bestFit="1" customWidth="1"/>
    <col min="487" max="487" width="7" bestFit="1" customWidth="1"/>
    <col min="488" max="492" width="14.33203125" customWidth="1"/>
    <col min="493" max="493" width="9.5" customWidth="1"/>
    <col min="494" max="494" width="12.6640625" customWidth="1"/>
    <col min="495" max="495" width="9.5" customWidth="1"/>
    <col min="498" max="499" width="9.6640625" customWidth="1"/>
    <col min="500" max="500" width="13.83203125" customWidth="1"/>
    <col min="501" max="501" width="13.5" customWidth="1"/>
    <col min="502" max="503" width="13.33203125" customWidth="1"/>
    <col min="504" max="504" width="13.5" customWidth="1"/>
    <col min="505" max="505" width="13.33203125" customWidth="1"/>
    <col min="506" max="507" width="8.5" customWidth="1"/>
    <col min="508" max="508" width="9.83203125" customWidth="1"/>
    <col min="509" max="509" width="10.1640625" customWidth="1"/>
    <col min="510" max="510" width="13.5" customWidth="1"/>
    <col min="511" max="511" width="13" customWidth="1"/>
    <col min="522" max="522" width="18.5" bestFit="1" customWidth="1"/>
    <col min="523" max="523" width="10.5" customWidth="1"/>
    <col min="524" max="524" width="12.1640625" customWidth="1"/>
    <col min="525" max="525" width="9.5" customWidth="1"/>
    <col min="527" max="527" width="12" customWidth="1"/>
    <col min="528" max="528" width="12.1640625" customWidth="1"/>
    <col min="529" max="529" width="8.83203125" customWidth="1"/>
    <col min="532" max="532" width="16" customWidth="1"/>
    <col min="544" max="544" width="9.6640625" customWidth="1"/>
    <col min="546" max="546" width="10.33203125" customWidth="1"/>
    <col min="547" max="547" width="8.5" bestFit="1" customWidth="1"/>
    <col min="548" max="548" width="11.5" customWidth="1"/>
    <col min="549" max="549" width="11.1640625" customWidth="1"/>
    <col min="550" max="550" width="12" customWidth="1"/>
    <col min="551" max="551" width="12.33203125" customWidth="1"/>
    <col min="552" max="552" width="9.83203125" bestFit="1" customWidth="1"/>
    <col min="553" max="553" width="9.5" bestFit="1" customWidth="1"/>
    <col min="554" max="554" width="6.5" bestFit="1" customWidth="1"/>
    <col min="555" max="555" width="14" bestFit="1" customWidth="1"/>
    <col min="739" max="739" width="6.83203125" customWidth="1"/>
    <col min="740" max="740" width="8.5" bestFit="1" customWidth="1"/>
    <col min="741" max="742" width="13.1640625" bestFit="1" customWidth="1"/>
    <col min="743" max="743" width="7" bestFit="1" customWidth="1"/>
    <col min="744" max="748" width="14.33203125" customWidth="1"/>
    <col min="749" max="749" width="9.5" customWidth="1"/>
    <col min="750" max="750" width="12.6640625" customWidth="1"/>
    <col min="751" max="751" width="9.5" customWidth="1"/>
    <col min="754" max="755" width="9.6640625" customWidth="1"/>
    <col min="756" max="756" width="13.83203125" customWidth="1"/>
    <col min="757" max="757" width="13.5" customWidth="1"/>
    <col min="758" max="759" width="13.33203125" customWidth="1"/>
    <col min="760" max="760" width="13.5" customWidth="1"/>
    <col min="761" max="761" width="13.33203125" customWidth="1"/>
    <col min="762" max="763" width="8.5" customWidth="1"/>
    <col min="764" max="764" width="9.83203125" customWidth="1"/>
    <col min="765" max="765" width="10.1640625" customWidth="1"/>
    <col min="766" max="766" width="13.5" customWidth="1"/>
    <col min="767" max="767" width="13" customWidth="1"/>
    <col min="778" max="778" width="18.5" bestFit="1" customWidth="1"/>
    <col min="779" max="779" width="10.5" customWidth="1"/>
    <col min="780" max="780" width="12.1640625" customWidth="1"/>
    <col min="781" max="781" width="9.5" customWidth="1"/>
    <col min="783" max="783" width="12" customWidth="1"/>
    <col min="784" max="784" width="12.1640625" customWidth="1"/>
    <col min="785" max="785" width="8.83203125" customWidth="1"/>
    <col min="788" max="788" width="16" customWidth="1"/>
    <col min="800" max="800" width="9.6640625" customWidth="1"/>
    <col min="802" max="802" width="10.33203125" customWidth="1"/>
    <col min="803" max="803" width="8.5" bestFit="1" customWidth="1"/>
    <col min="804" max="804" width="11.5" customWidth="1"/>
    <col min="805" max="805" width="11.1640625" customWidth="1"/>
    <col min="806" max="806" width="12" customWidth="1"/>
    <col min="807" max="807" width="12.33203125" customWidth="1"/>
    <col min="808" max="808" width="9.83203125" bestFit="1" customWidth="1"/>
    <col min="809" max="809" width="9.5" bestFit="1" customWidth="1"/>
    <col min="810" max="810" width="6.5" bestFit="1" customWidth="1"/>
    <col min="811" max="811" width="14" bestFit="1" customWidth="1"/>
    <col min="995" max="995" width="6.83203125" customWidth="1"/>
    <col min="996" max="996" width="8.5" bestFit="1" customWidth="1"/>
    <col min="997" max="998" width="13.1640625" bestFit="1" customWidth="1"/>
    <col min="999" max="999" width="7" bestFit="1" customWidth="1"/>
    <col min="1000" max="1004" width="14.33203125" customWidth="1"/>
    <col min="1005" max="1005" width="9.5" customWidth="1"/>
    <col min="1006" max="1006" width="12.6640625" customWidth="1"/>
    <col min="1007" max="1007" width="9.5" customWidth="1"/>
    <col min="1010" max="1011" width="9.6640625" customWidth="1"/>
    <col min="1012" max="1012" width="13.83203125" customWidth="1"/>
    <col min="1013" max="1013" width="13.5" customWidth="1"/>
    <col min="1014" max="1015" width="13.33203125" customWidth="1"/>
    <col min="1016" max="1016" width="13.5" customWidth="1"/>
    <col min="1017" max="1017" width="13.33203125" customWidth="1"/>
    <col min="1018" max="1019" width="8.5" customWidth="1"/>
    <col min="1020" max="1020" width="9.83203125" customWidth="1"/>
    <col min="1021" max="1021" width="10.1640625" customWidth="1"/>
    <col min="1022" max="1022" width="13.5" customWidth="1"/>
    <col min="1023" max="1023" width="13" customWidth="1"/>
    <col min="1034" max="1034" width="18.5" bestFit="1" customWidth="1"/>
    <col min="1035" max="1035" width="10.5" customWidth="1"/>
    <col min="1036" max="1036" width="12.1640625" customWidth="1"/>
    <col min="1037" max="1037" width="9.5" customWidth="1"/>
    <col min="1039" max="1039" width="12" customWidth="1"/>
    <col min="1040" max="1040" width="12.1640625" customWidth="1"/>
    <col min="1041" max="1041" width="8.83203125" customWidth="1"/>
    <col min="1044" max="1044" width="16" customWidth="1"/>
    <col min="1056" max="1056" width="9.6640625" customWidth="1"/>
    <col min="1058" max="1058" width="10.33203125" customWidth="1"/>
    <col min="1059" max="1059" width="8.5" bestFit="1" customWidth="1"/>
    <col min="1060" max="1060" width="11.5" customWidth="1"/>
    <col min="1061" max="1061" width="11.1640625" customWidth="1"/>
    <col min="1062" max="1062" width="12" customWidth="1"/>
    <col min="1063" max="1063" width="12.33203125" customWidth="1"/>
    <col min="1064" max="1064" width="9.83203125" bestFit="1" customWidth="1"/>
    <col min="1065" max="1065" width="9.5" bestFit="1" customWidth="1"/>
    <col min="1066" max="1066" width="6.5" bestFit="1" customWidth="1"/>
    <col min="1067" max="1067" width="14" bestFit="1" customWidth="1"/>
    <col min="1251" max="1251" width="6.83203125" customWidth="1"/>
    <col min="1252" max="1252" width="8.5" bestFit="1" customWidth="1"/>
    <col min="1253" max="1254" width="13.1640625" bestFit="1" customWidth="1"/>
    <col min="1255" max="1255" width="7" bestFit="1" customWidth="1"/>
    <col min="1256" max="1260" width="14.33203125" customWidth="1"/>
    <col min="1261" max="1261" width="9.5" customWidth="1"/>
    <col min="1262" max="1262" width="12.6640625" customWidth="1"/>
    <col min="1263" max="1263" width="9.5" customWidth="1"/>
    <col min="1266" max="1267" width="9.6640625" customWidth="1"/>
    <col min="1268" max="1268" width="13.83203125" customWidth="1"/>
    <col min="1269" max="1269" width="13.5" customWidth="1"/>
    <col min="1270" max="1271" width="13.33203125" customWidth="1"/>
    <col min="1272" max="1272" width="13.5" customWidth="1"/>
    <col min="1273" max="1273" width="13.33203125" customWidth="1"/>
    <col min="1274" max="1275" width="8.5" customWidth="1"/>
    <col min="1276" max="1276" width="9.83203125" customWidth="1"/>
    <col min="1277" max="1277" width="10.1640625" customWidth="1"/>
    <col min="1278" max="1278" width="13.5" customWidth="1"/>
    <col min="1279" max="1279" width="13" customWidth="1"/>
    <col min="1290" max="1290" width="18.5" bestFit="1" customWidth="1"/>
    <col min="1291" max="1291" width="10.5" customWidth="1"/>
    <col min="1292" max="1292" width="12.1640625" customWidth="1"/>
    <col min="1293" max="1293" width="9.5" customWidth="1"/>
    <col min="1295" max="1295" width="12" customWidth="1"/>
    <col min="1296" max="1296" width="12.1640625" customWidth="1"/>
    <col min="1297" max="1297" width="8.83203125" customWidth="1"/>
    <col min="1300" max="1300" width="16" customWidth="1"/>
    <col min="1312" max="1312" width="9.6640625" customWidth="1"/>
    <col min="1314" max="1314" width="10.33203125" customWidth="1"/>
    <col min="1315" max="1315" width="8.5" bestFit="1" customWidth="1"/>
    <col min="1316" max="1316" width="11.5" customWidth="1"/>
    <col min="1317" max="1317" width="11.1640625" customWidth="1"/>
    <col min="1318" max="1318" width="12" customWidth="1"/>
    <col min="1319" max="1319" width="12.33203125" customWidth="1"/>
    <col min="1320" max="1320" width="9.83203125" bestFit="1" customWidth="1"/>
    <col min="1321" max="1321" width="9.5" bestFit="1" customWidth="1"/>
    <col min="1322" max="1322" width="6.5" bestFit="1" customWidth="1"/>
    <col min="1323" max="1323" width="14" bestFit="1" customWidth="1"/>
    <col min="1507" max="1507" width="6.83203125" customWidth="1"/>
    <col min="1508" max="1508" width="8.5" bestFit="1" customWidth="1"/>
    <col min="1509" max="1510" width="13.1640625" bestFit="1" customWidth="1"/>
    <col min="1511" max="1511" width="7" bestFit="1" customWidth="1"/>
    <col min="1512" max="1516" width="14.33203125" customWidth="1"/>
    <col min="1517" max="1517" width="9.5" customWidth="1"/>
    <col min="1518" max="1518" width="12.6640625" customWidth="1"/>
    <col min="1519" max="1519" width="9.5" customWidth="1"/>
    <col min="1522" max="1523" width="9.6640625" customWidth="1"/>
    <col min="1524" max="1524" width="13.83203125" customWidth="1"/>
    <col min="1525" max="1525" width="13.5" customWidth="1"/>
    <col min="1526" max="1527" width="13.33203125" customWidth="1"/>
    <col min="1528" max="1528" width="13.5" customWidth="1"/>
    <col min="1529" max="1529" width="13.33203125" customWidth="1"/>
    <col min="1530" max="1531" width="8.5" customWidth="1"/>
    <col min="1532" max="1532" width="9.83203125" customWidth="1"/>
    <col min="1533" max="1533" width="10.1640625" customWidth="1"/>
    <col min="1534" max="1534" width="13.5" customWidth="1"/>
    <col min="1535" max="1535" width="13" customWidth="1"/>
    <col min="1546" max="1546" width="18.5" bestFit="1" customWidth="1"/>
    <col min="1547" max="1547" width="10.5" customWidth="1"/>
    <col min="1548" max="1548" width="12.1640625" customWidth="1"/>
    <col min="1549" max="1549" width="9.5" customWidth="1"/>
    <col min="1551" max="1551" width="12" customWidth="1"/>
    <col min="1552" max="1552" width="12.1640625" customWidth="1"/>
    <col min="1553" max="1553" width="8.83203125" customWidth="1"/>
    <col min="1556" max="1556" width="16" customWidth="1"/>
    <col min="1568" max="1568" width="9.6640625" customWidth="1"/>
    <col min="1570" max="1570" width="10.33203125" customWidth="1"/>
    <col min="1571" max="1571" width="8.5" bestFit="1" customWidth="1"/>
    <col min="1572" max="1572" width="11.5" customWidth="1"/>
    <col min="1573" max="1573" width="11.1640625" customWidth="1"/>
    <col min="1574" max="1574" width="12" customWidth="1"/>
    <col min="1575" max="1575" width="12.33203125" customWidth="1"/>
    <col min="1576" max="1576" width="9.83203125" bestFit="1" customWidth="1"/>
    <col min="1577" max="1577" width="9.5" bestFit="1" customWidth="1"/>
    <col min="1578" max="1578" width="6.5" bestFit="1" customWidth="1"/>
    <col min="1579" max="1579" width="14" bestFit="1" customWidth="1"/>
    <col min="1763" max="1763" width="6.83203125" customWidth="1"/>
    <col min="1764" max="1764" width="8.5" bestFit="1" customWidth="1"/>
    <col min="1765" max="1766" width="13.1640625" bestFit="1" customWidth="1"/>
    <col min="1767" max="1767" width="7" bestFit="1" customWidth="1"/>
    <col min="1768" max="1772" width="14.33203125" customWidth="1"/>
    <col min="1773" max="1773" width="9.5" customWidth="1"/>
    <col min="1774" max="1774" width="12.6640625" customWidth="1"/>
    <col min="1775" max="1775" width="9.5" customWidth="1"/>
    <col min="1778" max="1779" width="9.6640625" customWidth="1"/>
    <col min="1780" max="1780" width="13.83203125" customWidth="1"/>
    <col min="1781" max="1781" width="13.5" customWidth="1"/>
    <col min="1782" max="1783" width="13.33203125" customWidth="1"/>
    <col min="1784" max="1784" width="13.5" customWidth="1"/>
    <col min="1785" max="1785" width="13.33203125" customWidth="1"/>
    <col min="1786" max="1787" width="8.5" customWidth="1"/>
    <col min="1788" max="1788" width="9.83203125" customWidth="1"/>
    <col min="1789" max="1789" width="10.1640625" customWidth="1"/>
    <col min="1790" max="1790" width="13.5" customWidth="1"/>
    <col min="1791" max="1791" width="13" customWidth="1"/>
    <col min="1802" max="1802" width="18.5" bestFit="1" customWidth="1"/>
    <col min="1803" max="1803" width="10.5" customWidth="1"/>
    <col min="1804" max="1804" width="12.1640625" customWidth="1"/>
    <col min="1805" max="1805" width="9.5" customWidth="1"/>
    <col min="1807" max="1807" width="12" customWidth="1"/>
    <col min="1808" max="1808" width="12.1640625" customWidth="1"/>
    <col min="1809" max="1809" width="8.83203125" customWidth="1"/>
    <col min="1812" max="1812" width="16" customWidth="1"/>
    <col min="1824" max="1824" width="9.6640625" customWidth="1"/>
    <col min="1826" max="1826" width="10.33203125" customWidth="1"/>
    <col min="1827" max="1827" width="8.5" bestFit="1" customWidth="1"/>
    <col min="1828" max="1828" width="11.5" customWidth="1"/>
    <col min="1829" max="1829" width="11.1640625" customWidth="1"/>
    <col min="1830" max="1830" width="12" customWidth="1"/>
    <col min="1831" max="1831" width="12.33203125" customWidth="1"/>
    <col min="1832" max="1832" width="9.83203125" bestFit="1" customWidth="1"/>
    <col min="1833" max="1833" width="9.5" bestFit="1" customWidth="1"/>
    <col min="1834" max="1834" width="6.5" bestFit="1" customWidth="1"/>
    <col min="1835" max="1835" width="14" bestFit="1" customWidth="1"/>
    <col min="2019" max="2019" width="6.83203125" customWidth="1"/>
    <col min="2020" max="2020" width="8.5" bestFit="1" customWidth="1"/>
    <col min="2021" max="2022" width="13.1640625" bestFit="1" customWidth="1"/>
    <col min="2023" max="2023" width="7" bestFit="1" customWidth="1"/>
    <col min="2024" max="2028" width="14.33203125" customWidth="1"/>
    <col min="2029" max="2029" width="9.5" customWidth="1"/>
    <col min="2030" max="2030" width="12.6640625" customWidth="1"/>
    <col min="2031" max="2031" width="9.5" customWidth="1"/>
    <col min="2034" max="2035" width="9.6640625" customWidth="1"/>
    <col min="2036" max="2036" width="13.83203125" customWidth="1"/>
    <col min="2037" max="2037" width="13.5" customWidth="1"/>
    <col min="2038" max="2039" width="13.33203125" customWidth="1"/>
    <col min="2040" max="2040" width="13.5" customWidth="1"/>
    <col min="2041" max="2041" width="13.33203125" customWidth="1"/>
    <col min="2042" max="2043" width="8.5" customWidth="1"/>
    <col min="2044" max="2044" width="9.83203125" customWidth="1"/>
    <col min="2045" max="2045" width="10.1640625" customWidth="1"/>
    <col min="2046" max="2046" width="13.5" customWidth="1"/>
    <col min="2047" max="2047" width="13" customWidth="1"/>
    <col min="2058" max="2058" width="18.5" bestFit="1" customWidth="1"/>
    <col min="2059" max="2059" width="10.5" customWidth="1"/>
    <col min="2060" max="2060" width="12.1640625" customWidth="1"/>
    <col min="2061" max="2061" width="9.5" customWidth="1"/>
    <col min="2063" max="2063" width="12" customWidth="1"/>
    <col min="2064" max="2064" width="12.1640625" customWidth="1"/>
    <col min="2065" max="2065" width="8.83203125" customWidth="1"/>
    <col min="2068" max="2068" width="16" customWidth="1"/>
    <col min="2080" max="2080" width="9.6640625" customWidth="1"/>
    <col min="2082" max="2082" width="10.33203125" customWidth="1"/>
    <col min="2083" max="2083" width="8.5" bestFit="1" customWidth="1"/>
    <col min="2084" max="2084" width="11.5" customWidth="1"/>
    <col min="2085" max="2085" width="11.1640625" customWidth="1"/>
    <col min="2086" max="2086" width="12" customWidth="1"/>
    <col min="2087" max="2087" width="12.33203125" customWidth="1"/>
    <col min="2088" max="2088" width="9.83203125" bestFit="1" customWidth="1"/>
    <col min="2089" max="2089" width="9.5" bestFit="1" customWidth="1"/>
    <col min="2090" max="2090" width="6.5" bestFit="1" customWidth="1"/>
    <col min="2091" max="2091" width="14" bestFit="1" customWidth="1"/>
    <col min="2275" max="2275" width="6.83203125" customWidth="1"/>
    <col min="2276" max="2276" width="8.5" bestFit="1" customWidth="1"/>
    <col min="2277" max="2278" width="13.1640625" bestFit="1" customWidth="1"/>
    <col min="2279" max="2279" width="7" bestFit="1" customWidth="1"/>
    <col min="2280" max="2284" width="14.33203125" customWidth="1"/>
    <col min="2285" max="2285" width="9.5" customWidth="1"/>
    <col min="2286" max="2286" width="12.6640625" customWidth="1"/>
    <col min="2287" max="2287" width="9.5" customWidth="1"/>
    <col min="2290" max="2291" width="9.6640625" customWidth="1"/>
    <col min="2292" max="2292" width="13.83203125" customWidth="1"/>
    <col min="2293" max="2293" width="13.5" customWidth="1"/>
    <col min="2294" max="2295" width="13.33203125" customWidth="1"/>
    <col min="2296" max="2296" width="13.5" customWidth="1"/>
    <col min="2297" max="2297" width="13.33203125" customWidth="1"/>
    <col min="2298" max="2299" width="8.5" customWidth="1"/>
    <col min="2300" max="2300" width="9.83203125" customWidth="1"/>
    <col min="2301" max="2301" width="10.1640625" customWidth="1"/>
    <col min="2302" max="2302" width="13.5" customWidth="1"/>
    <col min="2303" max="2303" width="13" customWidth="1"/>
    <col min="2314" max="2314" width="18.5" bestFit="1" customWidth="1"/>
    <col min="2315" max="2315" width="10.5" customWidth="1"/>
    <col min="2316" max="2316" width="12.1640625" customWidth="1"/>
    <col min="2317" max="2317" width="9.5" customWidth="1"/>
    <col min="2319" max="2319" width="12" customWidth="1"/>
    <col min="2320" max="2320" width="12.1640625" customWidth="1"/>
    <col min="2321" max="2321" width="8.83203125" customWidth="1"/>
    <col min="2324" max="2324" width="16" customWidth="1"/>
    <col min="2336" max="2336" width="9.6640625" customWidth="1"/>
    <col min="2338" max="2338" width="10.33203125" customWidth="1"/>
    <col min="2339" max="2339" width="8.5" bestFit="1" customWidth="1"/>
    <col min="2340" max="2340" width="11.5" customWidth="1"/>
    <col min="2341" max="2341" width="11.1640625" customWidth="1"/>
    <col min="2342" max="2342" width="12" customWidth="1"/>
    <col min="2343" max="2343" width="12.33203125" customWidth="1"/>
    <col min="2344" max="2344" width="9.83203125" bestFit="1" customWidth="1"/>
    <col min="2345" max="2345" width="9.5" bestFit="1" customWidth="1"/>
    <col min="2346" max="2346" width="6.5" bestFit="1" customWidth="1"/>
    <col min="2347" max="2347" width="14" bestFit="1" customWidth="1"/>
    <col min="2531" max="2531" width="6.83203125" customWidth="1"/>
    <col min="2532" max="2532" width="8.5" bestFit="1" customWidth="1"/>
    <col min="2533" max="2534" width="13.1640625" bestFit="1" customWidth="1"/>
    <col min="2535" max="2535" width="7" bestFit="1" customWidth="1"/>
    <col min="2536" max="2540" width="14.33203125" customWidth="1"/>
    <col min="2541" max="2541" width="9.5" customWidth="1"/>
    <col min="2542" max="2542" width="12.6640625" customWidth="1"/>
    <col min="2543" max="2543" width="9.5" customWidth="1"/>
    <col min="2546" max="2547" width="9.6640625" customWidth="1"/>
    <col min="2548" max="2548" width="13.83203125" customWidth="1"/>
    <col min="2549" max="2549" width="13.5" customWidth="1"/>
    <col min="2550" max="2551" width="13.33203125" customWidth="1"/>
    <col min="2552" max="2552" width="13.5" customWidth="1"/>
    <col min="2553" max="2553" width="13.33203125" customWidth="1"/>
    <col min="2554" max="2555" width="8.5" customWidth="1"/>
    <col min="2556" max="2556" width="9.83203125" customWidth="1"/>
    <col min="2557" max="2557" width="10.1640625" customWidth="1"/>
    <col min="2558" max="2558" width="13.5" customWidth="1"/>
    <col min="2559" max="2559" width="13" customWidth="1"/>
    <col min="2570" max="2570" width="18.5" bestFit="1" customWidth="1"/>
    <col min="2571" max="2571" width="10.5" customWidth="1"/>
    <col min="2572" max="2572" width="12.1640625" customWidth="1"/>
    <col min="2573" max="2573" width="9.5" customWidth="1"/>
    <col min="2575" max="2575" width="12" customWidth="1"/>
    <col min="2576" max="2576" width="12.1640625" customWidth="1"/>
    <col min="2577" max="2577" width="8.83203125" customWidth="1"/>
    <col min="2580" max="2580" width="16" customWidth="1"/>
    <col min="2592" max="2592" width="9.6640625" customWidth="1"/>
    <col min="2594" max="2594" width="10.33203125" customWidth="1"/>
    <col min="2595" max="2595" width="8.5" bestFit="1" customWidth="1"/>
    <col min="2596" max="2596" width="11.5" customWidth="1"/>
    <col min="2597" max="2597" width="11.1640625" customWidth="1"/>
    <col min="2598" max="2598" width="12" customWidth="1"/>
    <col min="2599" max="2599" width="12.33203125" customWidth="1"/>
    <col min="2600" max="2600" width="9.83203125" bestFit="1" customWidth="1"/>
    <col min="2601" max="2601" width="9.5" bestFit="1" customWidth="1"/>
    <col min="2602" max="2602" width="6.5" bestFit="1" customWidth="1"/>
    <col min="2603" max="2603" width="14" bestFit="1" customWidth="1"/>
    <col min="2787" max="2787" width="6.83203125" customWidth="1"/>
    <col min="2788" max="2788" width="8.5" bestFit="1" customWidth="1"/>
    <col min="2789" max="2790" width="13.1640625" bestFit="1" customWidth="1"/>
    <col min="2791" max="2791" width="7" bestFit="1" customWidth="1"/>
    <col min="2792" max="2796" width="14.33203125" customWidth="1"/>
    <col min="2797" max="2797" width="9.5" customWidth="1"/>
    <col min="2798" max="2798" width="12.6640625" customWidth="1"/>
    <col min="2799" max="2799" width="9.5" customWidth="1"/>
    <col min="2802" max="2803" width="9.6640625" customWidth="1"/>
    <col min="2804" max="2804" width="13.83203125" customWidth="1"/>
    <col min="2805" max="2805" width="13.5" customWidth="1"/>
    <col min="2806" max="2807" width="13.33203125" customWidth="1"/>
    <col min="2808" max="2808" width="13.5" customWidth="1"/>
    <col min="2809" max="2809" width="13.33203125" customWidth="1"/>
    <col min="2810" max="2811" width="8.5" customWidth="1"/>
    <col min="2812" max="2812" width="9.83203125" customWidth="1"/>
    <col min="2813" max="2813" width="10.1640625" customWidth="1"/>
    <col min="2814" max="2814" width="13.5" customWidth="1"/>
    <col min="2815" max="2815" width="13" customWidth="1"/>
    <col min="2826" max="2826" width="18.5" bestFit="1" customWidth="1"/>
    <col min="2827" max="2827" width="10.5" customWidth="1"/>
    <col min="2828" max="2828" width="12.1640625" customWidth="1"/>
    <col min="2829" max="2829" width="9.5" customWidth="1"/>
    <col min="2831" max="2831" width="12" customWidth="1"/>
    <col min="2832" max="2832" width="12.1640625" customWidth="1"/>
    <col min="2833" max="2833" width="8.83203125" customWidth="1"/>
    <col min="2836" max="2836" width="16" customWidth="1"/>
    <col min="2848" max="2848" width="9.6640625" customWidth="1"/>
    <col min="2850" max="2850" width="10.33203125" customWidth="1"/>
    <col min="2851" max="2851" width="8.5" bestFit="1" customWidth="1"/>
    <col min="2852" max="2852" width="11.5" customWidth="1"/>
    <col min="2853" max="2853" width="11.1640625" customWidth="1"/>
    <col min="2854" max="2854" width="12" customWidth="1"/>
    <col min="2855" max="2855" width="12.33203125" customWidth="1"/>
    <col min="2856" max="2856" width="9.83203125" bestFit="1" customWidth="1"/>
    <col min="2857" max="2857" width="9.5" bestFit="1" customWidth="1"/>
    <col min="2858" max="2858" width="6.5" bestFit="1" customWidth="1"/>
    <col min="2859" max="2859" width="14" bestFit="1" customWidth="1"/>
    <col min="3043" max="3043" width="6.83203125" customWidth="1"/>
    <col min="3044" max="3044" width="8.5" bestFit="1" customWidth="1"/>
    <col min="3045" max="3046" width="13.1640625" bestFit="1" customWidth="1"/>
    <col min="3047" max="3047" width="7" bestFit="1" customWidth="1"/>
    <col min="3048" max="3052" width="14.33203125" customWidth="1"/>
    <col min="3053" max="3053" width="9.5" customWidth="1"/>
    <col min="3054" max="3054" width="12.6640625" customWidth="1"/>
    <col min="3055" max="3055" width="9.5" customWidth="1"/>
    <col min="3058" max="3059" width="9.6640625" customWidth="1"/>
    <col min="3060" max="3060" width="13.83203125" customWidth="1"/>
    <col min="3061" max="3061" width="13.5" customWidth="1"/>
    <col min="3062" max="3063" width="13.33203125" customWidth="1"/>
    <col min="3064" max="3064" width="13.5" customWidth="1"/>
    <col min="3065" max="3065" width="13.33203125" customWidth="1"/>
    <col min="3066" max="3067" width="8.5" customWidth="1"/>
    <col min="3068" max="3068" width="9.83203125" customWidth="1"/>
    <col min="3069" max="3069" width="10.1640625" customWidth="1"/>
    <col min="3070" max="3070" width="13.5" customWidth="1"/>
    <col min="3071" max="3071" width="13" customWidth="1"/>
    <col min="3082" max="3082" width="18.5" bestFit="1" customWidth="1"/>
    <col min="3083" max="3083" width="10.5" customWidth="1"/>
    <col min="3084" max="3084" width="12.1640625" customWidth="1"/>
    <col min="3085" max="3085" width="9.5" customWidth="1"/>
    <col min="3087" max="3087" width="12" customWidth="1"/>
    <col min="3088" max="3088" width="12.1640625" customWidth="1"/>
    <col min="3089" max="3089" width="8.83203125" customWidth="1"/>
    <col min="3092" max="3092" width="16" customWidth="1"/>
    <col min="3104" max="3104" width="9.6640625" customWidth="1"/>
    <col min="3106" max="3106" width="10.33203125" customWidth="1"/>
    <col min="3107" max="3107" width="8.5" bestFit="1" customWidth="1"/>
    <col min="3108" max="3108" width="11.5" customWidth="1"/>
    <col min="3109" max="3109" width="11.1640625" customWidth="1"/>
    <col min="3110" max="3110" width="12" customWidth="1"/>
    <col min="3111" max="3111" width="12.33203125" customWidth="1"/>
    <col min="3112" max="3112" width="9.83203125" bestFit="1" customWidth="1"/>
    <col min="3113" max="3113" width="9.5" bestFit="1" customWidth="1"/>
    <col min="3114" max="3114" width="6.5" bestFit="1" customWidth="1"/>
    <col min="3115" max="3115" width="14" bestFit="1" customWidth="1"/>
    <col min="3299" max="3299" width="6.83203125" customWidth="1"/>
    <col min="3300" max="3300" width="8.5" bestFit="1" customWidth="1"/>
    <col min="3301" max="3302" width="13.1640625" bestFit="1" customWidth="1"/>
    <col min="3303" max="3303" width="7" bestFit="1" customWidth="1"/>
    <col min="3304" max="3308" width="14.33203125" customWidth="1"/>
    <col min="3309" max="3309" width="9.5" customWidth="1"/>
    <col min="3310" max="3310" width="12.6640625" customWidth="1"/>
    <col min="3311" max="3311" width="9.5" customWidth="1"/>
    <col min="3314" max="3315" width="9.6640625" customWidth="1"/>
    <col min="3316" max="3316" width="13.83203125" customWidth="1"/>
    <col min="3317" max="3317" width="13.5" customWidth="1"/>
    <col min="3318" max="3319" width="13.33203125" customWidth="1"/>
    <col min="3320" max="3320" width="13.5" customWidth="1"/>
    <col min="3321" max="3321" width="13.33203125" customWidth="1"/>
    <col min="3322" max="3323" width="8.5" customWidth="1"/>
    <col min="3324" max="3324" width="9.83203125" customWidth="1"/>
    <col min="3325" max="3325" width="10.1640625" customWidth="1"/>
    <col min="3326" max="3326" width="13.5" customWidth="1"/>
    <col min="3327" max="3327" width="13" customWidth="1"/>
    <col min="3338" max="3338" width="18.5" bestFit="1" customWidth="1"/>
    <col min="3339" max="3339" width="10.5" customWidth="1"/>
    <col min="3340" max="3340" width="12.1640625" customWidth="1"/>
    <col min="3341" max="3341" width="9.5" customWidth="1"/>
    <col min="3343" max="3343" width="12" customWidth="1"/>
    <col min="3344" max="3344" width="12.1640625" customWidth="1"/>
    <col min="3345" max="3345" width="8.83203125" customWidth="1"/>
    <col min="3348" max="3348" width="16" customWidth="1"/>
    <col min="3360" max="3360" width="9.6640625" customWidth="1"/>
    <col min="3362" max="3362" width="10.33203125" customWidth="1"/>
    <col min="3363" max="3363" width="8.5" bestFit="1" customWidth="1"/>
    <col min="3364" max="3364" width="11.5" customWidth="1"/>
    <col min="3365" max="3365" width="11.1640625" customWidth="1"/>
    <col min="3366" max="3366" width="12" customWidth="1"/>
    <col min="3367" max="3367" width="12.33203125" customWidth="1"/>
    <col min="3368" max="3368" width="9.83203125" bestFit="1" customWidth="1"/>
    <col min="3369" max="3369" width="9.5" bestFit="1" customWidth="1"/>
    <col min="3370" max="3370" width="6.5" bestFit="1" customWidth="1"/>
    <col min="3371" max="3371" width="14" bestFit="1" customWidth="1"/>
    <col min="3555" max="3555" width="6.83203125" customWidth="1"/>
    <col min="3556" max="3556" width="8.5" bestFit="1" customWidth="1"/>
    <col min="3557" max="3558" width="13.1640625" bestFit="1" customWidth="1"/>
    <col min="3559" max="3559" width="7" bestFit="1" customWidth="1"/>
    <col min="3560" max="3564" width="14.33203125" customWidth="1"/>
    <col min="3565" max="3565" width="9.5" customWidth="1"/>
    <col min="3566" max="3566" width="12.6640625" customWidth="1"/>
    <col min="3567" max="3567" width="9.5" customWidth="1"/>
    <col min="3570" max="3571" width="9.6640625" customWidth="1"/>
    <col min="3572" max="3572" width="13.83203125" customWidth="1"/>
    <col min="3573" max="3573" width="13.5" customWidth="1"/>
    <col min="3574" max="3575" width="13.33203125" customWidth="1"/>
    <col min="3576" max="3576" width="13.5" customWidth="1"/>
    <col min="3577" max="3577" width="13.33203125" customWidth="1"/>
    <col min="3578" max="3579" width="8.5" customWidth="1"/>
    <col min="3580" max="3580" width="9.83203125" customWidth="1"/>
    <col min="3581" max="3581" width="10.1640625" customWidth="1"/>
    <col min="3582" max="3582" width="13.5" customWidth="1"/>
    <col min="3583" max="3583" width="13" customWidth="1"/>
    <col min="3594" max="3594" width="18.5" bestFit="1" customWidth="1"/>
    <col min="3595" max="3595" width="10.5" customWidth="1"/>
    <col min="3596" max="3596" width="12.1640625" customWidth="1"/>
    <col min="3597" max="3597" width="9.5" customWidth="1"/>
    <col min="3599" max="3599" width="12" customWidth="1"/>
    <col min="3600" max="3600" width="12.1640625" customWidth="1"/>
    <col min="3601" max="3601" width="8.83203125" customWidth="1"/>
    <col min="3604" max="3604" width="16" customWidth="1"/>
    <col min="3616" max="3616" width="9.6640625" customWidth="1"/>
    <col min="3618" max="3618" width="10.33203125" customWidth="1"/>
    <col min="3619" max="3619" width="8.5" bestFit="1" customWidth="1"/>
    <col min="3620" max="3620" width="11.5" customWidth="1"/>
    <col min="3621" max="3621" width="11.1640625" customWidth="1"/>
    <col min="3622" max="3622" width="12" customWidth="1"/>
    <col min="3623" max="3623" width="12.33203125" customWidth="1"/>
    <col min="3624" max="3624" width="9.83203125" bestFit="1" customWidth="1"/>
    <col min="3625" max="3625" width="9.5" bestFit="1" customWidth="1"/>
    <col min="3626" max="3626" width="6.5" bestFit="1" customWidth="1"/>
    <col min="3627" max="3627" width="14" bestFit="1" customWidth="1"/>
    <col min="3811" max="3811" width="6.83203125" customWidth="1"/>
    <col min="3812" max="3812" width="8.5" bestFit="1" customWidth="1"/>
    <col min="3813" max="3814" width="13.1640625" bestFit="1" customWidth="1"/>
    <col min="3815" max="3815" width="7" bestFit="1" customWidth="1"/>
    <col min="3816" max="3820" width="14.33203125" customWidth="1"/>
    <col min="3821" max="3821" width="9.5" customWidth="1"/>
    <col min="3822" max="3822" width="12.6640625" customWidth="1"/>
    <col min="3823" max="3823" width="9.5" customWidth="1"/>
    <col min="3826" max="3827" width="9.6640625" customWidth="1"/>
    <col min="3828" max="3828" width="13.83203125" customWidth="1"/>
    <col min="3829" max="3829" width="13.5" customWidth="1"/>
    <col min="3830" max="3831" width="13.33203125" customWidth="1"/>
    <col min="3832" max="3832" width="13.5" customWidth="1"/>
    <col min="3833" max="3833" width="13.33203125" customWidth="1"/>
    <col min="3834" max="3835" width="8.5" customWidth="1"/>
    <col min="3836" max="3836" width="9.83203125" customWidth="1"/>
    <col min="3837" max="3837" width="10.1640625" customWidth="1"/>
    <col min="3838" max="3838" width="13.5" customWidth="1"/>
    <col min="3839" max="3839" width="13" customWidth="1"/>
    <col min="3850" max="3850" width="18.5" bestFit="1" customWidth="1"/>
    <col min="3851" max="3851" width="10.5" customWidth="1"/>
    <col min="3852" max="3852" width="12.1640625" customWidth="1"/>
    <col min="3853" max="3853" width="9.5" customWidth="1"/>
    <col min="3855" max="3855" width="12" customWidth="1"/>
    <col min="3856" max="3856" width="12.1640625" customWidth="1"/>
    <col min="3857" max="3857" width="8.83203125" customWidth="1"/>
    <col min="3860" max="3860" width="16" customWidth="1"/>
    <col min="3872" max="3872" width="9.6640625" customWidth="1"/>
    <col min="3874" max="3874" width="10.33203125" customWidth="1"/>
    <col min="3875" max="3875" width="8.5" bestFit="1" customWidth="1"/>
    <col min="3876" max="3876" width="11.5" customWidth="1"/>
    <col min="3877" max="3877" width="11.1640625" customWidth="1"/>
    <col min="3878" max="3878" width="12" customWidth="1"/>
    <col min="3879" max="3879" width="12.33203125" customWidth="1"/>
    <col min="3880" max="3880" width="9.83203125" bestFit="1" customWidth="1"/>
    <col min="3881" max="3881" width="9.5" bestFit="1" customWidth="1"/>
    <col min="3882" max="3882" width="6.5" bestFit="1" customWidth="1"/>
    <col min="3883" max="3883" width="14" bestFit="1" customWidth="1"/>
    <col min="4067" max="4067" width="6.83203125" customWidth="1"/>
    <col min="4068" max="4068" width="8.5" bestFit="1" customWidth="1"/>
    <col min="4069" max="4070" width="13.1640625" bestFit="1" customWidth="1"/>
    <col min="4071" max="4071" width="7" bestFit="1" customWidth="1"/>
    <col min="4072" max="4076" width="14.33203125" customWidth="1"/>
    <col min="4077" max="4077" width="9.5" customWidth="1"/>
    <col min="4078" max="4078" width="12.6640625" customWidth="1"/>
    <col min="4079" max="4079" width="9.5" customWidth="1"/>
    <col min="4082" max="4083" width="9.6640625" customWidth="1"/>
    <col min="4084" max="4084" width="13.83203125" customWidth="1"/>
    <col min="4085" max="4085" width="13.5" customWidth="1"/>
    <col min="4086" max="4087" width="13.33203125" customWidth="1"/>
    <col min="4088" max="4088" width="13.5" customWidth="1"/>
    <col min="4089" max="4089" width="13.33203125" customWidth="1"/>
    <col min="4090" max="4091" width="8.5" customWidth="1"/>
    <col min="4092" max="4092" width="9.83203125" customWidth="1"/>
    <col min="4093" max="4093" width="10.1640625" customWidth="1"/>
    <col min="4094" max="4094" width="13.5" customWidth="1"/>
    <col min="4095" max="4095" width="13" customWidth="1"/>
    <col min="4106" max="4106" width="18.5" bestFit="1" customWidth="1"/>
    <col min="4107" max="4107" width="10.5" customWidth="1"/>
    <col min="4108" max="4108" width="12.1640625" customWidth="1"/>
    <col min="4109" max="4109" width="9.5" customWidth="1"/>
    <col min="4111" max="4111" width="12" customWidth="1"/>
    <col min="4112" max="4112" width="12.1640625" customWidth="1"/>
    <col min="4113" max="4113" width="8.83203125" customWidth="1"/>
    <col min="4116" max="4116" width="16" customWidth="1"/>
    <col min="4128" max="4128" width="9.6640625" customWidth="1"/>
    <col min="4130" max="4130" width="10.33203125" customWidth="1"/>
    <col min="4131" max="4131" width="8.5" bestFit="1" customWidth="1"/>
    <col min="4132" max="4132" width="11.5" customWidth="1"/>
    <col min="4133" max="4133" width="11.1640625" customWidth="1"/>
    <col min="4134" max="4134" width="12" customWidth="1"/>
    <col min="4135" max="4135" width="12.33203125" customWidth="1"/>
    <col min="4136" max="4136" width="9.83203125" bestFit="1" customWidth="1"/>
    <col min="4137" max="4137" width="9.5" bestFit="1" customWidth="1"/>
    <col min="4138" max="4138" width="6.5" bestFit="1" customWidth="1"/>
    <col min="4139" max="4139" width="14" bestFit="1" customWidth="1"/>
    <col min="4323" max="4323" width="6.83203125" customWidth="1"/>
    <col min="4324" max="4324" width="8.5" bestFit="1" customWidth="1"/>
    <col min="4325" max="4326" width="13.1640625" bestFit="1" customWidth="1"/>
    <col min="4327" max="4327" width="7" bestFit="1" customWidth="1"/>
    <col min="4328" max="4332" width="14.33203125" customWidth="1"/>
    <col min="4333" max="4333" width="9.5" customWidth="1"/>
    <col min="4334" max="4334" width="12.6640625" customWidth="1"/>
    <col min="4335" max="4335" width="9.5" customWidth="1"/>
    <col min="4338" max="4339" width="9.6640625" customWidth="1"/>
    <col min="4340" max="4340" width="13.83203125" customWidth="1"/>
    <col min="4341" max="4341" width="13.5" customWidth="1"/>
    <col min="4342" max="4343" width="13.33203125" customWidth="1"/>
    <col min="4344" max="4344" width="13.5" customWidth="1"/>
    <col min="4345" max="4345" width="13.33203125" customWidth="1"/>
    <col min="4346" max="4347" width="8.5" customWidth="1"/>
    <col min="4348" max="4348" width="9.83203125" customWidth="1"/>
    <col min="4349" max="4349" width="10.1640625" customWidth="1"/>
    <col min="4350" max="4350" width="13.5" customWidth="1"/>
    <col min="4351" max="4351" width="13" customWidth="1"/>
    <col min="4362" max="4362" width="18.5" bestFit="1" customWidth="1"/>
    <col min="4363" max="4363" width="10.5" customWidth="1"/>
    <col min="4364" max="4364" width="12.1640625" customWidth="1"/>
    <col min="4365" max="4365" width="9.5" customWidth="1"/>
    <col min="4367" max="4367" width="12" customWidth="1"/>
    <col min="4368" max="4368" width="12.1640625" customWidth="1"/>
    <col min="4369" max="4369" width="8.83203125" customWidth="1"/>
    <col min="4372" max="4372" width="16" customWidth="1"/>
    <col min="4384" max="4384" width="9.6640625" customWidth="1"/>
    <col min="4386" max="4386" width="10.33203125" customWidth="1"/>
    <col min="4387" max="4387" width="8.5" bestFit="1" customWidth="1"/>
    <col min="4388" max="4388" width="11.5" customWidth="1"/>
    <col min="4389" max="4389" width="11.1640625" customWidth="1"/>
    <col min="4390" max="4390" width="12" customWidth="1"/>
    <col min="4391" max="4391" width="12.33203125" customWidth="1"/>
    <col min="4392" max="4392" width="9.83203125" bestFit="1" customWidth="1"/>
    <col min="4393" max="4393" width="9.5" bestFit="1" customWidth="1"/>
    <col min="4394" max="4394" width="6.5" bestFit="1" customWidth="1"/>
    <col min="4395" max="4395" width="14" bestFit="1" customWidth="1"/>
    <col min="4579" max="4579" width="6.83203125" customWidth="1"/>
    <col min="4580" max="4580" width="8.5" bestFit="1" customWidth="1"/>
    <col min="4581" max="4582" width="13.1640625" bestFit="1" customWidth="1"/>
    <col min="4583" max="4583" width="7" bestFit="1" customWidth="1"/>
    <col min="4584" max="4588" width="14.33203125" customWidth="1"/>
    <col min="4589" max="4589" width="9.5" customWidth="1"/>
    <col min="4590" max="4590" width="12.6640625" customWidth="1"/>
    <col min="4591" max="4591" width="9.5" customWidth="1"/>
    <col min="4594" max="4595" width="9.6640625" customWidth="1"/>
    <col min="4596" max="4596" width="13.83203125" customWidth="1"/>
    <col min="4597" max="4597" width="13.5" customWidth="1"/>
    <col min="4598" max="4599" width="13.33203125" customWidth="1"/>
    <col min="4600" max="4600" width="13.5" customWidth="1"/>
    <col min="4601" max="4601" width="13.33203125" customWidth="1"/>
    <col min="4602" max="4603" width="8.5" customWidth="1"/>
    <col min="4604" max="4604" width="9.83203125" customWidth="1"/>
    <col min="4605" max="4605" width="10.1640625" customWidth="1"/>
    <col min="4606" max="4606" width="13.5" customWidth="1"/>
    <col min="4607" max="4607" width="13" customWidth="1"/>
    <col min="4618" max="4618" width="18.5" bestFit="1" customWidth="1"/>
    <col min="4619" max="4619" width="10.5" customWidth="1"/>
    <col min="4620" max="4620" width="12.1640625" customWidth="1"/>
    <col min="4621" max="4621" width="9.5" customWidth="1"/>
    <col min="4623" max="4623" width="12" customWidth="1"/>
    <col min="4624" max="4624" width="12.1640625" customWidth="1"/>
    <col min="4625" max="4625" width="8.83203125" customWidth="1"/>
    <col min="4628" max="4628" width="16" customWidth="1"/>
    <col min="4640" max="4640" width="9.6640625" customWidth="1"/>
    <col min="4642" max="4642" width="10.33203125" customWidth="1"/>
    <col min="4643" max="4643" width="8.5" bestFit="1" customWidth="1"/>
    <col min="4644" max="4644" width="11.5" customWidth="1"/>
    <col min="4645" max="4645" width="11.1640625" customWidth="1"/>
    <col min="4646" max="4646" width="12" customWidth="1"/>
    <col min="4647" max="4647" width="12.33203125" customWidth="1"/>
    <col min="4648" max="4648" width="9.83203125" bestFit="1" customWidth="1"/>
    <col min="4649" max="4649" width="9.5" bestFit="1" customWidth="1"/>
    <col min="4650" max="4650" width="6.5" bestFit="1" customWidth="1"/>
    <col min="4651" max="4651" width="14" bestFit="1" customWidth="1"/>
    <col min="4835" max="4835" width="6.83203125" customWidth="1"/>
    <col min="4836" max="4836" width="8.5" bestFit="1" customWidth="1"/>
    <col min="4837" max="4838" width="13.1640625" bestFit="1" customWidth="1"/>
    <col min="4839" max="4839" width="7" bestFit="1" customWidth="1"/>
    <col min="4840" max="4844" width="14.33203125" customWidth="1"/>
    <col min="4845" max="4845" width="9.5" customWidth="1"/>
    <col min="4846" max="4846" width="12.6640625" customWidth="1"/>
    <col min="4847" max="4847" width="9.5" customWidth="1"/>
    <col min="4850" max="4851" width="9.6640625" customWidth="1"/>
    <col min="4852" max="4852" width="13.83203125" customWidth="1"/>
    <col min="4853" max="4853" width="13.5" customWidth="1"/>
    <col min="4854" max="4855" width="13.33203125" customWidth="1"/>
    <col min="4856" max="4856" width="13.5" customWidth="1"/>
    <col min="4857" max="4857" width="13.33203125" customWidth="1"/>
    <col min="4858" max="4859" width="8.5" customWidth="1"/>
    <col min="4860" max="4860" width="9.83203125" customWidth="1"/>
    <col min="4861" max="4861" width="10.1640625" customWidth="1"/>
    <col min="4862" max="4862" width="13.5" customWidth="1"/>
    <col min="4863" max="4863" width="13" customWidth="1"/>
    <col min="4874" max="4874" width="18.5" bestFit="1" customWidth="1"/>
    <col min="4875" max="4875" width="10.5" customWidth="1"/>
    <col min="4876" max="4876" width="12.1640625" customWidth="1"/>
    <col min="4877" max="4877" width="9.5" customWidth="1"/>
    <col min="4879" max="4879" width="12" customWidth="1"/>
    <col min="4880" max="4880" width="12.1640625" customWidth="1"/>
    <col min="4881" max="4881" width="8.83203125" customWidth="1"/>
    <col min="4884" max="4884" width="16" customWidth="1"/>
    <col min="4896" max="4896" width="9.6640625" customWidth="1"/>
    <col min="4898" max="4898" width="10.33203125" customWidth="1"/>
    <col min="4899" max="4899" width="8.5" bestFit="1" customWidth="1"/>
    <col min="4900" max="4900" width="11.5" customWidth="1"/>
    <col min="4901" max="4901" width="11.1640625" customWidth="1"/>
    <col min="4902" max="4902" width="12" customWidth="1"/>
    <col min="4903" max="4903" width="12.33203125" customWidth="1"/>
    <col min="4904" max="4904" width="9.83203125" bestFit="1" customWidth="1"/>
    <col min="4905" max="4905" width="9.5" bestFit="1" customWidth="1"/>
    <col min="4906" max="4906" width="6.5" bestFit="1" customWidth="1"/>
    <col min="4907" max="4907" width="14" bestFit="1" customWidth="1"/>
    <col min="5091" max="5091" width="6.83203125" customWidth="1"/>
    <col min="5092" max="5092" width="8.5" bestFit="1" customWidth="1"/>
    <col min="5093" max="5094" width="13.1640625" bestFit="1" customWidth="1"/>
    <col min="5095" max="5095" width="7" bestFit="1" customWidth="1"/>
    <col min="5096" max="5100" width="14.33203125" customWidth="1"/>
    <col min="5101" max="5101" width="9.5" customWidth="1"/>
    <col min="5102" max="5102" width="12.6640625" customWidth="1"/>
    <col min="5103" max="5103" width="9.5" customWidth="1"/>
    <col min="5106" max="5107" width="9.6640625" customWidth="1"/>
    <col min="5108" max="5108" width="13.83203125" customWidth="1"/>
    <col min="5109" max="5109" width="13.5" customWidth="1"/>
    <col min="5110" max="5111" width="13.33203125" customWidth="1"/>
    <col min="5112" max="5112" width="13.5" customWidth="1"/>
    <col min="5113" max="5113" width="13.33203125" customWidth="1"/>
    <col min="5114" max="5115" width="8.5" customWidth="1"/>
    <col min="5116" max="5116" width="9.83203125" customWidth="1"/>
    <col min="5117" max="5117" width="10.1640625" customWidth="1"/>
    <col min="5118" max="5118" width="13.5" customWidth="1"/>
    <col min="5119" max="5119" width="13" customWidth="1"/>
    <col min="5130" max="5130" width="18.5" bestFit="1" customWidth="1"/>
    <col min="5131" max="5131" width="10.5" customWidth="1"/>
    <col min="5132" max="5132" width="12.1640625" customWidth="1"/>
    <col min="5133" max="5133" width="9.5" customWidth="1"/>
    <col min="5135" max="5135" width="12" customWidth="1"/>
    <col min="5136" max="5136" width="12.1640625" customWidth="1"/>
    <col min="5137" max="5137" width="8.83203125" customWidth="1"/>
    <col min="5140" max="5140" width="16" customWidth="1"/>
    <col min="5152" max="5152" width="9.6640625" customWidth="1"/>
    <col min="5154" max="5154" width="10.33203125" customWidth="1"/>
    <col min="5155" max="5155" width="8.5" bestFit="1" customWidth="1"/>
    <col min="5156" max="5156" width="11.5" customWidth="1"/>
    <col min="5157" max="5157" width="11.1640625" customWidth="1"/>
    <col min="5158" max="5158" width="12" customWidth="1"/>
    <col min="5159" max="5159" width="12.33203125" customWidth="1"/>
    <col min="5160" max="5160" width="9.83203125" bestFit="1" customWidth="1"/>
    <col min="5161" max="5161" width="9.5" bestFit="1" customWidth="1"/>
    <col min="5162" max="5162" width="6.5" bestFit="1" customWidth="1"/>
    <col min="5163" max="5163" width="14" bestFit="1" customWidth="1"/>
    <col min="5347" max="5347" width="6.83203125" customWidth="1"/>
    <col min="5348" max="5348" width="8.5" bestFit="1" customWidth="1"/>
    <col min="5349" max="5350" width="13.1640625" bestFit="1" customWidth="1"/>
    <col min="5351" max="5351" width="7" bestFit="1" customWidth="1"/>
    <col min="5352" max="5356" width="14.33203125" customWidth="1"/>
    <col min="5357" max="5357" width="9.5" customWidth="1"/>
    <col min="5358" max="5358" width="12.6640625" customWidth="1"/>
    <col min="5359" max="5359" width="9.5" customWidth="1"/>
    <col min="5362" max="5363" width="9.6640625" customWidth="1"/>
    <col min="5364" max="5364" width="13.83203125" customWidth="1"/>
    <col min="5365" max="5365" width="13.5" customWidth="1"/>
    <col min="5366" max="5367" width="13.33203125" customWidth="1"/>
    <col min="5368" max="5368" width="13.5" customWidth="1"/>
    <col min="5369" max="5369" width="13.33203125" customWidth="1"/>
    <col min="5370" max="5371" width="8.5" customWidth="1"/>
    <col min="5372" max="5372" width="9.83203125" customWidth="1"/>
    <col min="5373" max="5373" width="10.1640625" customWidth="1"/>
    <col min="5374" max="5374" width="13.5" customWidth="1"/>
    <col min="5375" max="5375" width="13" customWidth="1"/>
    <col min="5386" max="5386" width="18.5" bestFit="1" customWidth="1"/>
    <col min="5387" max="5387" width="10.5" customWidth="1"/>
    <col min="5388" max="5388" width="12.1640625" customWidth="1"/>
    <col min="5389" max="5389" width="9.5" customWidth="1"/>
    <col min="5391" max="5391" width="12" customWidth="1"/>
    <col min="5392" max="5392" width="12.1640625" customWidth="1"/>
    <col min="5393" max="5393" width="8.83203125" customWidth="1"/>
    <col min="5396" max="5396" width="16" customWidth="1"/>
    <col min="5408" max="5408" width="9.6640625" customWidth="1"/>
    <col min="5410" max="5410" width="10.33203125" customWidth="1"/>
    <col min="5411" max="5411" width="8.5" bestFit="1" customWidth="1"/>
    <col min="5412" max="5412" width="11.5" customWidth="1"/>
    <col min="5413" max="5413" width="11.1640625" customWidth="1"/>
    <col min="5414" max="5414" width="12" customWidth="1"/>
    <col min="5415" max="5415" width="12.33203125" customWidth="1"/>
    <col min="5416" max="5416" width="9.83203125" bestFit="1" customWidth="1"/>
    <col min="5417" max="5417" width="9.5" bestFit="1" customWidth="1"/>
    <col min="5418" max="5418" width="6.5" bestFit="1" customWidth="1"/>
    <col min="5419" max="5419" width="14" bestFit="1" customWidth="1"/>
    <col min="5603" max="5603" width="6.83203125" customWidth="1"/>
    <col min="5604" max="5604" width="8.5" bestFit="1" customWidth="1"/>
    <col min="5605" max="5606" width="13.1640625" bestFit="1" customWidth="1"/>
    <col min="5607" max="5607" width="7" bestFit="1" customWidth="1"/>
    <col min="5608" max="5612" width="14.33203125" customWidth="1"/>
    <col min="5613" max="5613" width="9.5" customWidth="1"/>
    <col min="5614" max="5614" width="12.6640625" customWidth="1"/>
    <col min="5615" max="5615" width="9.5" customWidth="1"/>
    <col min="5618" max="5619" width="9.6640625" customWidth="1"/>
    <col min="5620" max="5620" width="13.83203125" customWidth="1"/>
    <col min="5621" max="5621" width="13.5" customWidth="1"/>
    <col min="5622" max="5623" width="13.33203125" customWidth="1"/>
    <col min="5624" max="5624" width="13.5" customWidth="1"/>
    <col min="5625" max="5625" width="13.33203125" customWidth="1"/>
    <col min="5626" max="5627" width="8.5" customWidth="1"/>
    <col min="5628" max="5628" width="9.83203125" customWidth="1"/>
    <col min="5629" max="5629" width="10.1640625" customWidth="1"/>
    <col min="5630" max="5630" width="13.5" customWidth="1"/>
    <col min="5631" max="5631" width="13" customWidth="1"/>
    <col min="5642" max="5642" width="18.5" bestFit="1" customWidth="1"/>
    <col min="5643" max="5643" width="10.5" customWidth="1"/>
    <col min="5644" max="5644" width="12.1640625" customWidth="1"/>
    <col min="5645" max="5645" width="9.5" customWidth="1"/>
    <col min="5647" max="5647" width="12" customWidth="1"/>
    <col min="5648" max="5648" width="12.1640625" customWidth="1"/>
    <col min="5649" max="5649" width="8.83203125" customWidth="1"/>
    <col min="5652" max="5652" width="16" customWidth="1"/>
    <col min="5664" max="5664" width="9.6640625" customWidth="1"/>
    <col min="5666" max="5666" width="10.33203125" customWidth="1"/>
    <col min="5667" max="5667" width="8.5" bestFit="1" customWidth="1"/>
    <col min="5668" max="5668" width="11.5" customWidth="1"/>
    <col min="5669" max="5669" width="11.1640625" customWidth="1"/>
    <col min="5670" max="5670" width="12" customWidth="1"/>
    <col min="5671" max="5671" width="12.33203125" customWidth="1"/>
    <col min="5672" max="5672" width="9.83203125" bestFit="1" customWidth="1"/>
    <col min="5673" max="5673" width="9.5" bestFit="1" customWidth="1"/>
    <col min="5674" max="5674" width="6.5" bestFit="1" customWidth="1"/>
    <col min="5675" max="5675" width="14" bestFit="1" customWidth="1"/>
    <col min="5859" max="5859" width="6.83203125" customWidth="1"/>
    <col min="5860" max="5860" width="8.5" bestFit="1" customWidth="1"/>
    <col min="5861" max="5862" width="13.1640625" bestFit="1" customWidth="1"/>
    <col min="5863" max="5863" width="7" bestFit="1" customWidth="1"/>
    <col min="5864" max="5868" width="14.33203125" customWidth="1"/>
    <col min="5869" max="5869" width="9.5" customWidth="1"/>
    <col min="5870" max="5870" width="12.6640625" customWidth="1"/>
    <col min="5871" max="5871" width="9.5" customWidth="1"/>
    <col min="5874" max="5875" width="9.6640625" customWidth="1"/>
    <col min="5876" max="5876" width="13.83203125" customWidth="1"/>
    <col min="5877" max="5877" width="13.5" customWidth="1"/>
    <col min="5878" max="5879" width="13.33203125" customWidth="1"/>
    <col min="5880" max="5880" width="13.5" customWidth="1"/>
    <col min="5881" max="5881" width="13.33203125" customWidth="1"/>
    <col min="5882" max="5883" width="8.5" customWidth="1"/>
    <col min="5884" max="5884" width="9.83203125" customWidth="1"/>
    <col min="5885" max="5885" width="10.1640625" customWidth="1"/>
    <col min="5886" max="5886" width="13.5" customWidth="1"/>
    <col min="5887" max="5887" width="13" customWidth="1"/>
    <col min="5898" max="5898" width="18.5" bestFit="1" customWidth="1"/>
    <col min="5899" max="5899" width="10.5" customWidth="1"/>
    <col min="5900" max="5900" width="12.1640625" customWidth="1"/>
    <col min="5901" max="5901" width="9.5" customWidth="1"/>
    <col min="5903" max="5903" width="12" customWidth="1"/>
    <col min="5904" max="5904" width="12.1640625" customWidth="1"/>
    <col min="5905" max="5905" width="8.83203125" customWidth="1"/>
    <col min="5908" max="5908" width="16" customWidth="1"/>
    <col min="5920" max="5920" width="9.6640625" customWidth="1"/>
    <col min="5922" max="5922" width="10.33203125" customWidth="1"/>
    <col min="5923" max="5923" width="8.5" bestFit="1" customWidth="1"/>
    <col min="5924" max="5924" width="11.5" customWidth="1"/>
    <col min="5925" max="5925" width="11.1640625" customWidth="1"/>
    <col min="5926" max="5926" width="12" customWidth="1"/>
    <col min="5927" max="5927" width="12.33203125" customWidth="1"/>
    <col min="5928" max="5928" width="9.83203125" bestFit="1" customWidth="1"/>
    <col min="5929" max="5929" width="9.5" bestFit="1" customWidth="1"/>
    <col min="5930" max="5930" width="6.5" bestFit="1" customWidth="1"/>
    <col min="5931" max="5931" width="14" bestFit="1" customWidth="1"/>
    <col min="6115" max="6115" width="6.83203125" customWidth="1"/>
    <col min="6116" max="6116" width="8.5" bestFit="1" customWidth="1"/>
    <col min="6117" max="6118" width="13.1640625" bestFit="1" customWidth="1"/>
    <col min="6119" max="6119" width="7" bestFit="1" customWidth="1"/>
    <col min="6120" max="6124" width="14.33203125" customWidth="1"/>
    <col min="6125" max="6125" width="9.5" customWidth="1"/>
    <col min="6126" max="6126" width="12.6640625" customWidth="1"/>
    <col min="6127" max="6127" width="9.5" customWidth="1"/>
    <col min="6130" max="6131" width="9.6640625" customWidth="1"/>
    <col min="6132" max="6132" width="13.83203125" customWidth="1"/>
    <col min="6133" max="6133" width="13.5" customWidth="1"/>
    <col min="6134" max="6135" width="13.33203125" customWidth="1"/>
    <col min="6136" max="6136" width="13.5" customWidth="1"/>
    <col min="6137" max="6137" width="13.33203125" customWidth="1"/>
    <col min="6138" max="6139" width="8.5" customWidth="1"/>
    <col min="6140" max="6140" width="9.83203125" customWidth="1"/>
    <col min="6141" max="6141" width="10.1640625" customWidth="1"/>
    <col min="6142" max="6142" width="13.5" customWidth="1"/>
    <col min="6143" max="6143" width="13" customWidth="1"/>
    <col min="6154" max="6154" width="18.5" bestFit="1" customWidth="1"/>
    <col min="6155" max="6155" width="10.5" customWidth="1"/>
    <col min="6156" max="6156" width="12.1640625" customWidth="1"/>
    <col min="6157" max="6157" width="9.5" customWidth="1"/>
    <col min="6159" max="6159" width="12" customWidth="1"/>
    <col min="6160" max="6160" width="12.1640625" customWidth="1"/>
    <col min="6161" max="6161" width="8.83203125" customWidth="1"/>
    <col min="6164" max="6164" width="16" customWidth="1"/>
    <col min="6176" max="6176" width="9.6640625" customWidth="1"/>
    <col min="6178" max="6178" width="10.33203125" customWidth="1"/>
    <col min="6179" max="6179" width="8.5" bestFit="1" customWidth="1"/>
    <col min="6180" max="6180" width="11.5" customWidth="1"/>
    <col min="6181" max="6181" width="11.1640625" customWidth="1"/>
    <col min="6182" max="6182" width="12" customWidth="1"/>
    <col min="6183" max="6183" width="12.33203125" customWidth="1"/>
    <col min="6184" max="6184" width="9.83203125" bestFit="1" customWidth="1"/>
    <col min="6185" max="6185" width="9.5" bestFit="1" customWidth="1"/>
    <col min="6186" max="6186" width="6.5" bestFit="1" customWidth="1"/>
    <col min="6187" max="6187" width="14" bestFit="1" customWidth="1"/>
    <col min="6371" max="6371" width="6.83203125" customWidth="1"/>
    <col min="6372" max="6372" width="8.5" bestFit="1" customWidth="1"/>
    <col min="6373" max="6374" width="13.1640625" bestFit="1" customWidth="1"/>
    <col min="6375" max="6375" width="7" bestFit="1" customWidth="1"/>
    <col min="6376" max="6380" width="14.33203125" customWidth="1"/>
    <col min="6381" max="6381" width="9.5" customWidth="1"/>
    <col min="6382" max="6382" width="12.6640625" customWidth="1"/>
    <col min="6383" max="6383" width="9.5" customWidth="1"/>
    <col min="6386" max="6387" width="9.6640625" customWidth="1"/>
    <col min="6388" max="6388" width="13.83203125" customWidth="1"/>
    <col min="6389" max="6389" width="13.5" customWidth="1"/>
    <col min="6390" max="6391" width="13.33203125" customWidth="1"/>
    <col min="6392" max="6392" width="13.5" customWidth="1"/>
    <col min="6393" max="6393" width="13.33203125" customWidth="1"/>
    <col min="6394" max="6395" width="8.5" customWidth="1"/>
    <col min="6396" max="6396" width="9.83203125" customWidth="1"/>
    <col min="6397" max="6397" width="10.1640625" customWidth="1"/>
    <col min="6398" max="6398" width="13.5" customWidth="1"/>
    <col min="6399" max="6399" width="13" customWidth="1"/>
    <col min="6410" max="6410" width="18.5" bestFit="1" customWidth="1"/>
    <col min="6411" max="6411" width="10.5" customWidth="1"/>
    <col min="6412" max="6412" width="12.1640625" customWidth="1"/>
    <col min="6413" max="6413" width="9.5" customWidth="1"/>
    <col min="6415" max="6415" width="12" customWidth="1"/>
    <col min="6416" max="6416" width="12.1640625" customWidth="1"/>
    <col min="6417" max="6417" width="8.83203125" customWidth="1"/>
    <col min="6420" max="6420" width="16" customWidth="1"/>
    <col min="6432" max="6432" width="9.6640625" customWidth="1"/>
    <col min="6434" max="6434" width="10.33203125" customWidth="1"/>
    <col min="6435" max="6435" width="8.5" bestFit="1" customWidth="1"/>
    <col min="6436" max="6436" width="11.5" customWidth="1"/>
    <col min="6437" max="6437" width="11.1640625" customWidth="1"/>
    <col min="6438" max="6438" width="12" customWidth="1"/>
    <col min="6439" max="6439" width="12.33203125" customWidth="1"/>
    <col min="6440" max="6440" width="9.83203125" bestFit="1" customWidth="1"/>
    <col min="6441" max="6441" width="9.5" bestFit="1" customWidth="1"/>
    <col min="6442" max="6442" width="6.5" bestFit="1" customWidth="1"/>
    <col min="6443" max="6443" width="14" bestFit="1" customWidth="1"/>
    <col min="6627" max="6627" width="6.83203125" customWidth="1"/>
    <col min="6628" max="6628" width="8.5" bestFit="1" customWidth="1"/>
    <col min="6629" max="6630" width="13.1640625" bestFit="1" customWidth="1"/>
    <col min="6631" max="6631" width="7" bestFit="1" customWidth="1"/>
    <col min="6632" max="6636" width="14.33203125" customWidth="1"/>
    <col min="6637" max="6637" width="9.5" customWidth="1"/>
    <col min="6638" max="6638" width="12.6640625" customWidth="1"/>
    <col min="6639" max="6639" width="9.5" customWidth="1"/>
    <col min="6642" max="6643" width="9.6640625" customWidth="1"/>
    <col min="6644" max="6644" width="13.83203125" customWidth="1"/>
    <col min="6645" max="6645" width="13.5" customWidth="1"/>
    <col min="6646" max="6647" width="13.33203125" customWidth="1"/>
    <col min="6648" max="6648" width="13.5" customWidth="1"/>
    <col min="6649" max="6649" width="13.33203125" customWidth="1"/>
    <col min="6650" max="6651" width="8.5" customWidth="1"/>
    <col min="6652" max="6652" width="9.83203125" customWidth="1"/>
    <col min="6653" max="6653" width="10.1640625" customWidth="1"/>
    <col min="6654" max="6654" width="13.5" customWidth="1"/>
    <col min="6655" max="6655" width="13" customWidth="1"/>
    <col min="6666" max="6666" width="18.5" bestFit="1" customWidth="1"/>
    <col min="6667" max="6667" width="10.5" customWidth="1"/>
    <col min="6668" max="6668" width="12.1640625" customWidth="1"/>
    <col min="6669" max="6669" width="9.5" customWidth="1"/>
    <col min="6671" max="6671" width="12" customWidth="1"/>
    <col min="6672" max="6672" width="12.1640625" customWidth="1"/>
    <col min="6673" max="6673" width="8.83203125" customWidth="1"/>
    <col min="6676" max="6676" width="16" customWidth="1"/>
    <col min="6688" max="6688" width="9.6640625" customWidth="1"/>
    <col min="6690" max="6690" width="10.33203125" customWidth="1"/>
    <col min="6691" max="6691" width="8.5" bestFit="1" customWidth="1"/>
    <col min="6692" max="6692" width="11.5" customWidth="1"/>
    <col min="6693" max="6693" width="11.1640625" customWidth="1"/>
    <col min="6694" max="6694" width="12" customWidth="1"/>
    <col min="6695" max="6695" width="12.33203125" customWidth="1"/>
    <col min="6696" max="6696" width="9.83203125" bestFit="1" customWidth="1"/>
    <col min="6697" max="6697" width="9.5" bestFit="1" customWidth="1"/>
    <col min="6698" max="6698" width="6.5" bestFit="1" customWidth="1"/>
    <col min="6699" max="6699" width="14" bestFit="1" customWidth="1"/>
    <col min="6883" max="6883" width="6.83203125" customWidth="1"/>
    <col min="6884" max="6884" width="8.5" bestFit="1" customWidth="1"/>
    <col min="6885" max="6886" width="13.1640625" bestFit="1" customWidth="1"/>
    <col min="6887" max="6887" width="7" bestFit="1" customWidth="1"/>
    <col min="6888" max="6892" width="14.33203125" customWidth="1"/>
    <col min="6893" max="6893" width="9.5" customWidth="1"/>
    <col min="6894" max="6894" width="12.6640625" customWidth="1"/>
    <col min="6895" max="6895" width="9.5" customWidth="1"/>
    <col min="6898" max="6899" width="9.6640625" customWidth="1"/>
    <col min="6900" max="6900" width="13.83203125" customWidth="1"/>
    <col min="6901" max="6901" width="13.5" customWidth="1"/>
    <col min="6902" max="6903" width="13.33203125" customWidth="1"/>
    <col min="6904" max="6904" width="13.5" customWidth="1"/>
    <col min="6905" max="6905" width="13.33203125" customWidth="1"/>
    <col min="6906" max="6907" width="8.5" customWidth="1"/>
    <col min="6908" max="6908" width="9.83203125" customWidth="1"/>
    <col min="6909" max="6909" width="10.1640625" customWidth="1"/>
    <col min="6910" max="6910" width="13.5" customWidth="1"/>
    <col min="6911" max="6911" width="13" customWidth="1"/>
    <col min="6922" max="6922" width="18.5" bestFit="1" customWidth="1"/>
    <col min="6923" max="6923" width="10.5" customWidth="1"/>
    <col min="6924" max="6924" width="12.1640625" customWidth="1"/>
    <col min="6925" max="6925" width="9.5" customWidth="1"/>
    <col min="6927" max="6927" width="12" customWidth="1"/>
    <col min="6928" max="6928" width="12.1640625" customWidth="1"/>
    <col min="6929" max="6929" width="8.83203125" customWidth="1"/>
    <col min="6932" max="6932" width="16" customWidth="1"/>
    <col min="6944" max="6944" width="9.6640625" customWidth="1"/>
    <col min="6946" max="6946" width="10.33203125" customWidth="1"/>
    <col min="6947" max="6947" width="8.5" bestFit="1" customWidth="1"/>
    <col min="6948" max="6948" width="11.5" customWidth="1"/>
    <col min="6949" max="6949" width="11.1640625" customWidth="1"/>
    <col min="6950" max="6950" width="12" customWidth="1"/>
    <col min="6951" max="6951" width="12.33203125" customWidth="1"/>
    <col min="6952" max="6952" width="9.83203125" bestFit="1" customWidth="1"/>
    <col min="6953" max="6953" width="9.5" bestFit="1" customWidth="1"/>
    <col min="6954" max="6954" width="6.5" bestFit="1" customWidth="1"/>
    <col min="6955" max="6955" width="14" bestFit="1" customWidth="1"/>
    <col min="7139" max="7139" width="6.83203125" customWidth="1"/>
    <col min="7140" max="7140" width="8.5" bestFit="1" customWidth="1"/>
    <col min="7141" max="7142" width="13.1640625" bestFit="1" customWidth="1"/>
    <col min="7143" max="7143" width="7" bestFit="1" customWidth="1"/>
    <col min="7144" max="7148" width="14.33203125" customWidth="1"/>
    <col min="7149" max="7149" width="9.5" customWidth="1"/>
    <col min="7150" max="7150" width="12.6640625" customWidth="1"/>
    <col min="7151" max="7151" width="9.5" customWidth="1"/>
    <col min="7154" max="7155" width="9.6640625" customWidth="1"/>
    <col min="7156" max="7156" width="13.83203125" customWidth="1"/>
    <col min="7157" max="7157" width="13.5" customWidth="1"/>
    <col min="7158" max="7159" width="13.33203125" customWidth="1"/>
    <col min="7160" max="7160" width="13.5" customWidth="1"/>
    <col min="7161" max="7161" width="13.33203125" customWidth="1"/>
    <col min="7162" max="7163" width="8.5" customWidth="1"/>
    <col min="7164" max="7164" width="9.83203125" customWidth="1"/>
    <col min="7165" max="7165" width="10.1640625" customWidth="1"/>
    <col min="7166" max="7166" width="13.5" customWidth="1"/>
    <col min="7167" max="7167" width="13" customWidth="1"/>
    <col min="7178" max="7178" width="18.5" bestFit="1" customWidth="1"/>
    <col min="7179" max="7179" width="10.5" customWidth="1"/>
    <col min="7180" max="7180" width="12.1640625" customWidth="1"/>
    <col min="7181" max="7181" width="9.5" customWidth="1"/>
    <col min="7183" max="7183" width="12" customWidth="1"/>
    <col min="7184" max="7184" width="12.1640625" customWidth="1"/>
    <col min="7185" max="7185" width="8.83203125" customWidth="1"/>
    <col min="7188" max="7188" width="16" customWidth="1"/>
    <col min="7200" max="7200" width="9.6640625" customWidth="1"/>
    <col min="7202" max="7202" width="10.33203125" customWidth="1"/>
    <col min="7203" max="7203" width="8.5" bestFit="1" customWidth="1"/>
    <col min="7204" max="7204" width="11.5" customWidth="1"/>
    <col min="7205" max="7205" width="11.1640625" customWidth="1"/>
    <col min="7206" max="7206" width="12" customWidth="1"/>
    <col min="7207" max="7207" width="12.33203125" customWidth="1"/>
    <col min="7208" max="7208" width="9.83203125" bestFit="1" customWidth="1"/>
    <col min="7209" max="7209" width="9.5" bestFit="1" customWidth="1"/>
    <col min="7210" max="7210" width="6.5" bestFit="1" customWidth="1"/>
    <col min="7211" max="7211" width="14" bestFit="1" customWidth="1"/>
    <col min="7395" max="7395" width="6.83203125" customWidth="1"/>
    <col min="7396" max="7396" width="8.5" bestFit="1" customWidth="1"/>
    <col min="7397" max="7398" width="13.1640625" bestFit="1" customWidth="1"/>
    <col min="7399" max="7399" width="7" bestFit="1" customWidth="1"/>
    <col min="7400" max="7404" width="14.33203125" customWidth="1"/>
    <col min="7405" max="7405" width="9.5" customWidth="1"/>
    <col min="7406" max="7406" width="12.6640625" customWidth="1"/>
    <col min="7407" max="7407" width="9.5" customWidth="1"/>
    <col min="7410" max="7411" width="9.6640625" customWidth="1"/>
    <col min="7412" max="7412" width="13.83203125" customWidth="1"/>
    <col min="7413" max="7413" width="13.5" customWidth="1"/>
    <col min="7414" max="7415" width="13.33203125" customWidth="1"/>
    <col min="7416" max="7416" width="13.5" customWidth="1"/>
    <col min="7417" max="7417" width="13.33203125" customWidth="1"/>
    <col min="7418" max="7419" width="8.5" customWidth="1"/>
    <col min="7420" max="7420" width="9.83203125" customWidth="1"/>
    <col min="7421" max="7421" width="10.1640625" customWidth="1"/>
    <col min="7422" max="7422" width="13.5" customWidth="1"/>
    <col min="7423" max="7423" width="13" customWidth="1"/>
    <col min="7434" max="7434" width="18.5" bestFit="1" customWidth="1"/>
    <col min="7435" max="7435" width="10.5" customWidth="1"/>
    <col min="7436" max="7436" width="12.1640625" customWidth="1"/>
    <col min="7437" max="7437" width="9.5" customWidth="1"/>
    <col min="7439" max="7439" width="12" customWidth="1"/>
    <col min="7440" max="7440" width="12.1640625" customWidth="1"/>
    <col min="7441" max="7441" width="8.83203125" customWidth="1"/>
    <col min="7444" max="7444" width="16" customWidth="1"/>
    <col min="7456" max="7456" width="9.6640625" customWidth="1"/>
    <col min="7458" max="7458" width="10.33203125" customWidth="1"/>
    <col min="7459" max="7459" width="8.5" bestFit="1" customWidth="1"/>
    <col min="7460" max="7460" width="11.5" customWidth="1"/>
    <col min="7461" max="7461" width="11.1640625" customWidth="1"/>
    <col min="7462" max="7462" width="12" customWidth="1"/>
    <col min="7463" max="7463" width="12.33203125" customWidth="1"/>
    <col min="7464" max="7464" width="9.83203125" bestFit="1" customWidth="1"/>
    <col min="7465" max="7465" width="9.5" bestFit="1" customWidth="1"/>
    <col min="7466" max="7466" width="6.5" bestFit="1" customWidth="1"/>
    <col min="7467" max="7467" width="14" bestFit="1" customWidth="1"/>
    <col min="7651" max="7651" width="6.83203125" customWidth="1"/>
    <col min="7652" max="7652" width="8.5" bestFit="1" customWidth="1"/>
    <col min="7653" max="7654" width="13.1640625" bestFit="1" customWidth="1"/>
    <col min="7655" max="7655" width="7" bestFit="1" customWidth="1"/>
    <col min="7656" max="7660" width="14.33203125" customWidth="1"/>
    <col min="7661" max="7661" width="9.5" customWidth="1"/>
    <col min="7662" max="7662" width="12.6640625" customWidth="1"/>
    <col min="7663" max="7663" width="9.5" customWidth="1"/>
    <col min="7666" max="7667" width="9.6640625" customWidth="1"/>
    <col min="7668" max="7668" width="13.83203125" customWidth="1"/>
    <col min="7669" max="7669" width="13.5" customWidth="1"/>
    <col min="7670" max="7671" width="13.33203125" customWidth="1"/>
    <col min="7672" max="7672" width="13.5" customWidth="1"/>
    <col min="7673" max="7673" width="13.33203125" customWidth="1"/>
    <col min="7674" max="7675" width="8.5" customWidth="1"/>
    <col min="7676" max="7676" width="9.83203125" customWidth="1"/>
    <col min="7677" max="7677" width="10.1640625" customWidth="1"/>
    <col min="7678" max="7678" width="13.5" customWidth="1"/>
    <col min="7679" max="7679" width="13" customWidth="1"/>
    <col min="7690" max="7690" width="18.5" bestFit="1" customWidth="1"/>
    <col min="7691" max="7691" width="10.5" customWidth="1"/>
    <col min="7692" max="7692" width="12.1640625" customWidth="1"/>
    <col min="7693" max="7693" width="9.5" customWidth="1"/>
    <col min="7695" max="7695" width="12" customWidth="1"/>
    <col min="7696" max="7696" width="12.1640625" customWidth="1"/>
    <col min="7697" max="7697" width="8.83203125" customWidth="1"/>
    <col min="7700" max="7700" width="16" customWidth="1"/>
    <col min="7712" max="7712" width="9.6640625" customWidth="1"/>
    <col min="7714" max="7714" width="10.33203125" customWidth="1"/>
    <col min="7715" max="7715" width="8.5" bestFit="1" customWidth="1"/>
    <col min="7716" max="7716" width="11.5" customWidth="1"/>
    <col min="7717" max="7717" width="11.1640625" customWidth="1"/>
    <col min="7718" max="7718" width="12" customWidth="1"/>
    <col min="7719" max="7719" width="12.33203125" customWidth="1"/>
    <col min="7720" max="7720" width="9.83203125" bestFit="1" customWidth="1"/>
    <col min="7721" max="7721" width="9.5" bestFit="1" customWidth="1"/>
    <col min="7722" max="7722" width="6.5" bestFit="1" customWidth="1"/>
    <col min="7723" max="7723" width="14" bestFit="1" customWidth="1"/>
    <col min="7907" max="7907" width="6.83203125" customWidth="1"/>
    <col min="7908" max="7908" width="8.5" bestFit="1" customWidth="1"/>
    <col min="7909" max="7910" width="13.1640625" bestFit="1" customWidth="1"/>
    <col min="7911" max="7911" width="7" bestFit="1" customWidth="1"/>
    <col min="7912" max="7916" width="14.33203125" customWidth="1"/>
    <col min="7917" max="7917" width="9.5" customWidth="1"/>
    <col min="7918" max="7918" width="12.6640625" customWidth="1"/>
    <col min="7919" max="7919" width="9.5" customWidth="1"/>
    <col min="7922" max="7923" width="9.6640625" customWidth="1"/>
    <col min="7924" max="7924" width="13.83203125" customWidth="1"/>
    <col min="7925" max="7925" width="13.5" customWidth="1"/>
    <col min="7926" max="7927" width="13.33203125" customWidth="1"/>
    <col min="7928" max="7928" width="13.5" customWidth="1"/>
    <col min="7929" max="7929" width="13.33203125" customWidth="1"/>
    <col min="7930" max="7931" width="8.5" customWidth="1"/>
    <col min="7932" max="7932" width="9.83203125" customWidth="1"/>
    <col min="7933" max="7933" width="10.1640625" customWidth="1"/>
    <col min="7934" max="7934" width="13.5" customWidth="1"/>
    <col min="7935" max="7935" width="13" customWidth="1"/>
    <col min="7946" max="7946" width="18.5" bestFit="1" customWidth="1"/>
    <col min="7947" max="7947" width="10.5" customWidth="1"/>
    <col min="7948" max="7948" width="12.1640625" customWidth="1"/>
    <col min="7949" max="7949" width="9.5" customWidth="1"/>
    <col min="7951" max="7951" width="12" customWidth="1"/>
    <col min="7952" max="7952" width="12.1640625" customWidth="1"/>
    <col min="7953" max="7953" width="8.83203125" customWidth="1"/>
    <col min="7956" max="7956" width="16" customWidth="1"/>
    <col min="7968" max="7968" width="9.6640625" customWidth="1"/>
    <col min="7970" max="7970" width="10.33203125" customWidth="1"/>
    <col min="7971" max="7971" width="8.5" bestFit="1" customWidth="1"/>
    <col min="7972" max="7972" width="11.5" customWidth="1"/>
    <col min="7973" max="7973" width="11.1640625" customWidth="1"/>
    <col min="7974" max="7974" width="12" customWidth="1"/>
    <col min="7975" max="7975" width="12.33203125" customWidth="1"/>
    <col min="7976" max="7976" width="9.83203125" bestFit="1" customWidth="1"/>
    <col min="7977" max="7977" width="9.5" bestFit="1" customWidth="1"/>
    <col min="7978" max="7978" width="6.5" bestFit="1" customWidth="1"/>
    <col min="7979" max="7979" width="14" bestFit="1" customWidth="1"/>
    <col min="8163" max="8163" width="6.83203125" customWidth="1"/>
    <col min="8164" max="8164" width="8.5" bestFit="1" customWidth="1"/>
    <col min="8165" max="8166" width="13.1640625" bestFit="1" customWidth="1"/>
    <col min="8167" max="8167" width="7" bestFit="1" customWidth="1"/>
    <col min="8168" max="8172" width="14.33203125" customWidth="1"/>
    <col min="8173" max="8173" width="9.5" customWidth="1"/>
    <col min="8174" max="8174" width="12.6640625" customWidth="1"/>
    <col min="8175" max="8175" width="9.5" customWidth="1"/>
    <col min="8178" max="8179" width="9.6640625" customWidth="1"/>
    <col min="8180" max="8180" width="13.83203125" customWidth="1"/>
    <col min="8181" max="8181" width="13.5" customWidth="1"/>
    <col min="8182" max="8183" width="13.33203125" customWidth="1"/>
    <col min="8184" max="8184" width="13.5" customWidth="1"/>
    <col min="8185" max="8185" width="13.33203125" customWidth="1"/>
    <col min="8186" max="8187" width="8.5" customWidth="1"/>
    <col min="8188" max="8188" width="9.83203125" customWidth="1"/>
    <col min="8189" max="8189" width="10.1640625" customWidth="1"/>
    <col min="8190" max="8190" width="13.5" customWidth="1"/>
    <col min="8191" max="8191" width="13" customWidth="1"/>
    <col min="8202" max="8202" width="18.5" bestFit="1" customWidth="1"/>
    <col min="8203" max="8203" width="10.5" customWidth="1"/>
    <col min="8204" max="8204" width="12.1640625" customWidth="1"/>
    <col min="8205" max="8205" width="9.5" customWidth="1"/>
    <col min="8207" max="8207" width="12" customWidth="1"/>
    <col min="8208" max="8208" width="12.1640625" customWidth="1"/>
    <col min="8209" max="8209" width="8.83203125" customWidth="1"/>
    <col min="8212" max="8212" width="16" customWidth="1"/>
    <col min="8224" max="8224" width="9.6640625" customWidth="1"/>
    <col min="8226" max="8226" width="10.33203125" customWidth="1"/>
    <col min="8227" max="8227" width="8.5" bestFit="1" customWidth="1"/>
    <col min="8228" max="8228" width="11.5" customWidth="1"/>
    <col min="8229" max="8229" width="11.1640625" customWidth="1"/>
    <col min="8230" max="8230" width="12" customWidth="1"/>
    <col min="8231" max="8231" width="12.33203125" customWidth="1"/>
    <col min="8232" max="8232" width="9.83203125" bestFit="1" customWidth="1"/>
    <col min="8233" max="8233" width="9.5" bestFit="1" customWidth="1"/>
    <col min="8234" max="8234" width="6.5" bestFit="1" customWidth="1"/>
    <col min="8235" max="8235" width="14" bestFit="1" customWidth="1"/>
    <col min="8419" max="8419" width="6.83203125" customWidth="1"/>
    <col min="8420" max="8420" width="8.5" bestFit="1" customWidth="1"/>
    <col min="8421" max="8422" width="13.1640625" bestFit="1" customWidth="1"/>
    <col min="8423" max="8423" width="7" bestFit="1" customWidth="1"/>
    <col min="8424" max="8428" width="14.33203125" customWidth="1"/>
    <col min="8429" max="8429" width="9.5" customWidth="1"/>
    <col min="8430" max="8430" width="12.6640625" customWidth="1"/>
    <col min="8431" max="8431" width="9.5" customWidth="1"/>
    <col min="8434" max="8435" width="9.6640625" customWidth="1"/>
    <col min="8436" max="8436" width="13.83203125" customWidth="1"/>
    <col min="8437" max="8437" width="13.5" customWidth="1"/>
    <col min="8438" max="8439" width="13.33203125" customWidth="1"/>
    <col min="8440" max="8440" width="13.5" customWidth="1"/>
    <col min="8441" max="8441" width="13.33203125" customWidth="1"/>
    <col min="8442" max="8443" width="8.5" customWidth="1"/>
    <col min="8444" max="8444" width="9.83203125" customWidth="1"/>
    <col min="8445" max="8445" width="10.1640625" customWidth="1"/>
    <col min="8446" max="8446" width="13.5" customWidth="1"/>
    <col min="8447" max="8447" width="13" customWidth="1"/>
    <col min="8458" max="8458" width="18.5" bestFit="1" customWidth="1"/>
    <col min="8459" max="8459" width="10.5" customWidth="1"/>
    <col min="8460" max="8460" width="12.1640625" customWidth="1"/>
    <col min="8461" max="8461" width="9.5" customWidth="1"/>
    <col min="8463" max="8463" width="12" customWidth="1"/>
    <col min="8464" max="8464" width="12.1640625" customWidth="1"/>
    <col min="8465" max="8465" width="8.83203125" customWidth="1"/>
    <col min="8468" max="8468" width="16" customWidth="1"/>
    <col min="8480" max="8480" width="9.6640625" customWidth="1"/>
    <col min="8482" max="8482" width="10.33203125" customWidth="1"/>
    <col min="8483" max="8483" width="8.5" bestFit="1" customWidth="1"/>
    <col min="8484" max="8484" width="11.5" customWidth="1"/>
    <col min="8485" max="8485" width="11.1640625" customWidth="1"/>
    <col min="8486" max="8486" width="12" customWidth="1"/>
    <col min="8487" max="8487" width="12.33203125" customWidth="1"/>
    <col min="8488" max="8488" width="9.83203125" bestFit="1" customWidth="1"/>
    <col min="8489" max="8489" width="9.5" bestFit="1" customWidth="1"/>
    <col min="8490" max="8490" width="6.5" bestFit="1" customWidth="1"/>
    <col min="8491" max="8491" width="14" bestFit="1" customWidth="1"/>
    <col min="8675" max="8675" width="6.83203125" customWidth="1"/>
    <col min="8676" max="8676" width="8.5" bestFit="1" customWidth="1"/>
    <col min="8677" max="8678" width="13.1640625" bestFit="1" customWidth="1"/>
    <col min="8679" max="8679" width="7" bestFit="1" customWidth="1"/>
    <col min="8680" max="8684" width="14.33203125" customWidth="1"/>
    <col min="8685" max="8685" width="9.5" customWidth="1"/>
    <col min="8686" max="8686" width="12.6640625" customWidth="1"/>
    <col min="8687" max="8687" width="9.5" customWidth="1"/>
    <col min="8690" max="8691" width="9.6640625" customWidth="1"/>
    <col min="8692" max="8692" width="13.83203125" customWidth="1"/>
    <col min="8693" max="8693" width="13.5" customWidth="1"/>
    <col min="8694" max="8695" width="13.33203125" customWidth="1"/>
    <col min="8696" max="8696" width="13.5" customWidth="1"/>
    <col min="8697" max="8697" width="13.33203125" customWidth="1"/>
    <col min="8698" max="8699" width="8.5" customWidth="1"/>
    <col min="8700" max="8700" width="9.83203125" customWidth="1"/>
    <col min="8701" max="8701" width="10.1640625" customWidth="1"/>
    <col min="8702" max="8702" width="13.5" customWidth="1"/>
    <col min="8703" max="8703" width="13" customWidth="1"/>
    <col min="8714" max="8714" width="18.5" bestFit="1" customWidth="1"/>
    <col min="8715" max="8715" width="10.5" customWidth="1"/>
    <col min="8716" max="8716" width="12.1640625" customWidth="1"/>
    <col min="8717" max="8717" width="9.5" customWidth="1"/>
    <col min="8719" max="8719" width="12" customWidth="1"/>
    <col min="8720" max="8720" width="12.1640625" customWidth="1"/>
    <col min="8721" max="8721" width="8.83203125" customWidth="1"/>
    <col min="8724" max="8724" width="16" customWidth="1"/>
    <col min="8736" max="8736" width="9.6640625" customWidth="1"/>
    <col min="8738" max="8738" width="10.33203125" customWidth="1"/>
    <col min="8739" max="8739" width="8.5" bestFit="1" customWidth="1"/>
    <col min="8740" max="8740" width="11.5" customWidth="1"/>
    <col min="8741" max="8741" width="11.1640625" customWidth="1"/>
    <col min="8742" max="8742" width="12" customWidth="1"/>
    <col min="8743" max="8743" width="12.33203125" customWidth="1"/>
    <col min="8744" max="8744" width="9.83203125" bestFit="1" customWidth="1"/>
    <col min="8745" max="8745" width="9.5" bestFit="1" customWidth="1"/>
    <col min="8746" max="8746" width="6.5" bestFit="1" customWidth="1"/>
    <col min="8747" max="8747" width="14" bestFit="1" customWidth="1"/>
    <col min="8931" max="8931" width="6.83203125" customWidth="1"/>
    <col min="8932" max="8932" width="8.5" bestFit="1" customWidth="1"/>
    <col min="8933" max="8934" width="13.1640625" bestFit="1" customWidth="1"/>
    <col min="8935" max="8935" width="7" bestFit="1" customWidth="1"/>
    <col min="8936" max="8940" width="14.33203125" customWidth="1"/>
    <col min="8941" max="8941" width="9.5" customWidth="1"/>
    <col min="8942" max="8942" width="12.6640625" customWidth="1"/>
    <col min="8943" max="8943" width="9.5" customWidth="1"/>
    <col min="8946" max="8947" width="9.6640625" customWidth="1"/>
    <col min="8948" max="8948" width="13.83203125" customWidth="1"/>
    <col min="8949" max="8949" width="13.5" customWidth="1"/>
    <col min="8950" max="8951" width="13.33203125" customWidth="1"/>
    <col min="8952" max="8952" width="13.5" customWidth="1"/>
    <col min="8953" max="8953" width="13.33203125" customWidth="1"/>
    <col min="8954" max="8955" width="8.5" customWidth="1"/>
    <col min="8956" max="8956" width="9.83203125" customWidth="1"/>
    <col min="8957" max="8957" width="10.1640625" customWidth="1"/>
    <col min="8958" max="8958" width="13.5" customWidth="1"/>
    <col min="8959" max="8959" width="13" customWidth="1"/>
    <col min="8970" max="8970" width="18.5" bestFit="1" customWidth="1"/>
    <col min="8971" max="8971" width="10.5" customWidth="1"/>
    <col min="8972" max="8972" width="12.1640625" customWidth="1"/>
    <col min="8973" max="8973" width="9.5" customWidth="1"/>
    <col min="8975" max="8975" width="12" customWidth="1"/>
    <col min="8976" max="8976" width="12.1640625" customWidth="1"/>
    <col min="8977" max="8977" width="8.83203125" customWidth="1"/>
    <col min="8980" max="8980" width="16" customWidth="1"/>
    <col min="8992" max="8992" width="9.6640625" customWidth="1"/>
    <col min="8994" max="8994" width="10.33203125" customWidth="1"/>
    <col min="8995" max="8995" width="8.5" bestFit="1" customWidth="1"/>
    <col min="8996" max="8996" width="11.5" customWidth="1"/>
    <col min="8997" max="8997" width="11.1640625" customWidth="1"/>
    <col min="8998" max="8998" width="12" customWidth="1"/>
    <col min="8999" max="8999" width="12.33203125" customWidth="1"/>
    <col min="9000" max="9000" width="9.83203125" bestFit="1" customWidth="1"/>
    <col min="9001" max="9001" width="9.5" bestFit="1" customWidth="1"/>
    <col min="9002" max="9002" width="6.5" bestFit="1" customWidth="1"/>
    <col min="9003" max="9003" width="14" bestFit="1" customWidth="1"/>
    <col min="9187" max="9187" width="6.83203125" customWidth="1"/>
    <col min="9188" max="9188" width="8.5" bestFit="1" customWidth="1"/>
    <col min="9189" max="9190" width="13.1640625" bestFit="1" customWidth="1"/>
    <col min="9191" max="9191" width="7" bestFit="1" customWidth="1"/>
    <col min="9192" max="9196" width="14.33203125" customWidth="1"/>
    <col min="9197" max="9197" width="9.5" customWidth="1"/>
    <col min="9198" max="9198" width="12.6640625" customWidth="1"/>
    <col min="9199" max="9199" width="9.5" customWidth="1"/>
    <col min="9202" max="9203" width="9.6640625" customWidth="1"/>
    <col min="9204" max="9204" width="13.83203125" customWidth="1"/>
    <col min="9205" max="9205" width="13.5" customWidth="1"/>
    <col min="9206" max="9207" width="13.33203125" customWidth="1"/>
    <col min="9208" max="9208" width="13.5" customWidth="1"/>
    <col min="9209" max="9209" width="13.33203125" customWidth="1"/>
    <col min="9210" max="9211" width="8.5" customWidth="1"/>
    <col min="9212" max="9212" width="9.83203125" customWidth="1"/>
    <col min="9213" max="9213" width="10.1640625" customWidth="1"/>
    <col min="9214" max="9214" width="13.5" customWidth="1"/>
    <col min="9215" max="9215" width="13" customWidth="1"/>
    <col min="9226" max="9226" width="18.5" bestFit="1" customWidth="1"/>
    <col min="9227" max="9227" width="10.5" customWidth="1"/>
    <col min="9228" max="9228" width="12.1640625" customWidth="1"/>
    <col min="9229" max="9229" width="9.5" customWidth="1"/>
    <col min="9231" max="9231" width="12" customWidth="1"/>
    <col min="9232" max="9232" width="12.1640625" customWidth="1"/>
    <col min="9233" max="9233" width="8.83203125" customWidth="1"/>
    <col min="9236" max="9236" width="16" customWidth="1"/>
    <col min="9248" max="9248" width="9.6640625" customWidth="1"/>
    <col min="9250" max="9250" width="10.33203125" customWidth="1"/>
    <col min="9251" max="9251" width="8.5" bestFit="1" customWidth="1"/>
    <col min="9252" max="9252" width="11.5" customWidth="1"/>
    <col min="9253" max="9253" width="11.1640625" customWidth="1"/>
    <col min="9254" max="9254" width="12" customWidth="1"/>
    <col min="9255" max="9255" width="12.33203125" customWidth="1"/>
    <col min="9256" max="9256" width="9.83203125" bestFit="1" customWidth="1"/>
    <col min="9257" max="9257" width="9.5" bestFit="1" customWidth="1"/>
    <col min="9258" max="9258" width="6.5" bestFit="1" customWidth="1"/>
    <col min="9259" max="9259" width="14" bestFit="1" customWidth="1"/>
    <col min="9443" max="9443" width="6.83203125" customWidth="1"/>
    <col min="9444" max="9444" width="8.5" bestFit="1" customWidth="1"/>
    <col min="9445" max="9446" width="13.1640625" bestFit="1" customWidth="1"/>
    <col min="9447" max="9447" width="7" bestFit="1" customWidth="1"/>
    <col min="9448" max="9452" width="14.33203125" customWidth="1"/>
    <col min="9453" max="9453" width="9.5" customWidth="1"/>
    <col min="9454" max="9454" width="12.6640625" customWidth="1"/>
    <col min="9455" max="9455" width="9.5" customWidth="1"/>
    <col min="9458" max="9459" width="9.6640625" customWidth="1"/>
    <col min="9460" max="9460" width="13.83203125" customWidth="1"/>
    <col min="9461" max="9461" width="13.5" customWidth="1"/>
    <col min="9462" max="9463" width="13.33203125" customWidth="1"/>
    <col min="9464" max="9464" width="13.5" customWidth="1"/>
    <col min="9465" max="9465" width="13.33203125" customWidth="1"/>
    <col min="9466" max="9467" width="8.5" customWidth="1"/>
    <col min="9468" max="9468" width="9.83203125" customWidth="1"/>
    <col min="9469" max="9469" width="10.1640625" customWidth="1"/>
    <col min="9470" max="9470" width="13.5" customWidth="1"/>
    <col min="9471" max="9471" width="13" customWidth="1"/>
    <col min="9482" max="9482" width="18.5" bestFit="1" customWidth="1"/>
    <col min="9483" max="9483" width="10.5" customWidth="1"/>
    <col min="9484" max="9484" width="12.1640625" customWidth="1"/>
    <col min="9485" max="9485" width="9.5" customWidth="1"/>
    <col min="9487" max="9487" width="12" customWidth="1"/>
    <col min="9488" max="9488" width="12.1640625" customWidth="1"/>
    <col min="9489" max="9489" width="8.83203125" customWidth="1"/>
    <col min="9492" max="9492" width="16" customWidth="1"/>
    <col min="9504" max="9504" width="9.6640625" customWidth="1"/>
    <col min="9506" max="9506" width="10.33203125" customWidth="1"/>
    <col min="9507" max="9507" width="8.5" bestFit="1" customWidth="1"/>
    <col min="9508" max="9508" width="11.5" customWidth="1"/>
    <col min="9509" max="9509" width="11.1640625" customWidth="1"/>
    <col min="9510" max="9510" width="12" customWidth="1"/>
    <col min="9511" max="9511" width="12.33203125" customWidth="1"/>
    <col min="9512" max="9512" width="9.83203125" bestFit="1" customWidth="1"/>
    <col min="9513" max="9513" width="9.5" bestFit="1" customWidth="1"/>
    <col min="9514" max="9514" width="6.5" bestFit="1" customWidth="1"/>
    <col min="9515" max="9515" width="14" bestFit="1" customWidth="1"/>
    <col min="9699" max="9699" width="6.83203125" customWidth="1"/>
    <col min="9700" max="9700" width="8.5" bestFit="1" customWidth="1"/>
    <col min="9701" max="9702" width="13.1640625" bestFit="1" customWidth="1"/>
    <col min="9703" max="9703" width="7" bestFit="1" customWidth="1"/>
    <col min="9704" max="9708" width="14.33203125" customWidth="1"/>
    <col min="9709" max="9709" width="9.5" customWidth="1"/>
    <col min="9710" max="9710" width="12.6640625" customWidth="1"/>
    <col min="9711" max="9711" width="9.5" customWidth="1"/>
    <col min="9714" max="9715" width="9.6640625" customWidth="1"/>
    <col min="9716" max="9716" width="13.83203125" customWidth="1"/>
    <col min="9717" max="9717" width="13.5" customWidth="1"/>
    <col min="9718" max="9719" width="13.33203125" customWidth="1"/>
    <col min="9720" max="9720" width="13.5" customWidth="1"/>
    <col min="9721" max="9721" width="13.33203125" customWidth="1"/>
    <col min="9722" max="9723" width="8.5" customWidth="1"/>
    <col min="9724" max="9724" width="9.83203125" customWidth="1"/>
    <col min="9725" max="9725" width="10.1640625" customWidth="1"/>
    <col min="9726" max="9726" width="13.5" customWidth="1"/>
    <col min="9727" max="9727" width="13" customWidth="1"/>
    <col min="9738" max="9738" width="18.5" bestFit="1" customWidth="1"/>
    <col min="9739" max="9739" width="10.5" customWidth="1"/>
    <col min="9740" max="9740" width="12.1640625" customWidth="1"/>
    <col min="9741" max="9741" width="9.5" customWidth="1"/>
    <col min="9743" max="9743" width="12" customWidth="1"/>
    <col min="9744" max="9744" width="12.1640625" customWidth="1"/>
    <col min="9745" max="9745" width="8.83203125" customWidth="1"/>
    <col min="9748" max="9748" width="16" customWidth="1"/>
    <col min="9760" max="9760" width="9.6640625" customWidth="1"/>
    <col min="9762" max="9762" width="10.33203125" customWidth="1"/>
    <col min="9763" max="9763" width="8.5" bestFit="1" customWidth="1"/>
    <col min="9764" max="9764" width="11.5" customWidth="1"/>
    <col min="9765" max="9765" width="11.1640625" customWidth="1"/>
    <col min="9766" max="9766" width="12" customWidth="1"/>
    <col min="9767" max="9767" width="12.33203125" customWidth="1"/>
    <col min="9768" max="9768" width="9.83203125" bestFit="1" customWidth="1"/>
    <col min="9769" max="9769" width="9.5" bestFit="1" customWidth="1"/>
    <col min="9770" max="9770" width="6.5" bestFit="1" customWidth="1"/>
    <col min="9771" max="9771" width="14" bestFit="1" customWidth="1"/>
    <col min="9955" max="9955" width="6.83203125" customWidth="1"/>
    <col min="9956" max="9956" width="8.5" bestFit="1" customWidth="1"/>
    <col min="9957" max="9958" width="13.1640625" bestFit="1" customWidth="1"/>
    <col min="9959" max="9959" width="7" bestFit="1" customWidth="1"/>
    <col min="9960" max="9964" width="14.33203125" customWidth="1"/>
    <col min="9965" max="9965" width="9.5" customWidth="1"/>
    <col min="9966" max="9966" width="12.6640625" customWidth="1"/>
    <col min="9967" max="9967" width="9.5" customWidth="1"/>
    <col min="9970" max="9971" width="9.6640625" customWidth="1"/>
    <col min="9972" max="9972" width="13.83203125" customWidth="1"/>
    <col min="9973" max="9973" width="13.5" customWidth="1"/>
    <col min="9974" max="9975" width="13.33203125" customWidth="1"/>
    <col min="9976" max="9976" width="13.5" customWidth="1"/>
    <col min="9977" max="9977" width="13.33203125" customWidth="1"/>
    <col min="9978" max="9979" width="8.5" customWidth="1"/>
    <col min="9980" max="9980" width="9.83203125" customWidth="1"/>
    <col min="9981" max="9981" width="10.1640625" customWidth="1"/>
    <col min="9982" max="9982" width="13.5" customWidth="1"/>
    <col min="9983" max="9983" width="13" customWidth="1"/>
    <col min="9994" max="9994" width="18.5" bestFit="1" customWidth="1"/>
    <col min="9995" max="9995" width="10.5" customWidth="1"/>
    <col min="9996" max="9996" width="12.1640625" customWidth="1"/>
    <col min="9997" max="9997" width="9.5" customWidth="1"/>
    <col min="9999" max="9999" width="12" customWidth="1"/>
    <col min="10000" max="10000" width="12.1640625" customWidth="1"/>
    <col min="10001" max="10001" width="8.83203125" customWidth="1"/>
    <col min="10004" max="10004" width="16" customWidth="1"/>
    <col min="10016" max="10016" width="9.6640625" customWidth="1"/>
    <col min="10018" max="10018" width="10.33203125" customWidth="1"/>
    <col min="10019" max="10019" width="8.5" bestFit="1" customWidth="1"/>
    <col min="10020" max="10020" width="11.5" customWidth="1"/>
    <col min="10021" max="10021" width="11.1640625" customWidth="1"/>
    <col min="10022" max="10022" width="12" customWidth="1"/>
    <col min="10023" max="10023" width="12.33203125" customWidth="1"/>
    <col min="10024" max="10024" width="9.83203125" bestFit="1" customWidth="1"/>
    <col min="10025" max="10025" width="9.5" bestFit="1" customWidth="1"/>
    <col min="10026" max="10026" width="6.5" bestFit="1" customWidth="1"/>
    <col min="10027" max="10027" width="14" bestFit="1" customWidth="1"/>
    <col min="10211" max="10211" width="6.83203125" customWidth="1"/>
    <col min="10212" max="10212" width="8.5" bestFit="1" customWidth="1"/>
    <col min="10213" max="10214" width="13.1640625" bestFit="1" customWidth="1"/>
    <col min="10215" max="10215" width="7" bestFit="1" customWidth="1"/>
    <col min="10216" max="10220" width="14.33203125" customWidth="1"/>
    <col min="10221" max="10221" width="9.5" customWidth="1"/>
    <col min="10222" max="10222" width="12.6640625" customWidth="1"/>
    <col min="10223" max="10223" width="9.5" customWidth="1"/>
    <col min="10226" max="10227" width="9.6640625" customWidth="1"/>
    <col min="10228" max="10228" width="13.83203125" customWidth="1"/>
    <col min="10229" max="10229" width="13.5" customWidth="1"/>
    <col min="10230" max="10231" width="13.33203125" customWidth="1"/>
    <col min="10232" max="10232" width="13.5" customWidth="1"/>
    <col min="10233" max="10233" width="13.33203125" customWidth="1"/>
    <col min="10234" max="10235" width="8.5" customWidth="1"/>
    <col min="10236" max="10236" width="9.83203125" customWidth="1"/>
    <col min="10237" max="10237" width="10.1640625" customWidth="1"/>
    <col min="10238" max="10238" width="13.5" customWidth="1"/>
    <col min="10239" max="10239" width="13" customWidth="1"/>
    <col min="10250" max="10250" width="18.5" bestFit="1" customWidth="1"/>
    <col min="10251" max="10251" width="10.5" customWidth="1"/>
    <col min="10252" max="10252" width="12.1640625" customWidth="1"/>
    <col min="10253" max="10253" width="9.5" customWidth="1"/>
    <col min="10255" max="10255" width="12" customWidth="1"/>
    <col min="10256" max="10256" width="12.1640625" customWidth="1"/>
    <col min="10257" max="10257" width="8.83203125" customWidth="1"/>
    <col min="10260" max="10260" width="16" customWidth="1"/>
    <col min="10272" max="10272" width="9.6640625" customWidth="1"/>
    <col min="10274" max="10274" width="10.33203125" customWidth="1"/>
    <col min="10275" max="10275" width="8.5" bestFit="1" customWidth="1"/>
    <col min="10276" max="10276" width="11.5" customWidth="1"/>
    <col min="10277" max="10277" width="11.1640625" customWidth="1"/>
    <col min="10278" max="10278" width="12" customWidth="1"/>
    <col min="10279" max="10279" width="12.33203125" customWidth="1"/>
    <col min="10280" max="10280" width="9.83203125" bestFit="1" customWidth="1"/>
    <col min="10281" max="10281" width="9.5" bestFit="1" customWidth="1"/>
    <col min="10282" max="10282" width="6.5" bestFit="1" customWidth="1"/>
    <col min="10283" max="10283" width="14" bestFit="1" customWidth="1"/>
    <col min="10467" max="10467" width="6.83203125" customWidth="1"/>
    <col min="10468" max="10468" width="8.5" bestFit="1" customWidth="1"/>
    <col min="10469" max="10470" width="13.1640625" bestFit="1" customWidth="1"/>
    <col min="10471" max="10471" width="7" bestFit="1" customWidth="1"/>
    <col min="10472" max="10476" width="14.33203125" customWidth="1"/>
    <col min="10477" max="10477" width="9.5" customWidth="1"/>
    <col min="10478" max="10478" width="12.6640625" customWidth="1"/>
    <col min="10479" max="10479" width="9.5" customWidth="1"/>
    <col min="10482" max="10483" width="9.6640625" customWidth="1"/>
    <col min="10484" max="10484" width="13.83203125" customWidth="1"/>
    <col min="10485" max="10485" width="13.5" customWidth="1"/>
    <col min="10486" max="10487" width="13.33203125" customWidth="1"/>
    <col min="10488" max="10488" width="13.5" customWidth="1"/>
    <col min="10489" max="10489" width="13.33203125" customWidth="1"/>
    <col min="10490" max="10491" width="8.5" customWidth="1"/>
    <col min="10492" max="10492" width="9.83203125" customWidth="1"/>
    <col min="10493" max="10493" width="10.1640625" customWidth="1"/>
    <col min="10494" max="10494" width="13.5" customWidth="1"/>
    <col min="10495" max="10495" width="13" customWidth="1"/>
    <col min="10506" max="10506" width="18.5" bestFit="1" customWidth="1"/>
    <col min="10507" max="10507" width="10.5" customWidth="1"/>
    <col min="10508" max="10508" width="12.1640625" customWidth="1"/>
    <col min="10509" max="10509" width="9.5" customWidth="1"/>
    <col min="10511" max="10511" width="12" customWidth="1"/>
    <col min="10512" max="10512" width="12.1640625" customWidth="1"/>
    <col min="10513" max="10513" width="8.83203125" customWidth="1"/>
    <col min="10516" max="10516" width="16" customWidth="1"/>
    <col min="10528" max="10528" width="9.6640625" customWidth="1"/>
    <col min="10530" max="10530" width="10.33203125" customWidth="1"/>
    <col min="10531" max="10531" width="8.5" bestFit="1" customWidth="1"/>
    <col min="10532" max="10532" width="11.5" customWidth="1"/>
    <col min="10533" max="10533" width="11.1640625" customWidth="1"/>
    <col min="10534" max="10534" width="12" customWidth="1"/>
    <col min="10535" max="10535" width="12.33203125" customWidth="1"/>
    <col min="10536" max="10536" width="9.83203125" bestFit="1" customWidth="1"/>
    <col min="10537" max="10537" width="9.5" bestFit="1" customWidth="1"/>
    <col min="10538" max="10538" width="6.5" bestFit="1" customWidth="1"/>
    <col min="10539" max="10539" width="14" bestFit="1" customWidth="1"/>
    <col min="10723" max="10723" width="6.83203125" customWidth="1"/>
    <col min="10724" max="10724" width="8.5" bestFit="1" customWidth="1"/>
    <col min="10725" max="10726" width="13.1640625" bestFit="1" customWidth="1"/>
    <col min="10727" max="10727" width="7" bestFit="1" customWidth="1"/>
    <col min="10728" max="10732" width="14.33203125" customWidth="1"/>
    <col min="10733" max="10733" width="9.5" customWidth="1"/>
    <col min="10734" max="10734" width="12.6640625" customWidth="1"/>
    <col min="10735" max="10735" width="9.5" customWidth="1"/>
    <col min="10738" max="10739" width="9.6640625" customWidth="1"/>
    <col min="10740" max="10740" width="13.83203125" customWidth="1"/>
    <col min="10741" max="10741" width="13.5" customWidth="1"/>
    <col min="10742" max="10743" width="13.33203125" customWidth="1"/>
    <col min="10744" max="10744" width="13.5" customWidth="1"/>
    <col min="10745" max="10745" width="13.33203125" customWidth="1"/>
    <col min="10746" max="10747" width="8.5" customWidth="1"/>
    <col min="10748" max="10748" width="9.83203125" customWidth="1"/>
    <col min="10749" max="10749" width="10.1640625" customWidth="1"/>
    <col min="10750" max="10750" width="13.5" customWidth="1"/>
    <col min="10751" max="10751" width="13" customWidth="1"/>
    <col min="10762" max="10762" width="18.5" bestFit="1" customWidth="1"/>
    <col min="10763" max="10763" width="10.5" customWidth="1"/>
    <col min="10764" max="10764" width="12.1640625" customWidth="1"/>
    <col min="10765" max="10765" width="9.5" customWidth="1"/>
    <col min="10767" max="10767" width="12" customWidth="1"/>
    <col min="10768" max="10768" width="12.1640625" customWidth="1"/>
    <col min="10769" max="10769" width="8.83203125" customWidth="1"/>
    <col min="10772" max="10772" width="16" customWidth="1"/>
    <col min="10784" max="10784" width="9.6640625" customWidth="1"/>
    <col min="10786" max="10786" width="10.33203125" customWidth="1"/>
    <col min="10787" max="10787" width="8.5" bestFit="1" customWidth="1"/>
    <col min="10788" max="10788" width="11.5" customWidth="1"/>
    <col min="10789" max="10789" width="11.1640625" customWidth="1"/>
    <col min="10790" max="10790" width="12" customWidth="1"/>
    <col min="10791" max="10791" width="12.33203125" customWidth="1"/>
    <col min="10792" max="10792" width="9.83203125" bestFit="1" customWidth="1"/>
    <col min="10793" max="10793" width="9.5" bestFit="1" customWidth="1"/>
    <col min="10794" max="10794" width="6.5" bestFit="1" customWidth="1"/>
    <col min="10795" max="10795" width="14" bestFit="1" customWidth="1"/>
    <col min="10979" max="10979" width="6.83203125" customWidth="1"/>
    <col min="10980" max="10980" width="8.5" bestFit="1" customWidth="1"/>
    <col min="10981" max="10982" width="13.1640625" bestFit="1" customWidth="1"/>
    <col min="10983" max="10983" width="7" bestFit="1" customWidth="1"/>
    <col min="10984" max="10988" width="14.33203125" customWidth="1"/>
    <col min="10989" max="10989" width="9.5" customWidth="1"/>
    <col min="10990" max="10990" width="12.6640625" customWidth="1"/>
    <col min="10991" max="10991" width="9.5" customWidth="1"/>
    <col min="10994" max="10995" width="9.6640625" customWidth="1"/>
    <col min="10996" max="10996" width="13.83203125" customWidth="1"/>
    <col min="10997" max="10997" width="13.5" customWidth="1"/>
    <col min="10998" max="10999" width="13.33203125" customWidth="1"/>
    <col min="11000" max="11000" width="13.5" customWidth="1"/>
    <col min="11001" max="11001" width="13.33203125" customWidth="1"/>
    <col min="11002" max="11003" width="8.5" customWidth="1"/>
    <col min="11004" max="11004" width="9.83203125" customWidth="1"/>
    <col min="11005" max="11005" width="10.1640625" customWidth="1"/>
    <col min="11006" max="11006" width="13.5" customWidth="1"/>
    <col min="11007" max="11007" width="13" customWidth="1"/>
    <col min="11018" max="11018" width="18.5" bestFit="1" customWidth="1"/>
    <col min="11019" max="11019" width="10.5" customWidth="1"/>
    <col min="11020" max="11020" width="12.1640625" customWidth="1"/>
    <col min="11021" max="11021" width="9.5" customWidth="1"/>
    <col min="11023" max="11023" width="12" customWidth="1"/>
    <col min="11024" max="11024" width="12.1640625" customWidth="1"/>
    <col min="11025" max="11025" width="8.83203125" customWidth="1"/>
    <col min="11028" max="11028" width="16" customWidth="1"/>
    <col min="11040" max="11040" width="9.6640625" customWidth="1"/>
    <col min="11042" max="11042" width="10.33203125" customWidth="1"/>
    <col min="11043" max="11043" width="8.5" bestFit="1" customWidth="1"/>
    <col min="11044" max="11044" width="11.5" customWidth="1"/>
    <col min="11045" max="11045" width="11.1640625" customWidth="1"/>
    <col min="11046" max="11046" width="12" customWidth="1"/>
    <col min="11047" max="11047" width="12.33203125" customWidth="1"/>
    <col min="11048" max="11048" width="9.83203125" bestFit="1" customWidth="1"/>
    <col min="11049" max="11049" width="9.5" bestFit="1" customWidth="1"/>
    <col min="11050" max="11050" width="6.5" bestFit="1" customWidth="1"/>
    <col min="11051" max="11051" width="14" bestFit="1" customWidth="1"/>
    <col min="11235" max="11235" width="6.83203125" customWidth="1"/>
    <col min="11236" max="11236" width="8.5" bestFit="1" customWidth="1"/>
    <col min="11237" max="11238" width="13.1640625" bestFit="1" customWidth="1"/>
    <col min="11239" max="11239" width="7" bestFit="1" customWidth="1"/>
    <col min="11240" max="11244" width="14.33203125" customWidth="1"/>
    <col min="11245" max="11245" width="9.5" customWidth="1"/>
    <col min="11246" max="11246" width="12.6640625" customWidth="1"/>
    <col min="11247" max="11247" width="9.5" customWidth="1"/>
    <col min="11250" max="11251" width="9.6640625" customWidth="1"/>
    <col min="11252" max="11252" width="13.83203125" customWidth="1"/>
    <col min="11253" max="11253" width="13.5" customWidth="1"/>
    <col min="11254" max="11255" width="13.33203125" customWidth="1"/>
    <col min="11256" max="11256" width="13.5" customWidth="1"/>
    <col min="11257" max="11257" width="13.33203125" customWidth="1"/>
    <col min="11258" max="11259" width="8.5" customWidth="1"/>
    <col min="11260" max="11260" width="9.83203125" customWidth="1"/>
    <col min="11261" max="11261" width="10.1640625" customWidth="1"/>
    <col min="11262" max="11262" width="13.5" customWidth="1"/>
    <col min="11263" max="11263" width="13" customWidth="1"/>
    <col min="11274" max="11274" width="18.5" bestFit="1" customWidth="1"/>
    <col min="11275" max="11275" width="10.5" customWidth="1"/>
    <col min="11276" max="11276" width="12.1640625" customWidth="1"/>
    <col min="11277" max="11277" width="9.5" customWidth="1"/>
    <col min="11279" max="11279" width="12" customWidth="1"/>
    <col min="11280" max="11280" width="12.1640625" customWidth="1"/>
    <col min="11281" max="11281" width="8.83203125" customWidth="1"/>
    <col min="11284" max="11284" width="16" customWidth="1"/>
    <col min="11296" max="11296" width="9.6640625" customWidth="1"/>
    <col min="11298" max="11298" width="10.33203125" customWidth="1"/>
    <col min="11299" max="11299" width="8.5" bestFit="1" customWidth="1"/>
    <col min="11300" max="11300" width="11.5" customWidth="1"/>
    <col min="11301" max="11301" width="11.1640625" customWidth="1"/>
    <col min="11302" max="11302" width="12" customWidth="1"/>
    <col min="11303" max="11303" width="12.33203125" customWidth="1"/>
    <col min="11304" max="11304" width="9.83203125" bestFit="1" customWidth="1"/>
    <col min="11305" max="11305" width="9.5" bestFit="1" customWidth="1"/>
    <col min="11306" max="11306" width="6.5" bestFit="1" customWidth="1"/>
    <col min="11307" max="11307" width="14" bestFit="1" customWidth="1"/>
    <col min="11491" max="11491" width="6.83203125" customWidth="1"/>
    <col min="11492" max="11492" width="8.5" bestFit="1" customWidth="1"/>
    <col min="11493" max="11494" width="13.1640625" bestFit="1" customWidth="1"/>
    <col min="11495" max="11495" width="7" bestFit="1" customWidth="1"/>
    <col min="11496" max="11500" width="14.33203125" customWidth="1"/>
    <col min="11501" max="11501" width="9.5" customWidth="1"/>
    <col min="11502" max="11502" width="12.6640625" customWidth="1"/>
    <col min="11503" max="11503" width="9.5" customWidth="1"/>
    <col min="11506" max="11507" width="9.6640625" customWidth="1"/>
    <col min="11508" max="11508" width="13.83203125" customWidth="1"/>
    <col min="11509" max="11509" width="13.5" customWidth="1"/>
    <col min="11510" max="11511" width="13.33203125" customWidth="1"/>
    <col min="11512" max="11512" width="13.5" customWidth="1"/>
    <col min="11513" max="11513" width="13.33203125" customWidth="1"/>
    <col min="11514" max="11515" width="8.5" customWidth="1"/>
    <col min="11516" max="11516" width="9.83203125" customWidth="1"/>
    <col min="11517" max="11517" width="10.1640625" customWidth="1"/>
    <col min="11518" max="11518" width="13.5" customWidth="1"/>
    <col min="11519" max="11519" width="13" customWidth="1"/>
    <col min="11530" max="11530" width="18.5" bestFit="1" customWidth="1"/>
    <col min="11531" max="11531" width="10.5" customWidth="1"/>
    <col min="11532" max="11532" width="12.1640625" customWidth="1"/>
    <col min="11533" max="11533" width="9.5" customWidth="1"/>
    <col min="11535" max="11535" width="12" customWidth="1"/>
    <col min="11536" max="11536" width="12.1640625" customWidth="1"/>
    <col min="11537" max="11537" width="8.83203125" customWidth="1"/>
    <col min="11540" max="11540" width="16" customWidth="1"/>
    <col min="11552" max="11552" width="9.6640625" customWidth="1"/>
    <col min="11554" max="11554" width="10.33203125" customWidth="1"/>
    <col min="11555" max="11555" width="8.5" bestFit="1" customWidth="1"/>
    <col min="11556" max="11556" width="11.5" customWidth="1"/>
    <col min="11557" max="11557" width="11.1640625" customWidth="1"/>
    <col min="11558" max="11558" width="12" customWidth="1"/>
    <col min="11559" max="11559" width="12.33203125" customWidth="1"/>
    <col min="11560" max="11560" width="9.83203125" bestFit="1" customWidth="1"/>
    <col min="11561" max="11561" width="9.5" bestFit="1" customWidth="1"/>
    <col min="11562" max="11562" width="6.5" bestFit="1" customWidth="1"/>
    <col min="11563" max="11563" width="14" bestFit="1" customWidth="1"/>
    <col min="11747" max="11747" width="6.83203125" customWidth="1"/>
    <col min="11748" max="11748" width="8.5" bestFit="1" customWidth="1"/>
    <col min="11749" max="11750" width="13.1640625" bestFit="1" customWidth="1"/>
    <col min="11751" max="11751" width="7" bestFit="1" customWidth="1"/>
    <col min="11752" max="11756" width="14.33203125" customWidth="1"/>
    <col min="11757" max="11757" width="9.5" customWidth="1"/>
    <col min="11758" max="11758" width="12.6640625" customWidth="1"/>
    <col min="11759" max="11759" width="9.5" customWidth="1"/>
    <col min="11762" max="11763" width="9.6640625" customWidth="1"/>
    <col min="11764" max="11764" width="13.83203125" customWidth="1"/>
    <col min="11765" max="11765" width="13.5" customWidth="1"/>
    <col min="11766" max="11767" width="13.33203125" customWidth="1"/>
    <col min="11768" max="11768" width="13.5" customWidth="1"/>
    <col min="11769" max="11769" width="13.33203125" customWidth="1"/>
    <col min="11770" max="11771" width="8.5" customWidth="1"/>
    <col min="11772" max="11772" width="9.83203125" customWidth="1"/>
    <col min="11773" max="11773" width="10.1640625" customWidth="1"/>
    <col min="11774" max="11774" width="13.5" customWidth="1"/>
    <col min="11775" max="11775" width="13" customWidth="1"/>
    <col min="11786" max="11786" width="18.5" bestFit="1" customWidth="1"/>
    <col min="11787" max="11787" width="10.5" customWidth="1"/>
    <col min="11788" max="11788" width="12.1640625" customWidth="1"/>
    <col min="11789" max="11789" width="9.5" customWidth="1"/>
    <col min="11791" max="11791" width="12" customWidth="1"/>
    <col min="11792" max="11792" width="12.1640625" customWidth="1"/>
    <col min="11793" max="11793" width="8.83203125" customWidth="1"/>
    <col min="11796" max="11796" width="16" customWidth="1"/>
    <col min="11808" max="11808" width="9.6640625" customWidth="1"/>
    <col min="11810" max="11810" width="10.33203125" customWidth="1"/>
    <col min="11811" max="11811" width="8.5" bestFit="1" customWidth="1"/>
    <col min="11812" max="11812" width="11.5" customWidth="1"/>
    <col min="11813" max="11813" width="11.1640625" customWidth="1"/>
    <col min="11814" max="11814" width="12" customWidth="1"/>
    <col min="11815" max="11815" width="12.33203125" customWidth="1"/>
    <col min="11816" max="11816" width="9.83203125" bestFit="1" customWidth="1"/>
    <col min="11817" max="11817" width="9.5" bestFit="1" customWidth="1"/>
    <col min="11818" max="11818" width="6.5" bestFit="1" customWidth="1"/>
    <col min="11819" max="11819" width="14" bestFit="1" customWidth="1"/>
    <col min="12003" max="12003" width="6.83203125" customWidth="1"/>
    <col min="12004" max="12004" width="8.5" bestFit="1" customWidth="1"/>
    <col min="12005" max="12006" width="13.1640625" bestFit="1" customWidth="1"/>
    <col min="12007" max="12007" width="7" bestFit="1" customWidth="1"/>
    <col min="12008" max="12012" width="14.33203125" customWidth="1"/>
    <col min="12013" max="12013" width="9.5" customWidth="1"/>
    <col min="12014" max="12014" width="12.6640625" customWidth="1"/>
    <col min="12015" max="12015" width="9.5" customWidth="1"/>
    <col min="12018" max="12019" width="9.6640625" customWidth="1"/>
    <col min="12020" max="12020" width="13.83203125" customWidth="1"/>
    <col min="12021" max="12021" width="13.5" customWidth="1"/>
    <col min="12022" max="12023" width="13.33203125" customWidth="1"/>
    <col min="12024" max="12024" width="13.5" customWidth="1"/>
    <col min="12025" max="12025" width="13.33203125" customWidth="1"/>
    <col min="12026" max="12027" width="8.5" customWidth="1"/>
    <col min="12028" max="12028" width="9.83203125" customWidth="1"/>
    <col min="12029" max="12029" width="10.1640625" customWidth="1"/>
    <col min="12030" max="12030" width="13.5" customWidth="1"/>
    <col min="12031" max="12031" width="13" customWidth="1"/>
    <col min="12042" max="12042" width="18.5" bestFit="1" customWidth="1"/>
    <col min="12043" max="12043" width="10.5" customWidth="1"/>
    <col min="12044" max="12044" width="12.1640625" customWidth="1"/>
    <col min="12045" max="12045" width="9.5" customWidth="1"/>
    <col min="12047" max="12047" width="12" customWidth="1"/>
    <col min="12048" max="12048" width="12.1640625" customWidth="1"/>
    <col min="12049" max="12049" width="8.83203125" customWidth="1"/>
    <col min="12052" max="12052" width="16" customWidth="1"/>
    <col min="12064" max="12064" width="9.6640625" customWidth="1"/>
    <col min="12066" max="12066" width="10.33203125" customWidth="1"/>
    <col min="12067" max="12067" width="8.5" bestFit="1" customWidth="1"/>
    <col min="12068" max="12068" width="11.5" customWidth="1"/>
    <col min="12069" max="12069" width="11.1640625" customWidth="1"/>
    <col min="12070" max="12070" width="12" customWidth="1"/>
    <col min="12071" max="12071" width="12.33203125" customWidth="1"/>
    <col min="12072" max="12072" width="9.83203125" bestFit="1" customWidth="1"/>
    <col min="12073" max="12073" width="9.5" bestFit="1" customWidth="1"/>
    <col min="12074" max="12074" width="6.5" bestFit="1" customWidth="1"/>
    <col min="12075" max="12075" width="14" bestFit="1" customWidth="1"/>
    <col min="12259" max="12259" width="6.83203125" customWidth="1"/>
    <col min="12260" max="12260" width="8.5" bestFit="1" customWidth="1"/>
    <col min="12261" max="12262" width="13.1640625" bestFit="1" customWidth="1"/>
    <col min="12263" max="12263" width="7" bestFit="1" customWidth="1"/>
    <col min="12264" max="12268" width="14.33203125" customWidth="1"/>
    <col min="12269" max="12269" width="9.5" customWidth="1"/>
    <col min="12270" max="12270" width="12.6640625" customWidth="1"/>
    <col min="12271" max="12271" width="9.5" customWidth="1"/>
    <col min="12274" max="12275" width="9.6640625" customWidth="1"/>
    <col min="12276" max="12276" width="13.83203125" customWidth="1"/>
    <col min="12277" max="12277" width="13.5" customWidth="1"/>
    <col min="12278" max="12279" width="13.33203125" customWidth="1"/>
    <col min="12280" max="12280" width="13.5" customWidth="1"/>
    <col min="12281" max="12281" width="13.33203125" customWidth="1"/>
    <col min="12282" max="12283" width="8.5" customWidth="1"/>
    <col min="12284" max="12284" width="9.83203125" customWidth="1"/>
    <col min="12285" max="12285" width="10.1640625" customWidth="1"/>
    <col min="12286" max="12286" width="13.5" customWidth="1"/>
    <col min="12287" max="12287" width="13" customWidth="1"/>
    <col min="12298" max="12298" width="18.5" bestFit="1" customWidth="1"/>
    <col min="12299" max="12299" width="10.5" customWidth="1"/>
    <col min="12300" max="12300" width="12.1640625" customWidth="1"/>
    <col min="12301" max="12301" width="9.5" customWidth="1"/>
    <col min="12303" max="12303" width="12" customWidth="1"/>
    <col min="12304" max="12304" width="12.1640625" customWidth="1"/>
    <col min="12305" max="12305" width="8.83203125" customWidth="1"/>
    <col min="12308" max="12308" width="16" customWidth="1"/>
    <col min="12320" max="12320" width="9.6640625" customWidth="1"/>
    <col min="12322" max="12322" width="10.33203125" customWidth="1"/>
    <col min="12323" max="12323" width="8.5" bestFit="1" customWidth="1"/>
    <col min="12324" max="12324" width="11.5" customWidth="1"/>
    <col min="12325" max="12325" width="11.1640625" customWidth="1"/>
    <col min="12326" max="12326" width="12" customWidth="1"/>
    <col min="12327" max="12327" width="12.33203125" customWidth="1"/>
    <col min="12328" max="12328" width="9.83203125" bestFit="1" customWidth="1"/>
    <col min="12329" max="12329" width="9.5" bestFit="1" customWidth="1"/>
    <col min="12330" max="12330" width="6.5" bestFit="1" customWidth="1"/>
    <col min="12331" max="12331" width="14" bestFit="1" customWidth="1"/>
    <col min="12515" max="12515" width="6.83203125" customWidth="1"/>
    <col min="12516" max="12516" width="8.5" bestFit="1" customWidth="1"/>
    <col min="12517" max="12518" width="13.1640625" bestFit="1" customWidth="1"/>
    <col min="12519" max="12519" width="7" bestFit="1" customWidth="1"/>
    <col min="12520" max="12524" width="14.33203125" customWidth="1"/>
    <col min="12525" max="12525" width="9.5" customWidth="1"/>
    <col min="12526" max="12526" width="12.6640625" customWidth="1"/>
    <col min="12527" max="12527" width="9.5" customWidth="1"/>
    <col min="12530" max="12531" width="9.6640625" customWidth="1"/>
    <col min="12532" max="12532" width="13.83203125" customWidth="1"/>
    <col min="12533" max="12533" width="13.5" customWidth="1"/>
    <col min="12534" max="12535" width="13.33203125" customWidth="1"/>
    <col min="12536" max="12536" width="13.5" customWidth="1"/>
    <col min="12537" max="12537" width="13.33203125" customWidth="1"/>
    <col min="12538" max="12539" width="8.5" customWidth="1"/>
    <col min="12540" max="12540" width="9.83203125" customWidth="1"/>
    <col min="12541" max="12541" width="10.1640625" customWidth="1"/>
    <col min="12542" max="12542" width="13.5" customWidth="1"/>
    <col min="12543" max="12543" width="13" customWidth="1"/>
    <col min="12554" max="12554" width="18.5" bestFit="1" customWidth="1"/>
    <col min="12555" max="12555" width="10.5" customWidth="1"/>
    <col min="12556" max="12556" width="12.1640625" customWidth="1"/>
    <col min="12557" max="12557" width="9.5" customWidth="1"/>
    <col min="12559" max="12559" width="12" customWidth="1"/>
    <col min="12560" max="12560" width="12.1640625" customWidth="1"/>
    <col min="12561" max="12561" width="8.83203125" customWidth="1"/>
    <col min="12564" max="12564" width="16" customWidth="1"/>
    <col min="12576" max="12576" width="9.6640625" customWidth="1"/>
    <col min="12578" max="12578" width="10.33203125" customWidth="1"/>
    <col min="12579" max="12579" width="8.5" bestFit="1" customWidth="1"/>
    <col min="12580" max="12580" width="11.5" customWidth="1"/>
    <col min="12581" max="12581" width="11.1640625" customWidth="1"/>
    <col min="12582" max="12582" width="12" customWidth="1"/>
    <col min="12583" max="12583" width="12.33203125" customWidth="1"/>
    <col min="12584" max="12584" width="9.83203125" bestFit="1" customWidth="1"/>
    <col min="12585" max="12585" width="9.5" bestFit="1" customWidth="1"/>
    <col min="12586" max="12586" width="6.5" bestFit="1" customWidth="1"/>
    <col min="12587" max="12587" width="14" bestFit="1" customWidth="1"/>
    <col min="12771" max="12771" width="6.83203125" customWidth="1"/>
    <col min="12772" max="12772" width="8.5" bestFit="1" customWidth="1"/>
    <col min="12773" max="12774" width="13.1640625" bestFit="1" customWidth="1"/>
    <col min="12775" max="12775" width="7" bestFit="1" customWidth="1"/>
    <col min="12776" max="12780" width="14.33203125" customWidth="1"/>
    <col min="12781" max="12781" width="9.5" customWidth="1"/>
    <col min="12782" max="12782" width="12.6640625" customWidth="1"/>
    <col min="12783" max="12783" width="9.5" customWidth="1"/>
    <col min="12786" max="12787" width="9.6640625" customWidth="1"/>
    <col min="12788" max="12788" width="13.83203125" customWidth="1"/>
    <col min="12789" max="12789" width="13.5" customWidth="1"/>
    <col min="12790" max="12791" width="13.33203125" customWidth="1"/>
    <col min="12792" max="12792" width="13.5" customWidth="1"/>
    <col min="12793" max="12793" width="13.33203125" customWidth="1"/>
    <col min="12794" max="12795" width="8.5" customWidth="1"/>
    <col min="12796" max="12796" width="9.83203125" customWidth="1"/>
    <col min="12797" max="12797" width="10.1640625" customWidth="1"/>
    <col min="12798" max="12798" width="13.5" customWidth="1"/>
    <col min="12799" max="12799" width="13" customWidth="1"/>
    <col min="12810" max="12810" width="18.5" bestFit="1" customWidth="1"/>
    <col min="12811" max="12811" width="10.5" customWidth="1"/>
    <col min="12812" max="12812" width="12.1640625" customWidth="1"/>
    <col min="12813" max="12813" width="9.5" customWidth="1"/>
    <col min="12815" max="12815" width="12" customWidth="1"/>
    <col min="12816" max="12816" width="12.1640625" customWidth="1"/>
    <col min="12817" max="12817" width="8.83203125" customWidth="1"/>
    <col min="12820" max="12820" width="16" customWidth="1"/>
    <col min="12832" max="12832" width="9.6640625" customWidth="1"/>
    <col min="12834" max="12834" width="10.33203125" customWidth="1"/>
    <col min="12835" max="12835" width="8.5" bestFit="1" customWidth="1"/>
    <col min="12836" max="12836" width="11.5" customWidth="1"/>
    <col min="12837" max="12837" width="11.1640625" customWidth="1"/>
    <col min="12838" max="12838" width="12" customWidth="1"/>
    <col min="12839" max="12839" width="12.33203125" customWidth="1"/>
    <col min="12840" max="12840" width="9.83203125" bestFit="1" customWidth="1"/>
    <col min="12841" max="12841" width="9.5" bestFit="1" customWidth="1"/>
    <col min="12842" max="12842" width="6.5" bestFit="1" customWidth="1"/>
    <col min="12843" max="12843" width="14" bestFit="1" customWidth="1"/>
    <col min="13027" max="13027" width="6.83203125" customWidth="1"/>
    <col min="13028" max="13028" width="8.5" bestFit="1" customWidth="1"/>
    <col min="13029" max="13030" width="13.1640625" bestFit="1" customWidth="1"/>
    <col min="13031" max="13031" width="7" bestFit="1" customWidth="1"/>
    <col min="13032" max="13036" width="14.33203125" customWidth="1"/>
    <col min="13037" max="13037" width="9.5" customWidth="1"/>
    <col min="13038" max="13038" width="12.6640625" customWidth="1"/>
    <col min="13039" max="13039" width="9.5" customWidth="1"/>
    <col min="13042" max="13043" width="9.6640625" customWidth="1"/>
    <col min="13044" max="13044" width="13.83203125" customWidth="1"/>
    <col min="13045" max="13045" width="13.5" customWidth="1"/>
    <col min="13046" max="13047" width="13.33203125" customWidth="1"/>
    <col min="13048" max="13048" width="13.5" customWidth="1"/>
    <col min="13049" max="13049" width="13.33203125" customWidth="1"/>
    <col min="13050" max="13051" width="8.5" customWidth="1"/>
    <col min="13052" max="13052" width="9.83203125" customWidth="1"/>
    <col min="13053" max="13053" width="10.1640625" customWidth="1"/>
    <col min="13054" max="13054" width="13.5" customWidth="1"/>
    <col min="13055" max="13055" width="13" customWidth="1"/>
    <col min="13066" max="13066" width="18.5" bestFit="1" customWidth="1"/>
    <col min="13067" max="13067" width="10.5" customWidth="1"/>
    <col min="13068" max="13068" width="12.1640625" customWidth="1"/>
    <col min="13069" max="13069" width="9.5" customWidth="1"/>
    <col min="13071" max="13071" width="12" customWidth="1"/>
    <col min="13072" max="13072" width="12.1640625" customWidth="1"/>
    <col min="13073" max="13073" width="8.83203125" customWidth="1"/>
    <col min="13076" max="13076" width="16" customWidth="1"/>
    <col min="13088" max="13088" width="9.6640625" customWidth="1"/>
    <col min="13090" max="13090" width="10.33203125" customWidth="1"/>
    <col min="13091" max="13091" width="8.5" bestFit="1" customWidth="1"/>
    <col min="13092" max="13092" width="11.5" customWidth="1"/>
    <col min="13093" max="13093" width="11.1640625" customWidth="1"/>
    <col min="13094" max="13094" width="12" customWidth="1"/>
    <col min="13095" max="13095" width="12.33203125" customWidth="1"/>
    <col min="13096" max="13096" width="9.83203125" bestFit="1" customWidth="1"/>
    <col min="13097" max="13097" width="9.5" bestFit="1" customWidth="1"/>
    <col min="13098" max="13098" width="6.5" bestFit="1" customWidth="1"/>
    <col min="13099" max="13099" width="14" bestFit="1" customWidth="1"/>
    <col min="13283" max="13283" width="6.83203125" customWidth="1"/>
    <col min="13284" max="13284" width="8.5" bestFit="1" customWidth="1"/>
    <col min="13285" max="13286" width="13.1640625" bestFit="1" customWidth="1"/>
    <col min="13287" max="13287" width="7" bestFit="1" customWidth="1"/>
    <col min="13288" max="13292" width="14.33203125" customWidth="1"/>
    <col min="13293" max="13293" width="9.5" customWidth="1"/>
    <col min="13294" max="13294" width="12.6640625" customWidth="1"/>
    <col min="13295" max="13295" width="9.5" customWidth="1"/>
    <col min="13298" max="13299" width="9.6640625" customWidth="1"/>
    <col min="13300" max="13300" width="13.83203125" customWidth="1"/>
    <col min="13301" max="13301" width="13.5" customWidth="1"/>
    <col min="13302" max="13303" width="13.33203125" customWidth="1"/>
    <col min="13304" max="13304" width="13.5" customWidth="1"/>
    <col min="13305" max="13305" width="13.33203125" customWidth="1"/>
    <col min="13306" max="13307" width="8.5" customWidth="1"/>
    <col min="13308" max="13308" width="9.83203125" customWidth="1"/>
    <col min="13309" max="13309" width="10.1640625" customWidth="1"/>
    <col min="13310" max="13310" width="13.5" customWidth="1"/>
    <col min="13311" max="13311" width="13" customWidth="1"/>
    <col min="13322" max="13322" width="18.5" bestFit="1" customWidth="1"/>
    <col min="13323" max="13323" width="10.5" customWidth="1"/>
    <col min="13324" max="13324" width="12.1640625" customWidth="1"/>
    <col min="13325" max="13325" width="9.5" customWidth="1"/>
    <col min="13327" max="13327" width="12" customWidth="1"/>
    <col min="13328" max="13328" width="12.1640625" customWidth="1"/>
    <col min="13329" max="13329" width="8.83203125" customWidth="1"/>
    <col min="13332" max="13332" width="16" customWidth="1"/>
    <col min="13344" max="13344" width="9.6640625" customWidth="1"/>
    <col min="13346" max="13346" width="10.33203125" customWidth="1"/>
    <col min="13347" max="13347" width="8.5" bestFit="1" customWidth="1"/>
    <col min="13348" max="13348" width="11.5" customWidth="1"/>
    <col min="13349" max="13349" width="11.1640625" customWidth="1"/>
    <col min="13350" max="13350" width="12" customWidth="1"/>
    <col min="13351" max="13351" width="12.33203125" customWidth="1"/>
    <col min="13352" max="13352" width="9.83203125" bestFit="1" customWidth="1"/>
    <col min="13353" max="13353" width="9.5" bestFit="1" customWidth="1"/>
    <col min="13354" max="13354" width="6.5" bestFit="1" customWidth="1"/>
    <col min="13355" max="13355" width="14" bestFit="1" customWidth="1"/>
    <col min="13539" max="13539" width="6.83203125" customWidth="1"/>
    <col min="13540" max="13540" width="8.5" bestFit="1" customWidth="1"/>
    <col min="13541" max="13542" width="13.1640625" bestFit="1" customWidth="1"/>
    <col min="13543" max="13543" width="7" bestFit="1" customWidth="1"/>
    <col min="13544" max="13548" width="14.33203125" customWidth="1"/>
    <col min="13549" max="13549" width="9.5" customWidth="1"/>
    <col min="13550" max="13550" width="12.6640625" customWidth="1"/>
    <col min="13551" max="13551" width="9.5" customWidth="1"/>
    <col min="13554" max="13555" width="9.6640625" customWidth="1"/>
    <col min="13556" max="13556" width="13.83203125" customWidth="1"/>
    <col min="13557" max="13557" width="13.5" customWidth="1"/>
    <col min="13558" max="13559" width="13.33203125" customWidth="1"/>
    <col min="13560" max="13560" width="13.5" customWidth="1"/>
    <col min="13561" max="13561" width="13.33203125" customWidth="1"/>
    <col min="13562" max="13563" width="8.5" customWidth="1"/>
    <col min="13564" max="13564" width="9.83203125" customWidth="1"/>
    <col min="13565" max="13565" width="10.1640625" customWidth="1"/>
    <col min="13566" max="13566" width="13.5" customWidth="1"/>
    <col min="13567" max="13567" width="13" customWidth="1"/>
    <col min="13578" max="13578" width="18.5" bestFit="1" customWidth="1"/>
    <col min="13579" max="13579" width="10.5" customWidth="1"/>
    <col min="13580" max="13580" width="12.1640625" customWidth="1"/>
    <col min="13581" max="13581" width="9.5" customWidth="1"/>
    <col min="13583" max="13583" width="12" customWidth="1"/>
    <col min="13584" max="13584" width="12.1640625" customWidth="1"/>
    <col min="13585" max="13585" width="8.83203125" customWidth="1"/>
    <col min="13588" max="13588" width="16" customWidth="1"/>
    <col min="13600" max="13600" width="9.6640625" customWidth="1"/>
    <col min="13602" max="13602" width="10.33203125" customWidth="1"/>
    <col min="13603" max="13603" width="8.5" bestFit="1" customWidth="1"/>
    <col min="13604" max="13604" width="11.5" customWidth="1"/>
    <col min="13605" max="13605" width="11.1640625" customWidth="1"/>
    <col min="13606" max="13606" width="12" customWidth="1"/>
    <col min="13607" max="13607" width="12.33203125" customWidth="1"/>
    <col min="13608" max="13608" width="9.83203125" bestFit="1" customWidth="1"/>
    <col min="13609" max="13609" width="9.5" bestFit="1" customWidth="1"/>
    <col min="13610" max="13610" width="6.5" bestFit="1" customWidth="1"/>
    <col min="13611" max="13611" width="14" bestFit="1" customWidth="1"/>
    <col min="13795" max="13795" width="6.83203125" customWidth="1"/>
    <col min="13796" max="13796" width="8.5" bestFit="1" customWidth="1"/>
    <col min="13797" max="13798" width="13.1640625" bestFit="1" customWidth="1"/>
    <col min="13799" max="13799" width="7" bestFit="1" customWidth="1"/>
    <col min="13800" max="13804" width="14.33203125" customWidth="1"/>
    <col min="13805" max="13805" width="9.5" customWidth="1"/>
    <col min="13806" max="13806" width="12.6640625" customWidth="1"/>
    <col min="13807" max="13807" width="9.5" customWidth="1"/>
    <col min="13810" max="13811" width="9.6640625" customWidth="1"/>
    <col min="13812" max="13812" width="13.83203125" customWidth="1"/>
    <col min="13813" max="13813" width="13.5" customWidth="1"/>
    <col min="13814" max="13815" width="13.33203125" customWidth="1"/>
    <col min="13816" max="13816" width="13.5" customWidth="1"/>
    <col min="13817" max="13817" width="13.33203125" customWidth="1"/>
    <col min="13818" max="13819" width="8.5" customWidth="1"/>
    <col min="13820" max="13820" width="9.83203125" customWidth="1"/>
    <col min="13821" max="13821" width="10.1640625" customWidth="1"/>
    <col min="13822" max="13822" width="13.5" customWidth="1"/>
    <col min="13823" max="13823" width="13" customWidth="1"/>
    <col min="13834" max="13834" width="18.5" bestFit="1" customWidth="1"/>
    <col min="13835" max="13835" width="10.5" customWidth="1"/>
    <col min="13836" max="13836" width="12.1640625" customWidth="1"/>
    <col min="13837" max="13837" width="9.5" customWidth="1"/>
    <col min="13839" max="13839" width="12" customWidth="1"/>
    <col min="13840" max="13840" width="12.1640625" customWidth="1"/>
    <col min="13841" max="13841" width="8.83203125" customWidth="1"/>
    <col min="13844" max="13844" width="16" customWidth="1"/>
    <col min="13856" max="13856" width="9.6640625" customWidth="1"/>
    <col min="13858" max="13858" width="10.33203125" customWidth="1"/>
    <col min="13859" max="13859" width="8.5" bestFit="1" customWidth="1"/>
    <col min="13860" max="13860" width="11.5" customWidth="1"/>
    <col min="13861" max="13861" width="11.1640625" customWidth="1"/>
    <col min="13862" max="13862" width="12" customWidth="1"/>
    <col min="13863" max="13863" width="12.33203125" customWidth="1"/>
    <col min="13864" max="13864" width="9.83203125" bestFit="1" customWidth="1"/>
    <col min="13865" max="13865" width="9.5" bestFit="1" customWidth="1"/>
    <col min="13866" max="13866" width="6.5" bestFit="1" customWidth="1"/>
    <col min="13867" max="13867" width="14" bestFit="1" customWidth="1"/>
    <col min="14051" max="14051" width="6.83203125" customWidth="1"/>
    <col min="14052" max="14052" width="8.5" bestFit="1" customWidth="1"/>
    <col min="14053" max="14054" width="13.1640625" bestFit="1" customWidth="1"/>
    <col min="14055" max="14055" width="7" bestFit="1" customWidth="1"/>
    <col min="14056" max="14060" width="14.33203125" customWidth="1"/>
    <col min="14061" max="14061" width="9.5" customWidth="1"/>
    <col min="14062" max="14062" width="12.6640625" customWidth="1"/>
    <col min="14063" max="14063" width="9.5" customWidth="1"/>
    <col min="14066" max="14067" width="9.6640625" customWidth="1"/>
    <col min="14068" max="14068" width="13.83203125" customWidth="1"/>
    <col min="14069" max="14069" width="13.5" customWidth="1"/>
    <col min="14070" max="14071" width="13.33203125" customWidth="1"/>
    <col min="14072" max="14072" width="13.5" customWidth="1"/>
    <col min="14073" max="14073" width="13.33203125" customWidth="1"/>
    <col min="14074" max="14075" width="8.5" customWidth="1"/>
    <col min="14076" max="14076" width="9.83203125" customWidth="1"/>
    <col min="14077" max="14077" width="10.1640625" customWidth="1"/>
    <col min="14078" max="14078" width="13.5" customWidth="1"/>
    <col min="14079" max="14079" width="13" customWidth="1"/>
    <col min="14090" max="14090" width="18.5" bestFit="1" customWidth="1"/>
    <col min="14091" max="14091" width="10.5" customWidth="1"/>
    <col min="14092" max="14092" width="12.1640625" customWidth="1"/>
    <col min="14093" max="14093" width="9.5" customWidth="1"/>
    <col min="14095" max="14095" width="12" customWidth="1"/>
    <col min="14096" max="14096" width="12.1640625" customWidth="1"/>
    <col min="14097" max="14097" width="8.83203125" customWidth="1"/>
    <col min="14100" max="14100" width="16" customWidth="1"/>
    <col min="14112" max="14112" width="9.6640625" customWidth="1"/>
    <col min="14114" max="14114" width="10.33203125" customWidth="1"/>
    <col min="14115" max="14115" width="8.5" bestFit="1" customWidth="1"/>
    <col min="14116" max="14116" width="11.5" customWidth="1"/>
    <col min="14117" max="14117" width="11.1640625" customWidth="1"/>
    <col min="14118" max="14118" width="12" customWidth="1"/>
    <col min="14119" max="14119" width="12.33203125" customWidth="1"/>
    <col min="14120" max="14120" width="9.83203125" bestFit="1" customWidth="1"/>
    <col min="14121" max="14121" width="9.5" bestFit="1" customWidth="1"/>
    <col min="14122" max="14122" width="6.5" bestFit="1" customWidth="1"/>
    <col min="14123" max="14123" width="14" bestFit="1" customWidth="1"/>
    <col min="14307" max="14307" width="6.83203125" customWidth="1"/>
    <col min="14308" max="14308" width="8.5" bestFit="1" customWidth="1"/>
    <col min="14309" max="14310" width="13.1640625" bestFit="1" customWidth="1"/>
    <col min="14311" max="14311" width="7" bestFit="1" customWidth="1"/>
    <col min="14312" max="14316" width="14.33203125" customWidth="1"/>
    <col min="14317" max="14317" width="9.5" customWidth="1"/>
    <col min="14318" max="14318" width="12.6640625" customWidth="1"/>
    <col min="14319" max="14319" width="9.5" customWidth="1"/>
    <col min="14322" max="14323" width="9.6640625" customWidth="1"/>
    <col min="14324" max="14324" width="13.83203125" customWidth="1"/>
    <col min="14325" max="14325" width="13.5" customWidth="1"/>
    <col min="14326" max="14327" width="13.33203125" customWidth="1"/>
    <col min="14328" max="14328" width="13.5" customWidth="1"/>
    <col min="14329" max="14329" width="13.33203125" customWidth="1"/>
    <col min="14330" max="14331" width="8.5" customWidth="1"/>
    <col min="14332" max="14332" width="9.83203125" customWidth="1"/>
    <col min="14333" max="14333" width="10.1640625" customWidth="1"/>
    <col min="14334" max="14334" width="13.5" customWidth="1"/>
    <col min="14335" max="14335" width="13" customWidth="1"/>
    <col min="14346" max="14346" width="18.5" bestFit="1" customWidth="1"/>
    <col min="14347" max="14347" width="10.5" customWidth="1"/>
    <col min="14348" max="14348" width="12.1640625" customWidth="1"/>
    <col min="14349" max="14349" width="9.5" customWidth="1"/>
    <col min="14351" max="14351" width="12" customWidth="1"/>
    <col min="14352" max="14352" width="12.1640625" customWidth="1"/>
    <col min="14353" max="14353" width="8.83203125" customWidth="1"/>
    <col min="14356" max="14356" width="16" customWidth="1"/>
    <col min="14368" max="14368" width="9.6640625" customWidth="1"/>
    <col min="14370" max="14370" width="10.33203125" customWidth="1"/>
    <col min="14371" max="14371" width="8.5" bestFit="1" customWidth="1"/>
    <col min="14372" max="14372" width="11.5" customWidth="1"/>
    <col min="14373" max="14373" width="11.1640625" customWidth="1"/>
    <col min="14374" max="14374" width="12" customWidth="1"/>
    <col min="14375" max="14375" width="12.33203125" customWidth="1"/>
    <col min="14376" max="14376" width="9.83203125" bestFit="1" customWidth="1"/>
    <col min="14377" max="14377" width="9.5" bestFit="1" customWidth="1"/>
    <col min="14378" max="14378" width="6.5" bestFit="1" customWidth="1"/>
    <col min="14379" max="14379" width="14" bestFit="1" customWidth="1"/>
    <col min="14563" max="14563" width="6.83203125" customWidth="1"/>
    <col min="14564" max="14564" width="8.5" bestFit="1" customWidth="1"/>
    <col min="14565" max="14566" width="13.1640625" bestFit="1" customWidth="1"/>
    <col min="14567" max="14567" width="7" bestFit="1" customWidth="1"/>
    <col min="14568" max="14572" width="14.33203125" customWidth="1"/>
    <col min="14573" max="14573" width="9.5" customWidth="1"/>
    <col min="14574" max="14574" width="12.6640625" customWidth="1"/>
    <col min="14575" max="14575" width="9.5" customWidth="1"/>
    <col min="14578" max="14579" width="9.6640625" customWidth="1"/>
    <col min="14580" max="14580" width="13.83203125" customWidth="1"/>
    <col min="14581" max="14581" width="13.5" customWidth="1"/>
    <col min="14582" max="14583" width="13.33203125" customWidth="1"/>
    <col min="14584" max="14584" width="13.5" customWidth="1"/>
    <col min="14585" max="14585" width="13.33203125" customWidth="1"/>
    <col min="14586" max="14587" width="8.5" customWidth="1"/>
    <col min="14588" max="14588" width="9.83203125" customWidth="1"/>
    <col min="14589" max="14589" width="10.1640625" customWidth="1"/>
    <col min="14590" max="14590" width="13.5" customWidth="1"/>
    <col min="14591" max="14591" width="13" customWidth="1"/>
    <col min="14602" max="14602" width="18.5" bestFit="1" customWidth="1"/>
    <col min="14603" max="14603" width="10.5" customWidth="1"/>
    <col min="14604" max="14604" width="12.1640625" customWidth="1"/>
    <col min="14605" max="14605" width="9.5" customWidth="1"/>
    <col min="14607" max="14607" width="12" customWidth="1"/>
    <col min="14608" max="14608" width="12.1640625" customWidth="1"/>
    <col min="14609" max="14609" width="8.83203125" customWidth="1"/>
    <col min="14612" max="14612" width="16" customWidth="1"/>
    <col min="14624" max="14624" width="9.6640625" customWidth="1"/>
    <col min="14626" max="14626" width="10.33203125" customWidth="1"/>
    <col min="14627" max="14627" width="8.5" bestFit="1" customWidth="1"/>
    <col min="14628" max="14628" width="11.5" customWidth="1"/>
    <col min="14629" max="14629" width="11.1640625" customWidth="1"/>
    <col min="14630" max="14630" width="12" customWidth="1"/>
    <col min="14631" max="14631" width="12.33203125" customWidth="1"/>
    <col min="14632" max="14632" width="9.83203125" bestFit="1" customWidth="1"/>
    <col min="14633" max="14633" width="9.5" bestFit="1" customWidth="1"/>
    <col min="14634" max="14634" width="6.5" bestFit="1" customWidth="1"/>
    <col min="14635" max="14635" width="14" bestFit="1" customWidth="1"/>
    <col min="14819" max="14819" width="6.83203125" customWidth="1"/>
    <col min="14820" max="14820" width="8.5" bestFit="1" customWidth="1"/>
    <col min="14821" max="14822" width="13.1640625" bestFit="1" customWidth="1"/>
    <col min="14823" max="14823" width="7" bestFit="1" customWidth="1"/>
    <col min="14824" max="14828" width="14.33203125" customWidth="1"/>
    <col min="14829" max="14829" width="9.5" customWidth="1"/>
    <col min="14830" max="14830" width="12.6640625" customWidth="1"/>
    <col min="14831" max="14831" width="9.5" customWidth="1"/>
    <col min="14834" max="14835" width="9.6640625" customWidth="1"/>
    <col min="14836" max="14836" width="13.83203125" customWidth="1"/>
    <col min="14837" max="14837" width="13.5" customWidth="1"/>
    <col min="14838" max="14839" width="13.33203125" customWidth="1"/>
    <col min="14840" max="14840" width="13.5" customWidth="1"/>
    <col min="14841" max="14841" width="13.33203125" customWidth="1"/>
    <col min="14842" max="14843" width="8.5" customWidth="1"/>
    <col min="14844" max="14844" width="9.83203125" customWidth="1"/>
    <col min="14845" max="14845" width="10.1640625" customWidth="1"/>
    <col min="14846" max="14846" width="13.5" customWidth="1"/>
    <col min="14847" max="14847" width="13" customWidth="1"/>
    <col min="14858" max="14858" width="18.5" bestFit="1" customWidth="1"/>
    <col min="14859" max="14859" width="10.5" customWidth="1"/>
    <col min="14860" max="14860" width="12.1640625" customWidth="1"/>
    <col min="14861" max="14861" width="9.5" customWidth="1"/>
    <col min="14863" max="14863" width="12" customWidth="1"/>
    <col min="14864" max="14864" width="12.1640625" customWidth="1"/>
    <col min="14865" max="14865" width="8.83203125" customWidth="1"/>
    <col min="14868" max="14868" width="16" customWidth="1"/>
    <col min="14880" max="14880" width="9.6640625" customWidth="1"/>
    <col min="14882" max="14882" width="10.33203125" customWidth="1"/>
    <col min="14883" max="14883" width="8.5" bestFit="1" customWidth="1"/>
    <col min="14884" max="14884" width="11.5" customWidth="1"/>
    <col min="14885" max="14885" width="11.1640625" customWidth="1"/>
    <col min="14886" max="14886" width="12" customWidth="1"/>
    <col min="14887" max="14887" width="12.33203125" customWidth="1"/>
    <col min="14888" max="14888" width="9.83203125" bestFit="1" customWidth="1"/>
    <col min="14889" max="14889" width="9.5" bestFit="1" customWidth="1"/>
    <col min="14890" max="14890" width="6.5" bestFit="1" customWidth="1"/>
    <col min="14891" max="14891" width="14" bestFit="1" customWidth="1"/>
    <col min="15075" max="15075" width="6.83203125" customWidth="1"/>
    <col min="15076" max="15076" width="8.5" bestFit="1" customWidth="1"/>
    <col min="15077" max="15078" width="13.1640625" bestFit="1" customWidth="1"/>
    <col min="15079" max="15079" width="7" bestFit="1" customWidth="1"/>
    <col min="15080" max="15084" width="14.33203125" customWidth="1"/>
    <col min="15085" max="15085" width="9.5" customWidth="1"/>
    <col min="15086" max="15086" width="12.6640625" customWidth="1"/>
    <col min="15087" max="15087" width="9.5" customWidth="1"/>
    <col min="15090" max="15091" width="9.6640625" customWidth="1"/>
    <col min="15092" max="15092" width="13.83203125" customWidth="1"/>
    <col min="15093" max="15093" width="13.5" customWidth="1"/>
    <col min="15094" max="15095" width="13.33203125" customWidth="1"/>
    <col min="15096" max="15096" width="13.5" customWidth="1"/>
    <col min="15097" max="15097" width="13.33203125" customWidth="1"/>
    <col min="15098" max="15099" width="8.5" customWidth="1"/>
    <col min="15100" max="15100" width="9.83203125" customWidth="1"/>
    <col min="15101" max="15101" width="10.1640625" customWidth="1"/>
    <col min="15102" max="15102" width="13.5" customWidth="1"/>
    <col min="15103" max="15103" width="13" customWidth="1"/>
    <col min="15114" max="15114" width="18.5" bestFit="1" customWidth="1"/>
    <col min="15115" max="15115" width="10.5" customWidth="1"/>
    <col min="15116" max="15116" width="12.1640625" customWidth="1"/>
    <col min="15117" max="15117" width="9.5" customWidth="1"/>
    <col min="15119" max="15119" width="12" customWidth="1"/>
    <col min="15120" max="15120" width="12.1640625" customWidth="1"/>
    <col min="15121" max="15121" width="8.83203125" customWidth="1"/>
    <col min="15124" max="15124" width="16" customWidth="1"/>
    <col min="15136" max="15136" width="9.6640625" customWidth="1"/>
    <col min="15138" max="15138" width="10.33203125" customWidth="1"/>
    <col min="15139" max="15139" width="8.5" bestFit="1" customWidth="1"/>
    <col min="15140" max="15140" width="11.5" customWidth="1"/>
    <col min="15141" max="15141" width="11.1640625" customWidth="1"/>
    <col min="15142" max="15142" width="12" customWidth="1"/>
    <col min="15143" max="15143" width="12.33203125" customWidth="1"/>
    <col min="15144" max="15144" width="9.83203125" bestFit="1" customWidth="1"/>
    <col min="15145" max="15145" width="9.5" bestFit="1" customWidth="1"/>
    <col min="15146" max="15146" width="6.5" bestFit="1" customWidth="1"/>
    <col min="15147" max="15147" width="14" bestFit="1" customWidth="1"/>
    <col min="15331" max="15331" width="6.83203125" customWidth="1"/>
    <col min="15332" max="15332" width="8.5" bestFit="1" customWidth="1"/>
    <col min="15333" max="15334" width="13.1640625" bestFit="1" customWidth="1"/>
    <col min="15335" max="15335" width="7" bestFit="1" customWidth="1"/>
    <col min="15336" max="15340" width="14.33203125" customWidth="1"/>
    <col min="15341" max="15341" width="9.5" customWidth="1"/>
    <col min="15342" max="15342" width="12.6640625" customWidth="1"/>
    <col min="15343" max="15343" width="9.5" customWidth="1"/>
    <col min="15346" max="15347" width="9.6640625" customWidth="1"/>
    <col min="15348" max="15348" width="13.83203125" customWidth="1"/>
    <col min="15349" max="15349" width="13.5" customWidth="1"/>
    <col min="15350" max="15351" width="13.33203125" customWidth="1"/>
    <col min="15352" max="15352" width="13.5" customWidth="1"/>
    <col min="15353" max="15353" width="13.33203125" customWidth="1"/>
    <col min="15354" max="15355" width="8.5" customWidth="1"/>
    <col min="15356" max="15356" width="9.83203125" customWidth="1"/>
    <col min="15357" max="15357" width="10.1640625" customWidth="1"/>
    <col min="15358" max="15358" width="13.5" customWidth="1"/>
    <col min="15359" max="15359" width="13" customWidth="1"/>
    <col min="15370" max="15370" width="18.5" bestFit="1" customWidth="1"/>
    <col min="15371" max="15371" width="10.5" customWidth="1"/>
    <col min="15372" max="15372" width="12.1640625" customWidth="1"/>
    <col min="15373" max="15373" width="9.5" customWidth="1"/>
    <col min="15375" max="15375" width="12" customWidth="1"/>
    <col min="15376" max="15376" width="12.1640625" customWidth="1"/>
    <col min="15377" max="15377" width="8.83203125" customWidth="1"/>
    <col min="15380" max="15380" width="16" customWidth="1"/>
    <col min="15392" max="15392" width="9.6640625" customWidth="1"/>
    <col min="15394" max="15394" width="10.33203125" customWidth="1"/>
    <col min="15395" max="15395" width="8.5" bestFit="1" customWidth="1"/>
    <col min="15396" max="15396" width="11.5" customWidth="1"/>
    <col min="15397" max="15397" width="11.1640625" customWidth="1"/>
    <col min="15398" max="15398" width="12" customWidth="1"/>
    <col min="15399" max="15399" width="12.33203125" customWidth="1"/>
    <col min="15400" max="15400" width="9.83203125" bestFit="1" customWidth="1"/>
    <col min="15401" max="15401" width="9.5" bestFit="1" customWidth="1"/>
    <col min="15402" max="15402" width="6.5" bestFit="1" customWidth="1"/>
    <col min="15403" max="15403" width="14" bestFit="1" customWidth="1"/>
    <col min="15587" max="15587" width="6.83203125" customWidth="1"/>
    <col min="15588" max="15588" width="8.5" bestFit="1" customWidth="1"/>
    <col min="15589" max="15590" width="13.1640625" bestFit="1" customWidth="1"/>
    <col min="15591" max="15591" width="7" bestFit="1" customWidth="1"/>
    <col min="15592" max="15596" width="14.33203125" customWidth="1"/>
    <col min="15597" max="15597" width="9.5" customWidth="1"/>
    <col min="15598" max="15598" width="12.6640625" customWidth="1"/>
    <col min="15599" max="15599" width="9.5" customWidth="1"/>
    <col min="15602" max="15603" width="9.6640625" customWidth="1"/>
    <col min="15604" max="15604" width="13.83203125" customWidth="1"/>
    <col min="15605" max="15605" width="13.5" customWidth="1"/>
    <col min="15606" max="15607" width="13.33203125" customWidth="1"/>
    <col min="15608" max="15608" width="13.5" customWidth="1"/>
    <col min="15609" max="15609" width="13.33203125" customWidth="1"/>
    <col min="15610" max="15611" width="8.5" customWidth="1"/>
    <col min="15612" max="15612" width="9.83203125" customWidth="1"/>
    <col min="15613" max="15613" width="10.1640625" customWidth="1"/>
    <col min="15614" max="15614" width="13.5" customWidth="1"/>
    <col min="15615" max="15615" width="13" customWidth="1"/>
    <col min="15626" max="15626" width="18.5" bestFit="1" customWidth="1"/>
    <col min="15627" max="15627" width="10.5" customWidth="1"/>
    <col min="15628" max="15628" width="12.1640625" customWidth="1"/>
    <col min="15629" max="15629" width="9.5" customWidth="1"/>
    <col min="15631" max="15631" width="12" customWidth="1"/>
    <col min="15632" max="15632" width="12.1640625" customWidth="1"/>
    <col min="15633" max="15633" width="8.83203125" customWidth="1"/>
    <col min="15636" max="15636" width="16" customWidth="1"/>
    <col min="15648" max="15648" width="9.6640625" customWidth="1"/>
    <col min="15650" max="15650" width="10.33203125" customWidth="1"/>
    <col min="15651" max="15651" width="8.5" bestFit="1" customWidth="1"/>
    <col min="15652" max="15652" width="11.5" customWidth="1"/>
    <col min="15653" max="15653" width="11.1640625" customWidth="1"/>
    <col min="15654" max="15654" width="12" customWidth="1"/>
    <col min="15655" max="15655" width="12.33203125" customWidth="1"/>
    <col min="15656" max="15656" width="9.83203125" bestFit="1" customWidth="1"/>
    <col min="15657" max="15657" width="9.5" bestFit="1" customWidth="1"/>
    <col min="15658" max="15658" width="6.5" bestFit="1" customWidth="1"/>
    <col min="15659" max="15659" width="14" bestFit="1" customWidth="1"/>
    <col min="15843" max="15843" width="6.83203125" customWidth="1"/>
    <col min="15844" max="15844" width="8.5" bestFit="1" customWidth="1"/>
    <col min="15845" max="15846" width="13.1640625" bestFit="1" customWidth="1"/>
    <col min="15847" max="15847" width="7" bestFit="1" customWidth="1"/>
    <col min="15848" max="15852" width="14.33203125" customWidth="1"/>
    <col min="15853" max="15853" width="9.5" customWidth="1"/>
    <col min="15854" max="15854" width="12.6640625" customWidth="1"/>
    <col min="15855" max="15855" width="9.5" customWidth="1"/>
    <col min="15858" max="15859" width="9.6640625" customWidth="1"/>
    <col min="15860" max="15860" width="13.83203125" customWidth="1"/>
    <col min="15861" max="15861" width="13.5" customWidth="1"/>
    <col min="15862" max="15863" width="13.33203125" customWidth="1"/>
    <col min="15864" max="15864" width="13.5" customWidth="1"/>
    <col min="15865" max="15865" width="13.33203125" customWidth="1"/>
    <col min="15866" max="15867" width="8.5" customWidth="1"/>
    <col min="15868" max="15868" width="9.83203125" customWidth="1"/>
    <col min="15869" max="15869" width="10.1640625" customWidth="1"/>
    <col min="15870" max="15870" width="13.5" customWidth="1"/>
    <col min="15871" max="15871" width="13" customWidth="1"/>
    <col min="15882" max="15882" width="18.5" bestFit="1" customWidth="1"/>
    <col min="15883" max="15883" width="10.5" customWidth="1"/>
    <col min="15884" max="15884" width="12.1640625" customWidth="1"/>
    <col min="15885" max="15885" width="9.5" customWidth="1"/>
    <col min="15887" max="15887" width="12" customWidth="1"/>
    <col min="15888" max="15888" width="12.1640625" customWidth="1"/>
    <col min="15889" max="15889" width="8.83203125" customWidth="1"/>
    <col min="15892" max="15892" width="16" customWidth="1"/>
    <col min="15904" max="15904" width="9.6640625" customWidth="1"/>
    <col min="15906" max="15906" width="10.33203125" customWidth="1"/>
    <col min="15907" max="15907" width="8.5" bestFit="1" customWidth="1"/>
    <col min="15908" max="15908" width="11.5" customWidth="1"/>
    <col min="15909" max="15909" width="11.1640625" customWidth="1"/>
    <col min="15910" max="15910" width="12" customWidth="1"/>
    <col min="15911" max="15911" width="12.33203125" customWidth="1"/>
    <col min="15912" max="15912" width="9.83203125" bestFit="1" customWidth="1"/>
    <col min="15913" max="15913" width="9.5" bestFit="1" customWidth="1"/>
    <col min="15914" max="15914" width="6.5" bestFit="1" customWidth="1"/>
    <col min="15915" max="15915" width="14" bestFit="1" customWidth="1"/>
    <col min="16099" max="16099" width="6.83203125" customWidth="1"/>
    <col min="16100" max="16100" width="8.5" bestFit="1" customWidth="1"/>
    <col min="16101" max="16102" width="13.1640625" bestFit="1" customWidth="1"/>
    <col min="16103" max="16103" width="7" bestFit="1" customWidth="1"/>
    <col min="16104" max="16108" width="14.33203125" customWidth="1"/>
    <col min="16109" max="16109" width="9.5" customWidth="1"/>
    <col min="16110" max="16110" width="12.6640625" customWidth="1"/>
    <col min="16111" max="16111" width="9.5" customWidth="1"/>
    <col min="16114" max="16115" width="9.6640625" customWidth="1"/>
    <col min="16116" max="16116" width="13.83203125" customWidth="1"/>
    <col min="16117" max="16117" width="13.5" customWidth="1"/>
    <col min="16118" max="16119" width="13.33203125" customWidth="1"/>
    <col min="16120" max="16120" width="13.5" customWidth="1"/>
    <col min="16121" max="16121" width="13.33203125" customWidth="1"/>
    <col min="16122" max="16123" width="8.5" customWidth="1"/>
    <col min="16124" max="16124" width="9.83203125" customWidth="1"/>
    <col min="16125" max="16125" width="10.1640625" customWidth="1"/>
    <col min="16126" max="16126" width="13.5" customWidth="1"/>
    <col min="16127" max="16127" width="13" customWidth="1"/>
    <col min="16138" max="16138" width="18.5" bestFit="1" customWidth="1"/>
    <col min="16139" max="16139" width="10.5" customWidth="1"/>
    <col min="16140" max="16140" width="12.1640625" customWidth="1"/>
    <col min="16141" max="16141" width="9.5" customWidth="1"/>
    <col min="16143" max="16143" width="12" customWidth="1"/>
    <col min="16144" max="16144" width="12.1640625" customWidth="1"/>
    <col min="16145" max="16145" width="8.83203125" customWidth="1"/>
    <col min="16148" max="16148" width="16" customWidth="1"/>
    <col min="16160" max="16160" width="9.6640625" customWidth="1"/>
    <col min="16162" max="16162" width="10.33203125" customWidth="1"/>
    <col min="16163" max="16163" width="8.5" bestFit="1" customWidth="1"/>
    <col min="16164" max="16164" width="11.5" customWidth="1"/>
    <col min="16165" max="16165" width="11.1640625" customWidth="1"/>
    <col min="16166" max="16166" width="12" customWidth="1"/>
    <col min="16167" max="16167" width="12.33203125" customWidth="1"/>
    <col min="16168" max="16168" width="9.83203125" bestFit="1" customWidth="1"/>
    <col min="16169" max="16169" width="9.5" bestFit="1" customWidth="1"/>
    <col min="16170" max="16170" width="6.5" bestFit="1" customWidth="1"/>
    <col min="16171" max="16171" width="14" bestFit="1" customWidth="1"/>
  </cols>
  <sheetData>
    <row r="1" spans="1:43" ht="12.75" customHeight="1" x14ac:dyDescent="0.2">
      <c r="A1" s="21" t="s">
        <v>423</v>
      </c>
      <c r="B1" s="21" t="s">
        <v>425</v>
      </c>
      <c r="C1" s="21" t="s">
        <v>422</v>
      </c>
      <c r="D1" s="21" t="s">
        <v>0</v>
      </c>
      <c r="E1" s="21" t="s">
        <v>424</v>
      </c>
      <c r="F1" s="21" t="s">
        <v>426</v>
      </c>
      <c r="G1" s="21" t="s">
        <v>429</v>
      </c>
      <c r="H1" s="21" t="s">
        <v>430</v>
      </c>
      <c r="I1" s="21" t="s">
        <v>427</v>
      </c>
      <c r="J1" s="21" t="s">
        <v>428</v>
      </c>
      <c r="K1" s="21" t="s">
        <v>431</v>
      </c>
      <c r="L1" s="22" t="s">
        <v>432</v>
      </c>
      <c r="M1" s="22" t="s">
        <v>433</v>
      </c>
      <c r="N1" s="22" t="s">
        <v>434</v>
      </c>
      <c r="O1" s="21" t="s">
        <v>435</v>
      </c>
      <c r="P1" s="21" t="s">
        <v>436</v>
      </c>
      <c r="Q1" s="21" t="s">
        <v>437</v>
      </c>
      <c r="R1" s="20" t="s">
        <v>438</v>
      </c>
      <c r="S1" s="20" t="s">
        <v>439</v>
      </c>
      <c r="T1" s="22" t="s">
        <v>440</v>
      </c>
      <c r="U1" s="22" t="s">
        <v>441</v>
      </c>
      <c r="V1" s="22" t="s">
        <v>442</v>
      </c>
      <c r="W1" s="23" t="s">
        <v>443</v>
      </c>
      <c r="X1" s="23" t="s">
        <v>444</v>
      </c>
      <c r="Y1" s="23" t="s">
        <v>445</v>
      </c>
      <c r="Z1" s="23" t="s">
        <v>446</v>
      </c>
      <c r="AA1" s="23" t="s">
        <v>447</v>
      </c>
      <c r="AB1" s="22" t="s">
        <v>448</v>
      </c>
      <c r="AC1" s="22" t="s">
        <v>449</v>
      </c>
      <c r="AD1" s="22" t="s">
        <v>450</v>
      </c>
      <c r="AE1" s="22" t="s">
        <v>451</v>
      </c>
      <c r="AF1" s="22" t="s">
        <v>452</v>
      </c>
      <c r="AG1" s="22" t="s">
        <v>453</v>
      </c>
      <c r="AH1" s="22" t="s">
        <v>454</v>
      </c>
      <c r="AI1" s="22" t="s">
        <v>455</v>
      </c>
      <c r="AJ1" s="20" t="s">
        <v>456</v>
      </c>
      <c r="AK1" s="20" t="s">
        <v>457</v>
      </c>
      <c r="AL1" s="20" t="s">
        <v>458</v>
      </c>
      <c r="AM1" s="23" t="s">
        <v>459</v>
      </c>
      <c r="AN1" s="23" t="s">
        <v>460</v>
      </c>
      <c r="AO1" s="23" t="s">
        <v>461</v>
      </c>
      <c r="AP1" s="23" t="s">
        <v>462</v>
      </c>
      <c r="AQ1" s="23" t="s">
        <v>463</v>
      </c>
    </row>
    <row r="2" spans="1:43" ht="12.75" customHeight="1" x14ac:dyDescent="0.2">
      <c r="A2" s="2">
        <v>1</v>
      </c>
      <c r="B2" s="2" t="s">
        <v>1</v>
      </c>
      <c r="C2" s="2">
        <v>1</v>
      </c>
      <c r="D2" s="2">
        <v>1</v>
      </c>
      <c r="E2" s="2" t="s">
        <v>2</v>
      </c>
      <c r="F2" s="3">
        <f>AVERAGE(1.00784,1.00811)</f>
        <v>1.0079750000000001</v>
      </c>
      <c r="G2" s="3">
        <v>-259.10000000000002</v>
      </c>
      <c r="H2" s="3">
        <v>-252.9</v>
      </c>
      <c r="I2" s="4" t="s">
        <v>3</v>
      </c>
      <c r="J2" s="5">
        <v>6.9900000000000005E-5</v>
      </c>
      <c r="K2">
        <v>2.2000000000000002</v>
      </c>
      <c r="L2">
        <v>13.5984</v>
      </c>
      <c r="M2" t="s">
        <v>4</v>
      </c>
      <c r="O2" s="6">
        <v>0.75</v>
      </c>
      <c r="P2" s="7" t="s">
        <v>5</v>
      </c>
      <c r="Q2" s="7" t="s">
        <v>5</v>
      </c>
      <c r="R2" t="str">
        <f>CONCATENATE(D2,"s",MIN(A2,2))</f>
        <v>1s1</v>
      </c>
      <c r="S2" t="str">
        <f>R2</f>
        <v>1s1</v>
      </c>
      <c r="T2" s="8">
        <v>0.79</v>
      </c>
      <c r="U2" s="8">
        <v>1.54</v>
      </c>
      <c r="V2" s="8">
        <v>0.32</v>
      </c>
      <c r="W2" s="9"/>
      <c r="X2" s="9"/>
      <c r="Y2" s="9"/>
      <c r="Z2" s="9"/>
      <c r="AA2" s="9"/>
      <c r="AB2" s="8">
        <v>14.4</v>
      </c>
      <c r="AC2" s="8" t="s">
        <v>6</v>
      </c>
      <c r="AD2" s="8" t="s">
        <v>7</v>
      </c>
      <c r="AE2" s="8" t="s">
        <v>8</v>
      </c>
      <c r="AF2" s="8">
        <v>14.304</v>
      </c>
      <c r="AG2" s="8">
        <v>5.8680000000000003E-2</v>
      </c>
      <c r="AH2" s="8">
        <v>0.44935999999999998</v>
      </c>
      <c r="AI2" s="8">
        <v>0.18149999999999999</v>
      </c>
      <c r="AJ2">
        <v>1400</v>
      </c>
      <c r="AK2">
        <v>108000</v>
      </c>
      <c r="AL2">
        <v>10</v>
      </c>
      <c r="AM2" s="9"/>
      <c r="AN2" s="9">
        <v>0.7</v>
      </c>
      <c r="AO2" s="9">
        <v>218</v>
      </c>
      <c r="AP2" s="11">
        <v>10.445604203273597</v>
      </c>
      <c r="AQ2" s="9">
        <v>3.1</v>
      </c>
    </row>
    <row r="3" spans="1:43" ht="12.75" customHeight="1" x14ac:dyDescent="0.2">
      <c r="A3" s="2">
        <v>2</v>
      </c>
      <c r="B3" s="2" t="s">
        <v>9</v>
      </c>
      <c r="C3" s="2">
        <v>18</v>
      </c>
      <c r="D3" s="2">
        <v>1</v>
      </c>
      <c r="E3" s="2" t="s">
        <v>10</v>
      </c>
      <c r="F3" s="3">
        <v>4.0026020000000004</v>
      </c>
      <c r="G3" s="3">
        <v>-272.2</v>
      </c>
      <c r="H3" s="3">
        <v>-268.89999999999998</v>
      </c>
      <c r="I3" s="4" t="s">
        <v>3</v>
      </c>
      <c r="J3" s="5">
        <v>1.7899999999999999E-4</v>
      </c>
      <c r="L3">
        <v>24.587399999999999</v>
      </c>
      <c r="M3">
        <v>54.415999999999997</v>
      </c>
      <c r="O3" s="6" t="s">
        <v>11</v>
      </c>
      <c r="P3" s="7" t="s">
        <v>12</v>
      </c>
      <c r="Q3" s="12"/>
      <c r="R3" t="str">
        <f>CONCATENATE(D3,"s",MIN(A3,2))</f>
        <v>1s2</v>
      </c>
      <c r="S3" t="str">
        <f t="shared" ref="S3:S66" si="0">R3</f>
        <v>1s2</v>
      </c>
      <c r="T3" s="8">
        <v>0.49</v>
      </c>
      <c r="U3" s="8" t="s">
        <v>8</v>
      </c>
      <c r="V3" s="8">
        <v>0.93</v>
      </c>
      <c r="W3" s="9"/>
      <c r="X3" s="9"/>
      <c r="Y3" s="9"/>
      <c r="Z3" s="9"/>
      <c r="AA3" s="9"/>
      <c r="AB3" s="8">
        <v>19.5</v>
      </c>
      <c r="AC3" s="8" t="s">
        <v>6</v>
      </c>
      <c r="AD3" s="8" t="s">
        <v>13</v>
      </c>
      <c r="AE3" s="8" t="s">
        <v>8</v>
      </c>
      <c r="AF3" s="8">
        <v>5.1929999999999996</v>
      </c>
      <c r="AG3" s="8" t="s">
        <v>8</v>
      </c>
      <c r="AH3" s="8">
        <v>8.4500000000000006E-2</v>
      </c>
      <c r="AI3" s="8">
        <v>0.152</v>
      </c>
      <c r="AJ3">
        <v>8.0000000000000002E-3</v>
      </c>
      <c r="AK3">
        <v>7.0000000000000003E-16</v>
      </c>
      <c r="AM3" s="9"/>
      <c r="AN3" s="9">
        <v>0.19800000000000001</v>
      </c>
      <c r="AO3" s="9">
        <v>0</v>
      </c>
      <c r="AP3" s="11">
        <v>9.4345689040341973</v>
      </c>
      <c r="AQ3" s="9">
        <v>-2.1</v>
      </c>
    </row>
    <row r="4" spans="1:43" ht="12.75" customHeight="1" x14ac:dyDescent="0.2">
      <c r="A4" s="2">
        <v>3</v>
      </c>
      <c r="B4" s="2" t="s">
        <v>14</v>
      </c>
      <c r="C4" s="2">
        <v>1</v>
      </c>
      <c r="D4" s="2">
        <v>2</v>
      </c>
      <c r="E4" s="2" t="s">
        <v>15</v>
      </c>
      <c r="F4" s="3">
        <f>AVERAGE(6.938,6.997)</f>
        <v>6.9674999999999994</v>
      </c>
      <c r="G4" s="3">
        <v>180.5</v>
      </c>
      <c r="H4" s="3">
        <v>1342</v>
      </c>
      <c r="I4" s="4" t="s">
        <v>16</v>
      </c>
      <c r="J4" s="5">
        <v>0.54300000000000004</v>
      </c>
      <c r="K4">
        <v>0.98</v>
      </c>
      <c r="L4">
        <v>5.3917000000000002</v>
      </c>
      <c r="M4">
        <v>76.638000000000005</v>
      </c>
      <c r="N4">
        <v>122.45099999999999</v>
      </c>
      <c r="O4" s="6">
        <v>0.62</v>
      </c>
      <c r="P4" s="7" t="s">
        <v>17</v>
      </c>
      <c r="Q4" s="7" t="s">
        <v>17</v>
      </c>
      <c r="R4" t="str">
        <f>CONCATENATE("[",B$3,"] ",D4,"s",MIN(A4-A$3,2))</f>
        <v>[He] 2s1</v>
      </c>
      <c r="S4" t="str">
        <f t="shared" si="0"/>
        <v>[He] 2s1</v>
      </c>
      <c r="T4" s="8">
        <v>2.0499999999999998</v>
      </c>
      <c r="U4" s="8">
        <v>0.76</v>
      </c>
      <c r="V4" s="8">
        <v>1.23</v>
      </c>
      <c r="W4" s="9"/>
      <c r="X4" s="9"/>
      <c r="Y4" s="9">
        <v>90</v>
      </c>
      <c r="Z4" s="9"/>
      <c r="AA4" s="9"/>
      <c r="AB4" s="8">
        <v>13.1</v>
      </c>
      <c r="AC4" s="8" t="s">
        <v>18</v>
      </c>
      <c r="AD4" s="8" t="s">
        <v>19</v>
      </c>
      <c r="AE4" s="8">
        <v>0.108</v>
      </c>
      <c r="AF4" s="8">
        <v>3.6</v>
      </c>
      <c r="AG4" s="8">
        <v>3</v>
      </c>
      <c r="AH4" s="8">
        <v>145.91999999999999</v>
      </c>
      <c r="AI4" s="8">
        <v>84.7</v>
      </c>
      <c r="AJ4">
        <v>20</v>
      </c>
      <c r="AK4">
        <v>0.18</v>
      </c>
      <c r="AM4" s="9">
        <v>0.6</v>
      </c>
      <c r="AN4" s="9">
        <v>24.3</v>
      </c>
      <c r="AO4" s="9">
        <v>161</v>
      </c>
      <c r="AP4" s="11">
        <v>1.7566361082458479</v>
      </c>
      <c r="AQ4" s="9">
        <v>1.3</v>
      </c>
    </row>
    <row r="5" spans="1:43" ht="12.75" customHeight="1" x14ac:dyDescent="0.2">
      <c r="A5" s="2">
        <v>4</v>
      </c>
      <c r="B5" s="2" t="s">
        <v>20</v>
      </c>
      <c r="C5" s="2">
        <v>2</v>
      </c>
      <c r="D5" s="2">
        <v>2</v>
      </c>
      <c r="E5" s="2" t="s">
        <v>21</v>
      </c>
      <c r="F5" s="3">
        <v>9.0121830999999997</v>
      </c>
      <c r="G5" s="3">
        <v>1278</v>
      </c>
      <c r="H5" s="3">
        <v>2970</v>
      </c>
      <c r="I5" s="4" t="s">
        <v>16</v>
      </c>
      <c r="J5" s="5">
        <v>1.85</v>
      </c>
      <c r="K5">
        <v>1.57</v>
      </c>
      <c r="L5">
        <v>9.3225999999999996</v>
      </c>
      <c r="M5">
        <v>18.210999999999999</v>
      </c>
      <c r="N5">
        <v>153.893</v>
      </c>
      <c r="O5" s="6" t="s">
        <v>11</v>
      </c>
      <c r="P5" s="7" t="s">
        <v>22</v>
      </c>
      <c r="Q5" s="7" t="s">
        <v>22</v>
      </c>
      <c r="R5" t="str">
        <f>CONCATENATE("[",B$3,"] ",D5,"s",MIN(A5-A$3,2))</f>
        <v>[He] 2s2</v>
      </c>
      <c r="S5" t="str">
        <f t="shared" si="0"/>
        <v>[He] 2s2</v>
      </c>
      <c r="T5" s="8">
        <v>1.4</v>
      </c>
      <c r="U5" s="8">
        <v>0.45</v>
      </c>
      <c r="V5" s="8">
        <v>0.9</v>
      </c>
      <c r="W5" s="9"/>
      <c r="X5" s="9"/>
      <c r="Y5" s="9"/>
      <c r="Z5" s="9">
        <v>59</v>
      </c>
      <c r="AA5" s="9"/>
      <c r="AB5" s="8">
        <v>5</v>
      </c>
      <c r="AC5" s="8" t="s">
        <v>6</v>
      </c>
      <c r="AD5" s="8" t="s">
        <v>23</v>
      </c>
      <c r="AE5" s="8">
        <v>0.313</v>
      </c>
      <c r="AF5" s="8">
        <v>1.82</v>
      </c>
      <c r="AG5" s="8">
        <v>12.2</v>
      </c>
      <c r="AH5" s="8">
        <v>292.39999999999998</v>
      </c>
      <c r="AI5" s="8">
        <v>200</v>
      </c>
      <c r="AJ5">
        <v>2.8</v>
      </c>
      <c r="AK5">
        <v>5.5999999999999997E-6</v>
      </c>
      <c r="AM5" s="9"/>
      <c r="AN5" s="9">
        <v>5.6</v>
      </c>
      <c r="AO5" s="9">
        <v>324</v>
      </c>
      <c r="AP5" s="11">
        <v>-0.13667713987954408</v>
      </c>
      <c r="AQ5" s="9">
        <v>0.4</v>
      </c>
    </row>
    <row r="6" spans="1:43" ht="12.75" customHeight="1" x14ac:dyDescent="0.2">
      <c r="A6" s="2">
        <v>5</v>
      </c>
      <c r="B6" s="2" t="s">
        <v>24</v>
      </c>
      <c r="C6" s="2">
        <v>13</v>
      </c>
      <c r="D6" s="2">
        <v>2</v>
      </c>
      <c r="E6" s="2" t="s">
        <v>25</v>
      </c>
      <c r="F6" s="3">
        <f>AVERAGE(10.806,10.821)</f>
        <v>10.813499999999999</v>
      </c>
      <c r="G6" s="3">
        <v>2079</v>
      </c>
      <c r="H6" s="10">
        <v>2550</v>
      </c>
      <c r="I6" s="4" t="s">
        <v>16</v>
      </c>
      <c r="J6" s="5">
        <v>2.34</v>
      </c>
      <c r="K6">
        <v>2.04</v>
      </c>
      <c r="L6">
        <v>8.298</v>
      </c>
      <c r="M6">
        <v>25.154</v>
      </c>
      <c r="N6">
        <v>37.93</v>
      </c>
      <c r="O6" s="6">
        <v>0.28000000000000003</v>
      </c>
      <c r="P6" s="7" t="s">
        <v>26</v>
      </c>
      <c r="Q6" s="7" t="s">
        <v>26</v>
      </c>
      <c r="R6" t="str">
        <f t="shared" ref="R6:R11" si="1">CONCATENATE(R$5," ",D6,"p",MIN(A6-A$5,6))</f>
        <v>[He] 2s2 2p1</v>
      </c>
      <c r="S6" t="str">
        <f t="shared" si="0"/>
        <v>[He] 2s2 2p1</v>
      </c>
      <c r="T6" s="8">
        <v>1.17</v>
      </c>
      <c r="U6" s="8">
        <v>0.23</v>
      </c>
      <c r="V6" s="8">
        <v>0.82</v>
      </c>
      <c r="W6" s="9"/>
      <c r="X6" s="9"/>
      <c r="Y6" s="9"/>
      <c r="Z6" s="9"/>
      <c r="AA6" s="9">
        <v>41</v>
      </c>
      <c r="AB6" s="8">
        <v>4.5999999999999996</v>
      </c>
      <c r="AC6" s="8" t="s">
        <v>27</v>
      </c>
      <c r="AD6" s="8" t="s">
        <v>28</v>
      </c>
      <c r="AE6" s="8">
        <v>9.9999999999999998E-13</v>
      </c>
      <c r="AF6" s="8">
        <v>1.02</v>
      </c>
      <c r="AG6" s="8">
        <v>50.2</v>
      </c>
      <c r="AH6" s="8">
        <v>489.7</v>
      </c>
      <c r="AI6" s="8">
        <v>27</v>
      </c>
      <c r="AJ6">
        <v>10</v>
      </c>
      <c r="AK6">
        <v>4.4400000000000004</v>
      </c>
      <c r="AL6">
        <v>6.9999999999999994E-5</v>
      </c>
      <c r="AM6" s="9">
        <v>9.5</v>
      </c>
      <c r="AN6" s="9">
        <v>3</v>
      </c>
      <c r="AO6" s="9">
        <v>573</v>
      </c>
      <c r="AP6" s="11">
        <v>1.3263358609287514</v>
      </c>
      <c r="AQ6" s="9">
        <v>1</v>
      </c>
    </row>
    <row r="7" spans="1:43" ht="12.75" customHeight="1" x14ac:dyDescent="0.2">
      <c r="A7" s="2">
        <v>6</v>
      </c>
      <c r="B7" s="2" t="s">
        <v>29</v>
      </c>
      <c r="C7" s="2">
        <v>14</v>
      </c>
      <c r="D7" s="2">
        <v>2</v>
      </c>
      <c r="E7" s="2" t="s">
        <v>30</v>
      </c>
      <c r="F7" s="3">
        <f>AVERAGE(12.0096,12.0116)</f>
        <v>12.0106</v>
      </c>
      <c r="G7" s="3">
        <v>3367</v>
      </c>
      <c r="H7" s="3">
        <v>4827</v>
      </c>
      <c r="I7" s="4" t="s">
        <v>16</v>
      </c>
      <c r="J7" s="5">
        <v>2.25</v>
      </c>
      <c r="K7">
        <v>2.5499999999999998</v>
      </c>
      <c r="L7">
        <v>11.260300000000001</v>
      </c>
      <c r="M7">
        <v>24.382999999999999</v>
      </c>
      <c r="N7">
        <v>47.887</v>
      </c>
      <c r="O7" s="6">
        <v>1.26</v>
      </c>
      <c r="P7" s="7" t="s">
        <v>31</v>
      </c>
      <c r="Q7" s="7" t="s">
        <v>32</v>
      </c>
      <c r="R7" t="str">
        <f t="shared" si="1"/>
        <v>[He] 2s2 2p2</v>
      </c>
      <c r="S7" t="str">
        <f t="shared" si="0"/>
        <v>[He] 2s2 2p2</v>
      </c>
      <c r="T7" s="8">
        <v>0.91</v>
      </c>
      <c r="U7" s="8">
        <v>0.16</v>
      </c>
      <c r="V7" s="8">
        <v>0.77</v>
      </c>
      <c r="W7" s="9"/>
      <c r="X7" s="9"/>
      <c r="Y7" s="9"/>
      <c r="Z7" s="9"/>
      <c r="AA7" s="9"/>
      <c r="AB7" s="8">
        <v>4.58</v>
      </c>
      <c r="AC7" s="8" t="s">
        <v>6</v>
      </c>
      <c r="AD7" s="8" t="s">
        <v>33</v>
      </c>
      <c r="AE7" s="8">
        <v>6.0999999999999997E-4</v>
      </c>
      <c r="AF7" s="8">
        <v>0.71</v>
      </c>
      <c r="AG7" s="8" t="s">
        <v>8</v>
      </c>
      <c r="AH7" s="8">
        <v>355.8</v>
      </c>
      <c r="AI7" s="8">
        <v>129</v>
      </c>
      <c r="AJ7">
        <v>200</v>
      </c>
      <c r="AK7">
        <v>28</v>
      </c>
      <c r="AL7">
        <v>23</v>
      </c>
      <c r="AM7" s="9">
        <v>0.8</v>
      </c>
      <c r="AN7" s="9">
        <v>1.8</v>
      </c>
      <c r="AO7" s="9">
        <v>717</v>
      </c>
      <c r="AP7" s="11">
        <v>7.0043213737826422</v>
      </c>
      <c r="AQ7" s="9">
        <v>2.2999999999999998</v>
      </c>
    </row>
    <row r="8" spans="1:43" ht="12.75" customHeight="1" x14ac:dyDescent="0.2">
      <c r="A8" s="2">
        <v>7</v>
      </c>
      <c r="B8" s="2" t="s">
        <v>34</v>
      </c>
      <c r="C8" s="2">
        <v>15</v>
      </c>
      <c r="D8" s="2">
        <v>2</v>
      </c>
      <c r="E8" s="2" t="s">
        <v>35</v>
      </c>
      <c r="F8" s="3">
        <f>AVERAGE(14.00643,14.00728)</f>
        <v>14.006855</v>
      </c>
      <c r="G8" s="3">
        <v>-209.9</v>
      </c>
      <c r="H8" s="3">
        <v>-195.8</v>
      </c>
      <c r="I8" s="4" t="s">
        <v>3</v>
      </c>
      <c r="J8" s="5">
        <v>1.25E-3</v>
      </c>
      <c r="K8">
        <v>3.04</v>
      </c>
      <c r="L8">
        <v>14.5341</v>
      </c>
      <c r="M8">
        <v>29.600999999999999</v>
      </c>
      <c r="N8">
        <v>47.448</v>
      </c>
      <c r="O8" s="6" t="s">
        <v>11</v>
      </c>
      <c r="P8" s="7" t="s">
        <v>36</v>
      </c>
      <c r="Q8" s="7" t="s">
        <v>36</v>
      </c>
      <c r="R8" t="str">
        <f t="shared" si="1"/>
        <v>[He] 2s2 2p3</v>
      </c>
      <c r="S8" t="str">
        <f t="shared" si="0"/>
        <v>[He] 2s2 2p3</v>
      </c>
      <c r="T8" s="8">
        <v>0.75</v>
      </c>
      <c r="U8" s="8">
        <v>1.71</v>
      </c>
      <c r="V8" s="8">
        <v>0.75</v>
      </c>
      <c r="W8" s="9"/>
      <c r="X8" s="9"/>
      <c r="Y8" s="9"/>
      <c r="Z8" s="9"/>
      <c r="AA8" s="9">
        <v>30</v>
      </c>
      <c r="AB8" s="8">
        <v>17.3</v>
      </c>
      <c r="AC8" s="8" t="s">
        <v>6</v>
      </c>
      <c r="AD8" s="8" t="s">
        <v>37</v>
      </c>
      <c r="AE8" s="8" t="s">
        <v>8</v>
      </c>
      <c r="AF8" s="8">
        <v>1.04</v>
      </c>
      <c r="AG8" s="8">
        <v>0.3604</v>
      </c>
      <c r="AH8" s="8">
        <v>2.7928000000000002</v>
      </c>
      <c r="AI8" s="8">
        <v>2.598E-2</v>
      </c>
      <c r="AJ8">
        <v>19</v>
      </c>
      <c r="AK8">
        <v>50</v>
      </c>
      <c r="AL8">
        <v>2.6</v>
      </c>
      <c r="AM8" s="9"/>
      <c r="AN8" s="9">
        <v>1.1000000000000001</v>
      </c>
      <c r="AO8" s="9">
        <v>473</v>
      </c>
      <c r="AP8" s="11">
        <v>6.4955443375464474</v>
      </c>
      <c r="AQ8" s="9">
        <v>1.3</v>
      </c>
    </row>
    <row r="9" spans="1:43" ht="12.75" customHeight="1" x14ac:dyDescent="0.2">
      <c r="A9" s="2">
        <v>8</v>
      </c>
      <c r="B9" s="2" t="s">
        <v>38</v>
      </c>
      <c r="C9" s="2">
        <v>16</v>
      </c>
      <c r="D9" s="2">
        <v>2</v>
      </c>
      <c r="E9" s="2" t="s">
        <v>39</v>
      </c>
      <c r="F9" s="3">
        <f>AVERAGE(15.99903,15.99977)</f>
        <v>15.9994</v>
      </c>
      <c r="G9" s="3">
        <v>-218.4</v>
      </c>
      <c r="H9" s="3">
        <v>-183</v>
      </c>
      <c r="I9" s="4" t="s">
        <v>3</v>
      </c>
      <c r="J9" s="5">
        <v>1.4300000000000001E-3</v>
      </c>
      <c r="K9">
        <v>3.44</v>
      </c>
      <c r="L9">
        <v>13.6181</v>
      </c>
      <c r="M9">
        <v>35.116999999999997</v>
      </c>
      <c r="N9">
        <v>54.933999999999997</v>
      </c>
      <c r="O9" s="6">
        <v>1.46</v>
      </c>
      <c r="P9" s="7" t="s">
        <v>40</v>
      </c>
      <c r="Q9" s="7" t="s">
        <v>40</v>
      </c>
      <c r="R9" t="str">
        <f t="shared" si="1"/>
        <v>[He] 2s2 2p4</v>
      </c>
      <c r="S9" t="str">
        <f t="shared" si="0"/>
        <v>[He] 2s2 2p4</v>
      </c>
      <c r="T9" s="8">
        <v>0.65</v>
      </c>
      <c r="U9" s="8">
        <v>1.4</v>
      </c>
      <c r="V9" s="8">
        <v>0.73</v>
      </c>
      <c r="W9" s="9">
        <v>126</v>
      </c>
      <c r="X9" s="9"/>
      <c r="Y9" s="9"/>
      <c r="Z9" s="9"/>
      <c r="AA9" s="9"/>
      <c r="AB9" s="8">
        <v>14</v>
      </c>
      <c r="AC9" s="8" t="s">
        <v>41</v>
      </c>
      <c r="AD9" s="8" t="s">
        <v>42</v>
      </c>
      <c r="AE9" s="8" t="s">
        <v>8</v>
      </c>
      <c r="AF9" s="8">
        <v>0.92</v>
      </c>
      <c r="AG9" s="8">
        <v>0.22259000000000001</v>
      </c>
      <c r="AH9" s="8">
        <v>3.4098999999999999</v>
      </c>
      <c r="AI9" s="8">
        <v>2.674E-2</v>
      </c>
      <c r="AJ9">
        <v>461000</v>
      </c>
      <c r="AK9">
        <v>857000</v>
      </c>
      <c r="AL9">
        <v>61</v>
      </c>
      <c r="AM9" s="9"/>
      <c r="AN9" s="9">
        <v>0.79300000000000004</v>
      </c>
      <c r="AO9" s="9">
        <v>249</v>
      </c>
      <c r="AP9" s="11">
        <v>7.3765769570565123</v>
      </c>
      <c r="AQ9" s="9">
        <v>5.7</v>
      </c>
    </row>
    <row r="10" spans="1:43" ht="12.75" customHeight="1" x14ac:dyDescent="0.2">
      <c r="A10" s="2">
        <v>9</v>
      </c>
      <c r="B10" s="2" t="s">
        <v>43</v>
      </c>
      <c r="C10" s="2">
        <v>17</v>
      </c>
      <c r="D10" s="2">
        <v>2</v>
      </c>
      <c r="E10" s="2" t="s">
        <v>44</v>
      </c>
      <c r="F10" s="3">
        <v>18.998403162999999</v>
      </c>
      <c r="G10" s="3">
        <v>-219.8</v>
      </c>
      <c r="H10" s="3">
        <v>-188.1</v>
      </c>
      <c r="I10" s="4" t="s">
        <v>3</v>
      </c>
      <c r="J10" s="5">
        <v>1.6999999999999999E-3</v>
      </c>
      <c r="K10">
        <v>3.98</v>
      </c>
      <c r="L10">
        <v>17.422799999999999</v>
      </c>
      <c r="M10">
        <v>34.97</v>
      </c>
      <c r="N10">
        <v>62.707000000000001</v>
      </c>
      <c r="O10" s="6">
        <v>3.4</v>
      </c>
      <c r="P10" s="7" t="s">
        <v>45</v>
      </c>
      <c r="Q10" s="7" t="s">
        <v>45</v>
      </c>
      <c r="R10" t="str">
        <f t="shared" si="1"/>
        <v>[He] 2s2 2p5</v>
      </c>
      <c r="S10" t="str">
        <f t="shared" si="0"/>
        <v>[He] 2s2 2p5</v>
      </c>
      <c r="T10" s="8">
        <v>0.56999999999999995</v>
      </c>
      <c r="U10" s="8">
        <v>1.33</v>
      </c>
      <c r="V10" s="8">
        <v>0.72</v>
      </c>
      <c r="W10" s="9"/>
      <c r="X10" s="9">
        <v>119</v>
      </c>
      <c r="Y10" s="9"/>
      <c r="Z10" s="9"/>
      <c r="AA10" s="9"/>
      <c r="AB10" s="8">
        <v>12.6</v>
      </c>
      <c r="AC10" s="8" t="s">
        <v>41</v>
      </c>
      <c r="AD10" s="8" t="s">
        <v>46</v>
      </c>
      <c r="AE10" s="8" t="s">
        <v>8</v>
      </c>
      <c r="AF10" s="8">
        <v>0.82</v>
      </c>
      <c r="AG10" s="8">
        <v>0.25519999999999998</v>
      </c>
      <c r="AH10" s="8">
        <v>3.2698</v>
      </c>
      <c r="AI10" s="8">
        <v>2.7900000000000001E-2</v>
      </c>
      <c r="AJ10">
        <v>585</v>
      </c>
      <c r="AK10">
        <v>1.3</v>
      </c>
      <c r="AL10">
        <v>3.3E-3</v>
      </c>
      <c r="AM10" s="9"/>
      <c r="AN10" s="9">
        <v>0.63400000000000001</v>
      </c>
      <c r="AO10" s="9">
        <v>79</v>
      </c>
      <c r="AP10" s="11">
        <v>2.925827574624742</v>
      </c>
      <c r="AQ10" s="9">
        <v>2.8</v>
      </c>
    </row>
    <row r="11" spans="1:43" ht="12.75" customHeight="1" x14ac:dyDescent="0.2">
      <c r="A11" s="2">
        <v>10</v>
      </c>
      <c r="B11" s="2" t="s">
        <v>47</v>
      </c>
      <c r="C11" s="2">
        <v>18</v>
      </c>
      <c r="D11" s="2">
        <v>2</v>
      </c>
      <c r="E11" s="2" t="s">
        <v>48</v>
      </c>
      <c r="F11" s="3">
        <v>20.1797</v>
      </c>
      <c r="G11" s="3">
        <v>-248</v>
      </c>
      <c r="H11" s="3">
        <v>-248.7</v>
      </c>
      <c r="I11" s="4" t="s">
        <v>3</v>
      </c>
      <c r="J11" s="5">
        <v>8.9999999999999998E-4</v>
      </c>
      <c r="L11">
        <v>21.564499999999999</v>
      </c>
      <c r="M11">
        <v>40.962000000000003</v>
      </c>
      <c r="N11">
        <v>63.45</v>
      </c>
      <c r="O11" s="6" t="s">
        <v>11</v>
      </c>
      <c r="P11" s="7" t="s">
        <v>12</v>
      </c>
      <c r="Q11" s="7"/>
      <c r="R11" t="str">
        <f t="shared" si="1"/>
        <v>[He] 2s2 2p6</v>
      </c>
      <c r="S11" t="str">
        <f t="shared" si="0"/>
        <v>[He] 2s2 2p6</v>
      </c>
      <c r="T11" s="8">
        <v>0.51</v>
      </c>
      <c r="U11" s="8" t="s">
        <v>8</v>
      </c>
      <c r="V11" s="8">
        <v>0.71</v>
      </c>
      <c r="W11" s="9"/>
      <c r="X11" s="9"/>
      <c r="Y11" s="9"/>
      <c r="Z11" s="9"/>
      <c r="AA11" s="9"/>
      <c r="AB11" s="8">
        <v>17.3</v>
      </c>
      <c r="AC11" s="8" t="s">
        <v>49</v>
      </c>
      <c r="AD11" s="8" t="s">
        <v>50</v>
      </c>
      <c r="AE11" s="8" t="s">
        <v>8</v>
      </c>
      <c r="AF11" s="8">
        <v>0.90400000000000003</v>
      </c>
      <c r="AG11" s="8">
        <v>0.33169999999999999</v>
      </c>
      <c r="AH11" s="8">
        <v>1.7325999999999999</v>
      </c>
      <c r="AI11" s="8">
        <v>4.9299999999999997E-2</v>
      </c>
      <c r="AJ11">
        <v>5.0000000000000001E-3</v>
      </c>
      <c r="AK11">
        <v>1.2E-4</v>
      </c>
      <c r="AM11" s="9"/>
      <c r="AN11" s="9">
        <v>0.39600000000000002</v>
      </c>
      <c r="AO11" s="9">
        <v>0</v>
      </c>
      <c r="AP11" s="11">
        <v>6.53655844257153</v>
      </c>
      <c r="AQ11" s="9">
        <v>-2.2999999999999998</v>
      </c>
    </row>
    <row r="12" spans="1:43" ht="12.75" customHeight="1" x14ac:dyDescent="0.2">
      <c r="A12" s="2">
        <v>11</v>
      </c>
      <c r="B12" s="2" t="s">
        <v>51</v>
      </c>
      <c r="C12" s="2">
        <v>1</v>
      </c>
      <c r="D12" s="2">
        <v>3</v>
      </c>
      <c r="E12" s="2" t="s">
        <v>52</v>
      </c>
      <c r="F12" s="3">
        <v>22.989769280000001</v>
      </c>
      <c r="G12" s="3">
        <v>97.8</v>
      </c>
      <c r="H12" s="3">
        <v>883</v>
      </c>
      <c r="I12" s="4" t="s">
        <v>16</v>
      </c>
      <c r="J12" s="5">
        <v>0.97099999999999997</v>
      </c>
      <c r="K12">
        <v>0.93</v>
      </c>
      <c r="L12">
        <v>5.1391</v>
      </c>
      <c r="M12">
        <v>47.286000000000001</v>
      </c>
      <c r="N12">
        <v>71.641000000000005</v>
      </c>
      <c r="O12" s="6">
        <v>0.55000000000000004</v>
      </c>
      <c r="P12" s="7" t="s">
        <v>17</v>
      </c>
      <c r="Q12" s="7" t="s">
        <v>17</v>
      </c>
      <c r="R12" t="str">
        <f>CONCATENATE("[",B$11,"] ",D12,"s",MIN(A12-A$11,2))</f>
        <v>[Ne] 3s1</v>
      </c>
      <c r="S12" t="str">
        <f t="shared" si="0"/>
        <v>[Ne] 3s1</v>
      </c>
      <c r="T12" s="8">
        <v>2.23</v>
      </c>
      <c r="U12" s="8">
        <v>1.02</v>
      </c>
      <c r="V12" s="8">
        <v>1.54</v>
      </c>
      <c r="W12" s="9"/>
      <c r="X12" s="9"/>
      <c r="Y12" s="9">
        <v>116</v>
      </c>
      <c r="Z12" s="9"/>
      <c r="AA12" s="9"/>
      <c r="AB12" s="8">
        <v>23.7</v>
      </c>
      <c r="AC12" s="8" t="s">
        <v>18</v>
      </c>
      <c r="AD12" s="8" t="s">
        <v>53</v>
      </c>
      <c r="AE12" s="8">
        <v>0.21</v>
      </c>
      <c r="AF12" s="8">
        <v>1.23</v>
      </c>
      <c r="AG12" s="8">
        <v>2.5979999999999999</v>
      </c>
      <c r="AH12" s="8">
        <v>96.96</v>
      </c>
      <c r="AI12" s="8">
        <v>141</v>
      </c>
      <c r="AJ12">
        <v>2.3599999999999999E-4</v>
      </c>
      <c r="AK12">
        <v>10800</v>
      </c>
      <c r="AL12">
        <v>0.14000000000000001</v>
      </c>
      <c r="AM12" s="9">
        <v>0.4</v>
      </c>
      <c r="AN12" s="9">
        <v>23.6</v>
      </c>
      <c r="AO12" s="9">
        <v>109</v>
      </c>
      <c r="AP12" s="11">
        <v>4.7589118923979727</v>
      </c>
      <c r="AQ12" s="9">
        <v>4.4000000000000004</v>
      </c>
    </row>
    <row r="13" spans="1:43" ht="12.75" customHeight="1" x14ac:dyDescent="0.2">
      <c r="A13" s="2">
        <v>12</v>
      </c>
      <c r="B13" s="2" t="s">
        <v>54</v>
      </c>
      <c r="C13" s="2">
        <v>2</v>
      </c>
      <c r="D13" s="2">
        <v>3</v>
      </c>
      <c r="E13" s="2" t="s">
        <v>55</v>
      </c>
      <c r="F13" s="3">
        <f>AVERAGE(24.304,24.307)</f>
        <v>24.305499999999999</v>
      </c>
      <c r="G13" s="3">
        <v>649</v>
      </c>
      <c r="H13" s="3">
        <v>1090</v>
      </c>
      <c r="I13" s="4" t="s">
        <v>16</v>
      </c>
      <c r="J13" s="5">
        <v>1.74</v>
      </c>
      <c r="K13">
        <v>1.31</v>
      </c>
      <c r="L13">
        <v>7.6462000000000003</v>
      </c>
      <c r="M13">
        <v>15.035</v>
      </c>
      <c r="N13">
        <v>80.143000000000001</v>
      </c>
      <c r="O13" s="6" t="s">
        <v>11</v>
      </c>
      <c r="P13" s="7" t="s">
        <v>22</v>
      </c>
      <c r="Q13" s="7" t="s">
        <v>22</v>
      </c>
      <c r="R13" t="str">
        <f>CONCATENATE("[",B$11,"] ",D13,"s",MIN(A13-A$11,2))</f>
        <v>[Ne] 3s2</v>
      </c>
      <c r="S13" t="str">
        <f t="shared" si="0"/>
        <v>[Ne] 3s2</v>
      </c>
      <c r="T13" s="8">
        <v>1.72</v>
      </c>
      <c r="U13" s="8">
        <v>0.72</v>
      </c>
      <c r="V13" s="8">
        <v>1.36</v>
      </c>
      <c r="W13" s="9"/>
      <c r="X13" s="9"/>
      <c r="Y13" s="9"/>
      <c r="Z13" s="9">
        <v>86</v>
      </c>
      <c r="AA13" s="9"/>
      <c r="AB13" s="8">
        <v>13.97</v>
      </c>
      <c r="AC13" s="8" t="s">
        <v>6</v>
      </c>
      <c r="AD13" s="8" t="s">
        <v>56</v>
      </c>
      <c r="AE13" s="8">
        <v>0.22600000000000001</v>
      </c>
      <c r="AF13" s="8">
        <v>1.02</v>
      </c>
      <c r="AG13" s="8">
        <v>8.9540000000000006</v>
      </c>
      <c r="AH13" s="8">
        <v>127.4</v>
      </c>
      <c r="AI13" s="8">
        <v>156</v>
      </c>
      <c r="AJ13">
        <v>23300</v>
      </c>
      <c r="AK13">
        <v>1290</v>
      </c>
      <c r="AL13">
        <v>2.7E-2</v>
      </c>
      <c r="AM13" s="9">
        <v>2</v>
      </c>
      <c r="AN13" s="9">
        <v>10.6</v>
      </c>
      <c r="AO13" s="9">
        <v>148</v>
      </c>
      <c r="AP13" s="11">
        <v>6.0310042813635363</v>
      </c>
      <c r="AQ13" s="9">
        <v>4.4000000000000004</v>
      </c>
    </row>
    <row r="14" spans="1:43" ht="12.75" customHeight="1" x14ac:dyDescent="0.2">
      <c r="A14" s="2">
        <v>13</v>
      </c>
      <c r="B14" s="2" t="s">
        <v>57</v>
      </c>
      <c r="C14" s="2">
        <v>13</v>
      </c>
      <c r="D14" s="2">
        <v>3</v>
      </c>
      <c r="E14" s="2" t="s">
        <v>58</v>
      </c>
      <c r="F14" s="3">
        <v>26.981538499999999</v>
      </c>
      <c r="G14" s="3">
        <v>660</v>
      </c>
      <c r="H14" s="3">
        <v>2467</v>
      </c>
      <c r="I14" s="4" t="s">
        <v>16</v>
      </c>
      <c r="J14" s="5">
        <v>2.7</v>
      </c>
      <c r="K14">
        <v>1.61</v>
      </c>
      <c r="L14">
        <v>5.9858000000000002</v>
      </c>
      <c r="M14">
        <v>18.827999999999999</v>
      </c>
      <c r="N14">
        <v>28.446999999999999</v>
      </c>
      <c r="O14" s="6">
        <v>0.44</v>
      </c>
      <c r="P14" s="7" t="s">
        <v>26</v>
      </c>
      <c r="Q14" s="7" t="s">
        <v>26</v>
      </c>
      <c r="R14" t="str">
        <f t="shared" ref="R14:R19" si="2">CONCATENATE(R$13," ",D14,"p",MIN(A14-A$13,6))</f>
        <v>[Ne] 3s2 3p1</v>
      </c>
      <c r="S14" t="str">
        <f t="shared" si="0"/>
        <v>[Ne] 3s2 3p1</v>
      </c>
      <c r="T14" s="8">
        <v>1.82</v>
      </c>
      <c r="U14" s="8">
        <v>0.54</v>
      </c>
      <c r="V14" s="8">
        <v>1.18</v>
      </c>
      <c r="W14" s="9"/>
      <c r="X14" s="9"/>
      <c r="Y14" s="9"/>
      <c r="Z14" s="9"/>
      <c r="AA14" s="9">
        <v>67.5</v>
      </c>
      <c r="AB14" s="8">
        <v>10</v>
      </c>
      <c r="AC14" s="8" t="s">
        <v>49</v>
      </c>
      <c r="AD14" s="8" t="s">
        <v>59</v>
      </c>
      <c r="AE14" s="8">
        <v>0.377</v>
      </c>
      <c r="AF14" s="8">
        <v>0.9</v>
      </c>
      <c r="AG14" s="8">
        <v>10.79</v>
      </c>
      <c r="AH14" s="8">
        <v>293.39999999999998</v>
      </c>
      <c r="AI14" s="8">
        <v>237</v>
      </c>
      <c r="AJ14">
        <v>82300</v>
      </c>
      <c r="AK14">
        <v>2E-3</v>
      </c>
      <c r="AL14">
        <v>9.0000000000000006E-5</v>
      </c>
      <c r="AM14" s="9">
        <v>2.8</v>
      </c>
      <c r="AN14" s="9">
        <v>8.3000000000000007</v>
      </c>
      <c r="AO14" s="9">
        <v>326</v>
      </c>
      <c r="AP14" s="11">
        <v>4.9289076902439524</v>
      </c>
      <c r="AQ14" s="9">
        <v>4.9000000000000004</v>
      </c>
    </row>
    <row r="15" spans="1:43" ht="12.75" customHeight="1" x14ac:dyDescent="0.2">
      <c r="A15" s="2">
        <v>14</v>
      </c>
      <c r="B15" s="2" t="s">
        <v>60</v>
      </c>
      <c r="C15" s="2">
        <v>14</v>
      </c>
      <c r="D15" s="2">
        <v>3</v>
      </c>
      <c r="E15" s="2" t="s">
        <v>61</v>
      </c>
      <c r="F15" s="3">
        <f>AVERAGE(28.084,28.086)</f>
        <v>28.085000000000001</v>
      </c>
      <c r="G15" s="3">
        <v>1410</v>
      </c>
      <c r="H15" s="3">
        <v>2355</v>
      </c>
      <c r="I15" s="4" t="s">
        <v>16</v>
      </c>
      <c r="J15" s="5">
        <v>2.33</v>
      </c>
      <c r="K15">
        <v>1.9</v>
      </c>
      <c r="L15">
        <v>8.1516999999999999</v>
      </c>
      <c r="M15">
        <v>16.344999999999999</v>
      </c>
      <c r="N15">
        <v>33.491999999999997</v>
      </c>
      <c r="O15" s="6">
        <v>1.39</v>
      </c>
      <c r="P15" s="7" t="s">
        <v>31</v>
      </c>
      <c r="Q15" s="7" t="s">
        <v>32</v>
      </c>
      <c r="R15" t="str">
        <f t="shared" si="2"/>
        <v>[Ne] 3s2 3p2</v>
      </c>
      <c r="S15" t="str">
        <f t="shared" si="0"/>
        <v>[Ne] 3s2 3p2</v>
      </c>
      <c r="T15" s="8">
        <v>1.46</v>
      </c>
      <c r="U15" s="8">
        <v>0.26</v>
      </c>
      <c r="V15" s="8">
        <v>1.1100000000000001</v>
      </c>
      <c r="W15" s="9"/>
      <c r="X15" s="9"/>
      <c r="Y15" s="9"/>
      <c r="Z15" s="9"/>
      <c r="AA15" s="9"/>
      <c r="AB15" s="8">
        <v>12.1</v>
      </c>
      <c r="AC15" s="8" t="s">
        <v>49</v>
      </c>
      <c r="AD15" s="8" t="s">
        <v>62</v>
      </c>
      <c r="AE15" s="8">
        <v>2.5200000000000002E-12</v>
      </c>
      <c r="AF15" s="8">
        <v>0.71</v>
      </c>
      <c r="AG15" s="8">
        <v>50.55</v>
      </c>
      <c r="AH15" s="8">
        <v>384.22</v>
      </c>
      <c r="AI15" s="8">
        <v>148</v>
      </c>
      <c r="AJ15">
        <v>282000</v>
      </c>
      <c r="AK15">
        <v>2.2000000000000002</v>
      </c>
      <c r="AL15">
        <v>2.5999999999999999E-2</v>
      </c>
      <c r="AM15" s="9">
        <v>7</v>
      </c>
      <c r="AN15" s="9">
        <v>5.4</v>
      </c>
      <c r="AO15" s="9">
        <v>452</v>
      </c>
      <c r="AP15" s="11">
        <v>6</v>
      </c>
      <c r="AQ15" s="9">
        <v>5.5</v>
      </c>
    </row>
    <row r="16" spans="1:43" ht="12.75" customHeight="1" x14ac:dyDescent="0.2">
      <c r="A16" s="2">
        <v>15</v>
      </c>
      <c r="B16" s="2" t="s">
        <v>63</v>
      </c>
      <c r="C16" s="2">
        <v>15</v>
      </c>
      <c r="D16" s="2">
        <v>3</v>
      </c>
      <c r="E16" s="2" t="s">
        <v>64</v>
      </c>
      <c r="F16" s="3">
        <v>30.973761998000001</v>
      </c>
      <c r="G16" s="3">
        <v>44.1</v>
      </c>
      <c r="H16" s="3">
        <v>280</v>
      </c>
      <c r="I16" s="4" t="s">
        <v>16</v>
      </c>
      <c r="J16" s="5">
        <v>1.82</v>
      </c>
      <c r="K16">
        <v>2.19</v>
      </c>
      <c r="L16">
        <v>10.486700000000001</v>
      </c>
      <c r="M16">
        <v>19.725000000000001</v>
      </c>
      <c r="N16">
        <v>30.18</v>
      </c>
      <c r="O16" s="6">
        <v>0.75</v>
      </c>
      <c r="P16" s="7" t="s">
        <v>36</v>
      </c>
      <c r="Q16" s="7" t="s">
        <v>36</v>
      </c>
      <c r="R16" t="str">
        <f t="shared" si="2"/>
        <v>[Ne] 3s2 3p3</v>
      </c>
      <c r="S16" t="str">
        <f t="shared" si="0"/>
        <v>[Ne] 3s2 3p3</v>
      </c>
      <c r="T16" s="8">
        <v>1.23</v>
      </c>
      <c r="U16" s="8">
        <v>0.17</v>
      </c>
      <c r="V16" s="8">
        <v>1.06</v>
      </c>
      <c r="W16" s="9"/>
      <c r="X16" s="9"/>
      <c r="Y16" s="9"/>
      <c r="Z16" s="9"/>
      <c r="AA16" s="9">
        <v>58</v>
      </c>
      <c r="AB16" s="8">
        <v>17</v>
      </c>
      <c r="AC16" s="8" t="s">
        <v>65</v>
      </c>
      <c r="AD16" s="8" t="s">
        <v>66</v>
      </c>
      <c r="AE16" s="8">
        <v>1.0000000000000001E-17</v>
      </c>
      <c r="AF16" s="8">
        <v>0.77</v>
      </c>
      <c r="AG16" s="8">
        <v>0.65700000000000003</v>
      </c>
      <c r="AH16" s="8">
        <v>12.129</v>
      </c>
      <c r="AI16" s="8">
        <v>0.23499999999999999</v>
      </c>
      <c r="AJ16">
        <v>1050</v>
      </c>
      <c r="AK16">
        <v>0.06</v>
      </c>
      <c r="AL16">
        <v>1.1000000000000001</v>
      </c>
      <c r="AM16" s="9">
        <v>0.5</v>
      </c>
      <c r="AN16" s="9">
        <v>3.6</v>
      </c>
      <c r="AO16" s="9">
        <v>315</v>
      </c>
      <c r="AP16" s="11">
        <v>4.0170333392987798</v>
      </c>
      <c r="AQ16" s="9">
        <v>3</v>
      </c>
    </row>
    <row r="17" spans="1:43" ht="12.75" customHeight="1" x14ac:dyDescent="0.2">
      <c r="A17" s="2">
        <v>16</v>
      </c>
      <c r="B17" s="2" t="s">
        <v>67</v>
      </c>
      <c r="C17" s="2">
        <v>16</v>
      </c>
      <c r="D17" s="2">
        <v>3</v>
      </c>
      <c r="E17" s="2" t="s">
        <v>68</v>
      </c>
      <c r="F17" s="3">
        <f>AVERAGE(32.059,32.076)</f>
        <v>32.067499999999995</v>
      </c>
      <c r="G17" s="3">
        <v>112.8</v>
      </c>
      <c r="H17" s="3">
        <v>444.7</v>
      </c>
      <c r="I17" s="4" t="s">
        <v>16</v>
      </c>
      <c r="J17" s="5">
        <v>2.0699999999999998</v>
      </c>
      <c r="K17">
        <v>2.58</v>
      </c>
      <c r="L17">
        <v>10.36</v>
      </c>
      <c r="M17">
        <v>23.33</v>
      </c>
      <c r="N17">
        <v>34.83</v>
      </c>
      <c r="O17" s="6">
        <v>2.08</v>
      </c>
      <c r="P17" s="7" t="s">
        <v>40</v>
      </c>
      <c r="Q17" s="7" t="s">
        <v>40</v>
      </c>
      <c r="R17" t="str">
        <f t="shared" si="2"/>
        <v>[Ne] 3s2 3p4</v>
      </c>
      <c r="S17" t="str">
        <f t="shared" si="0"/>
        <v>[Ne] 3s2 3p4</v>
      </c>
      <c r="T17" s="8">
        <v>1.0900000000000001</v>
      </c>
      <c r="U17" s="8">
        <v>0.28999999999999998</v>
      </c>
      <c r="V17" s="8">
        <v>1.02</v>
      </c>
      <c r="W17" s="9">
        <v>170</v>
      </c>
      <c r="X17" s="9"/>
      <c r="Y17" s="9"/>
      <c r="Z17" s="9"/>
      <c r="AA17" s="9"/>
      <c r="AB17" s="8">
        <v>15.5</v>
      </c>
      <c r="AC17" s="8" t="s">
        <v>69</v>
      </c>
      <c r="AD17" s="8" t="s">
        <v>70</v>
      </c>
      <c r="AE17" s="8">
        <v>4.9999999999999998E-24</v>
      </c>
      <c r="AF17" s="8">
        <v>0.71</v>
      </c>
      <c r="AG17" s="8">
        <v>1.7175</v>
      </c>
      <c r="AH17" s="8" t="s">
        <v>8</v>
      </c>
      <c r="AI17" s="8">
        <v>0.26900000000000002</v>
      </c>
      <c r="AJ17">
        <v>350</v>
      </c>
      <c r="AK17">
        <v>905</v>
      </c>
      <c r="AL17">
        <v>0.2</v>
      </c>
      <c r="AM17" s="9">
        <v>2</v>
      </c>
      <c r="AN17" s="9">
        <v>2.9</v>
      </c>
      <c r="AO17" s="9">
        <v>279</v>
      </c>
      <c r="AP17" s="11">
        <v>5.7118072290411908</v>
      </c>
      <c r="AQ17" s="9">
        <v>2.4</v>
      </c>
    </row>
    <row r="18" spans="1:43" ht="12.75" customHeight="1" x14ac:dyDescent="0.2">
      <c r="A18" s="2">
        <v>17</v>
      </c>
      <c r="B18" s="2" t="s">
        <v>71</v>
      </c>
      <c r="C18" s="2">
        <v>17</v>
      </c>
      <c r="D18" s="2">
        <v>3</v>
      </c>
      <c r="E18" s="2" t="s">
        <v>72</v>
      </c>
      <c r="F18" s="3">
        <f>AVERAGE(35.446,35.457)</f>
        <v>35.451499999999996</v>
      </c>
      <c r="G18" s="3">
        <v>-101</v>
      </c>
      <c r="H18" s="3">
        <v>-34.6</v>
      </c>
      <c r="I18" s="4" t="s">
        <v>3</v>
      </c>
      <c r="J18" s="5">
        <v>3.2100000000000002E-3</v>
      </c>
      <c r="K18">
        <v>3.16</v>
      </c>
      <c r="L18">
        <v>12.967599999999999</v>
      </c>
      <c r="M18">
        <v>23.81</v>
      </c>
      <c r="N18">
        <v>39.610999999999997</v>
      </c>
      <c r="O18" s="6">
        <v>3.61</v>
      </c>
      <c r="P18" s="7" t="s">
        <v>45</v>
      </c>
      <c r="Q18" s="7" t="s">
        <v>45</v>
      </c>
      <c r="R18" t="str">
        <f t="shared" si="2"/>
        <v>[Ne] 3s2 3p5</v>
      </c>
      <c r="S18" t="str">
        <f t="shared" si="0"/>
        <v>[Ne] 3s2 3p5</v>
      </c>
      <c r="T18" s="8">
        <v>0.97</v>
      </c>
      <c r="U18" s="8">
        <v>1.81</v>
      </c>
      <c r="V18" s="8">
        <v>0.99</v>
      </c>
      <c r="W18" s="9"/>
      <c r="X18" s="9">
        <v>167</v>
      </c>
      <c r="Y18" s="9"/>
      <c r="Z18" s="9"/>
      <c r="AA18" s="9"/>
      <c r="AB18" s="8">
        <v>16.899999999999999</v>
      </c>
      <c r="AC18" s="8" t="s">
        <v>69</v>
      </c>
      <c r="AD18" s="8" t="s">
        <v>73</v>
      </c>
      <c r="AE18" s="8" t="s">
        <v>8</v>
      </c>
      <c r="AF18" s="8">
        <v>0.48</v>
      </c>
      <c r="AG18" s="8">
        <v>3.23</v>
      </c>
      <c r="AH18" s="8">
        <v>10.199999999999999</v>
      </c>
      <c r="AI18" s="8">
        <v>8.8999999999999999E-3</v>
      </c>
      <c r="AJ18">
        <v>145</v>
      </c>
      <c r="AK18">
        <v>19400</v>
      </c>
      <c r="AL18">
        <v>0.12</v>
      </c>
      <c r="AM18" s="9"/>
      <c r="AN18" s="9">
        <v>2.2000000000000002</v>
      </c>
      <c r="AO18" s="9">
        <v>121</v>
      </c>
      <c r="AP18" s="11">
        <v>3.7193312869837261</v>
      </c>
      <c r="AQ18" s="9">
        <v>2.1</v>
      </c>
    </row>
    <row r="19" spans="1:43" ht="12.75" customHeight="1" x14ac:dyDescent="0.2">
      <c r="A19" s="2">
        <v>18</v>
      </c>
      <c r="B19" s="2" t="s">
        <v>74</v>
      </c>
      <c r="C19" s="2">
        <v>18</v>
      </c>
      <c r="D19" s="2">
        <v>3</v>
      </c>
      <c r="E19" s="2" t="s">
        <v>75</v>
      </c>
      <c r="F19" s="3">
        <v>39.948</v>
      </c>
      <c r="G19" s="3">
        <v>-189.2</v>
      </c>
      <c r="H19" s="3">
        <v>-185.7</v>
      </c>
      <c r="I19" s="4" t="s">
        <v>3</v>
      </c>
      <c r="J19" s="5">
        <v>1.7799999999999999E-3</v>
      </c>
      <c r="L19">
        <v>15.759600000000001</v>
      </c>
      <c r="M19">
        <v>27.629000000000001</v>
      </c>
      <c r="N19">
        <v>40.74</v>
      </c>
      <c r="O19" s="6" t="s">
        <v>11</v>
      </c>
      <c r="P19" s="7" t="s">
        <v>12</v>
      </c>
      <c r="Q19" s="7"/>
      <c r="R19" t="str">
        <f t="shared" si="2"/>
        <v>[Ne] 3s2 3p6</v>
      </c>
      <c r="S19" t="str">
        <f t="shared" si="0"/>
        <v>[Ne] 3s2 3p6</v>
      </c>
      <c r="T19" s="8">
        <v>0.88</v>
      </c>
      <c r="U19" s="8" t="s">
        <v>8</v>
      </c>
      <c r="V19" s="8">
        <v>0.98</v>
      </c>
      <c r="W19" s="9"/>
      <c r="X19" s="9"/>
      <c r="Y19" s="9"/>
      <c r="Z19" s="9"/>
      <c r="AA19" s="9"/>
      <c r="AB19" s="8">
        <v>23.9</v>
      </c>
      <c r="AC19" s="8" t="s">
        <v>49</v>
      </c>
      <c r="AD19" s="8" t="s">
        <v>76</v>
      </c>
      <c r="AE19" s="8" t="s">
        <v>8</v>
      </c>
      <c r="AF19" s="8">
        <v>0.52</v>
      </c>
      <c r="AG19" s="8">
        <v>1.1879999999999999</v>
      </c>
      <c r="AH19" s="8">
        <v>6.4470000000000001</v>
      </c>
      <c r="AI19" s="8">
        <v>1.772E-2</v>
      </c>
      <c r="AJ19">
        <v>3.5</v>
      </c>
      <c r="AK19">
        <v>0.45</v>
      </c>
      <c r="AM19" s="9"/>
      <c r="AN19" s="9">
        <v>1.5860000000000001</v>
      </c>
      <c r="AO19" s="9">
        <v>0</v>
      </c>
      <c r="AP19" s="11">
        <v>5.0043213737826422</v>
      </c>
      <c r="AQ19" s="9">
        <v>0.5</v>
      </c>
    </row>
    <row r="20" spans="1:43" ht="12.75" customHeight="1" x14ac:dyDescent="0.2">
      <c r="A20" s="2">
        <v>19</v>
      </c>
      <c r="B20" s="2" t="s">
        <v>77</v>
      </c>
      <c r="C20" s="2">
        <v>1</v>
      </c>
      <c r="D20" s="2">
        <v>4</v>
      </c>
      <c r="E20" s="2" t="s">
        <v>78</v>
      </c>
      <c r="F20" s="3">
        <v>39.098300000000002</v>
      </c>
      <c r="G20" s="3">
        <v>63.25</v>
      </c>
      <c r="H20" s="3">
        <v>760</v>
      </c>
      <c r="I20" s="4" t="s">
        <v>16</v>
      </c>
      <c r="J20" s="5">
        <v>0.86</v>
      </c>
      <c r="K20">
        <v>0.82</v>
      </c>
      <c r="L20">
        <v>4.3407</v>
      </c>
      <c r="M20">
        <v>31.625</v>
      </c>
      <c r="N20">
        <v>45.72</v>
      </c>
      <c r="O20" s="6">
        <v>0.5</v>
      </c>
      <c r="P20" s="7" t="s">
        <v>17</v>
      </c>
      <c r="Q20" s="7" t="s">
        <v>17</v>
      </c>
      <c r="R20" t="str">
        <f>CONCATENATE("[",B$19,"] ",D20,"s",MIN(A20-A$19,2))</f>
        <v>[Ar] 4s1</v>
      </c>
      <c r="S20" t="str">
        <f t="shared" si="0"/>
        <v>[Ar] 4s1</v>
      </c>
      <c r="T20" s="8">
        <v>2.77</v>
      </c>
      <c r="U20" s="8">
        <v>1.51</v>
      </c>
      <c r="V20" s="8">
        <v>2.0299999999999998</v>
      </c>
      <c r="W20" s="9"/>
      <c r="X20" s="9"/>
      <c r="Y20" s="9">
        <v>152</v>
      </c>
      <c r="Z20" s="9"/>
      <c r="AA20" s="9"/>
      <c r="AB20" s="8">
        <v>45.46</v>
      </c>
      <c r="AC20" s="8" t="s">
        <v>18</v>
      </c>
      <c r="AD20" s="8" t="s">
        <v>79</v>
      </c>
      <c r="AE20" s="8">
        <v>0.13900000000000001</v>
      </c>
      <c r="AF20" s="8">
        <v>0.75</v>
      </c>
      <c r="AG20" s="8">
        <v>2.3340000000000001</v>
      </c>
      <c r="AH20" s="8">
        <v>79.87</v>
      </c>
      <c r="AI20" s="8">
        <v>102.4</v>
      </c>
      <c r="AJ20">
        <v>20900</v>
      </c>
      <c r="AK20">
        <v>399</v>
      </c>
      <c r="AL20">
        <v>0.2</v>
      </c>
      <c r="AM20" s="9">
        <v>0.5</v>
      </c>
      <c r="AN20" s="9">
        <v>43.4</v>
      </c>
      <c r="AO20" s="9">
        <v>90</v>
      </c>
      <c r="AP20" s="11">
        <v>3.5763413502057921</v>
      </c>
      <c r="AQ20" s="9">
        <v>4.3</v>
      </c>
    </row>
    <row r="21" spans="1:43" ht="12.75" customHeight="1" x14ac:dyDescent="0.2">
      <c r="A21" s="2">
        <v>20</v>
      </c>
      <c r="B21" s="2" t="s">
        <v>80</v>
      </c>
      <c r="C21" s="2">
        <v>2</v>
      </c>
      <c r="D21" s="2">
        <v>4</v>
      </c>
      <c r="E21" s="2" t="s">
        <v>81</v>
      </c>
      <c r="F21" s="3">
        <v>40.078000000000003</v>
      </c>
      <c r="G21" s="3">
        <v>839</v>
      </c>
      <c r="H21" s="3">
        <v>1484</v>
      </c>
      <c r="I21" s="4" t="s">
        <v>16</v>
      </c>
      <c r="J21" s="5">
        <v>1.55</v>
      </c>
      <c r="K21">
        <v>1</v>
      </c>
      <c r="L21">
        <v>6.1132</v>
      </c>
      <c r="M21">
        <v>11.871</v>
      </c>
      <c r="N21">
        <v>50.908000000000001</v>
      </c>
      <c r="O21" s="6">
        <v>0.04</v>
      </c>
      <c r="P21" s="7" t="s">
        <v>22</v>
      </c>
      <c r="Q21" s="7" t="s">
        <v>22</v>
      </c>
      <c r="R21" t="str">
        <f>CONCATENATE("[",B$19,"] ",D21,"s",MIN(A21-A$19,2))</f>
        <v>[Ar] 4s2</v>
      </c>
      <c r="S21" t="str">
        <f t="shared" si="0"/>
        <v>[Ar] 4s2</v>
      </c>
      <c r="T21" s="8">
        <v>2.23</v>
      </c>
      <c r="U21" s="8">
        <v>1</v>
      </c>
      <c r="V21" s="8">
        <v>1.74</v>
      </c>
      <c r="W21" s="9"/>
      <c r="X21" s="9"/>
      <c r="Y21" s="9"/>
      <c r="Z21" s="9">
        <v>114</v>
      </c>
      <c r="AA21" s="9"/>
      <c r="AB21" s="8">
        <v>25.9</v>
      </c>
      <c r="AC21" s="8" t="s">
        <v>49</v>
      </c>
      <c r="AD21" s="8" t="s">
        <v>82</v>
      </c>
      <c r="AE21" s="8">
        <v>0.29799999999999999</v>
      </c>
      <c r="AF21" s="8">
        <v>0.63</v>
      </c>
      <c r="AG21" s="8">
        <v>8.5399999999999991</v>
      </c>
      <c r="AH21" s="8">
        <v>153.30000000000001</v>
      </c>
      <c r="AI21" s="8">
        <v>200</v>
      </c>
      <c r="AJ21">
        <v>41500</v>
      </c>
      <c r="AK21">
        <v>412</v>
      </c>
      <c r="AL21">
        <v>1.4</v>
      </c>
      <c r="AM21" s="9">
        <v>1.5</v>
      </c>
      <c r="AN21" s="9">
        <v>22.8</v>
      </c>
      <c r="AO21" s="9">
        <v>178</v>
      </c>
      <c r="AP21" s="11">
        <v>4.786041210242554</v>
      </c>
      <c r="AQ21" s="9">
        <v>4.6500000000000004</v>
      </c>
    </row>
    <row r="22" spans="1:43" ht="12.75" customHeight="1" x14ac:dyDescent="0.2">
      <c r="A22" s="2">
        <v>21</v>
      </c>
      <c r="B22" s="2" t="s">
        <v>83</v>
      </c>
      <c r="C22" s="2">
        <v>3</v>
      </c>
      <c r="D22" s="2">
        <v>4</v>
      </c>
      <c r="E22" s="2" t="s">
        <v>84</v>
      </c>
      <c r="F22" s="3">
        <v>44.955908000000001</v>
      </c>
      <c r="G22" s="3">
        <v>1541</v>
      </c>
      <c r="H22" s="3">
        <v>2832</v>
      </c>
      <c r="I22" s="4" t="s">
        <v>16</v>
      </c>
      <c r="J22" s="5">
        <v>2.99</v>
      </c>
      <c r="K22">
        <v>1.36</v>
      </c>
      <c r="L22">
        <v>6.5613999999999999</v>
      </c>
      <c r="M22">
        <v>12.8</v>
      </c>
      <c r="N22">
        <v>24.76</v>
      </c>
      <c r="O22" s="6">
        <v>0.19</v>
      </c>
      <c r="P22" s="7" t="s">
        <v>26</v>
      </c>
      <c r="Q22" s="7" t="s">
        <v>26</v>
      </c>
      <c r="R22" t="str">
        <f t="shared" ref="R22:R31" si="3">CONCATENATE(R$21," ",D22-1,"d",MIN(A22-A$21,10))</f>
        <v>[Ar] 4s2 3d1</v>
      </c>
      <c r="S22" t="str">
        <f t="shared" si="0"/>
        <v>[Ar] 4s2 3d1</v>
      </c>
      <c r="T22" s="8">
        <v>2.09</v>
      </c>
      <c r="U22" s="8">
        <v>0.75</v>
      </c>
      <c r="V22" s="8">
        <v>1.44</v>
      </c>
      <c r="W22" s="9"/>
      <c r="X22" s="9"/>
      <c r="Y22" s="9"/>
      <c r="Z22" s="9"/>
      <c r="AA22" s="9">
        <v>88.5</v>
      </c>
      <c r="AB22" s="8">
        <v>15</v>
      </c>
      <c r="AC22" s="8" t="s">
        <v>6</v>
      </c>
      <c r="AD22" s="8" t="s">
        <v>85</v>
      </c>
      <c r="AE22" s="8">
        <v>1.77E-2</v>
      </c>
      <c r="AF22" s="8">
        <v>0.6</v>
      </c>
      <c r="AG22" s="8">
        <v>14.1</v>
      </c>
      <c r="AH22" s="8">
        <v>314.2</v>
      </c>
      <c r="AI22" s="8">
        <v>15.8</v>
      </c>
      <c r="AJ22">
        <v>22</v>
      </c>
      <c r="AK22">
        <v>5.9999999999999997E-7</v>
      </c>
      <c r="AM22" s="9"/>
      <c r="AN22" s="9">
        <v>17.8</v>
      </c>
      <c r="AO22" s="9">
        <v>378</v>
      </c>
      <c r="AP22" s="11">
        <v>1.5340261060561351</v>
      </c>
      <c r="AQ22" s="9">
        <v>1.3</v>
      </c>
    </row>
    <row r="23" spans="1:43" ht="12.75" customHeight="1" x14ac:dyDescent="0.2">
      <c r="A23" s="2">
        <v>22</v>
      </c>
      <c r="B23" s="2" t="s">
        <v>86</v>
      </c>
      <c r="C23" s="2">
        <v>4</v>
      </c>
      <c r="D23" s="2">
        <v>4</v>
      </c>
      <c r="E23" s="2" t="s">
        <v>87</v>
      </c>
      <c r="F23" s="3">
        <v>47.866999999999997</v>
      </c>
      <c r="G23" s="3">
        <v>1660</v>
      </c>
      <c r="H23" s="3">
        <v>3287</v>
      </c>
      <c r="I23" s="4" t="s">
        <v>16</v>
      </c>
      <c r="J23" s="5">
        <v>4.54</v>
      </c>
      <c r="K23">
        <v>1.54</v>
      </c>
      <c r="L23">
        <v>6.8281999999999998</v>
      </c>
      <c r="M23">
        <v>13.58</v>
      </c>
      <c r="N23">
        <v>27.491</v>
      </c>
      <c r="O23" s="6">
        <v>0.08</v>
      </c>
      <c r="P23" s="7" t="s">
        <v>88</v>
      </c>
      <c r="Q23" s="7" t="s">
        <v>88</v>
      </c>
      <c r="R23" t="str">
        <f t="shared" si="3"/>
        <v>[Ar] 4s2 3d2</v>
      </c>
      <c r="S23" t="str">
        <f t="shared" si="0"/>
        <v>[Ar] 4s2 3d2</v>
      </c>
      <c r="T23" s="8">
        <v>2</v>
      </c>
      <c r="U23" s="8">
        <v>0.61</v>
      </c>
      <c r="V23" s="8">
        <v>1.32</v>
      </c>
      <c r="W23" s="9"/>
      <c r="X23" s="9"/>
      <c r="Y23" s="9"/>
      <c r="Z23" s="9">
        <v>100</v>
      </c>
      <c r="AA23" s="9">
        <v>81</v>
      </c>
      <c r="AB23" s="8">
        <v>10.64</v>
      </c>
      <c r="AC23" s="8" t="s">
        <v>6</v>
      </c>
      <c r="AD23" s="8" t="s">
        <v>89</v>
      </c>
      <c r="AE23" s="8">
        <v>2.3400000000000001E-2</v>
      </c>
      <c r="AF23" s="8">
        <v>0.52</v>
      </c>
      <c r="AG23" s="8">
        <v>15.45</v>
      </c>
      <c r="AH23" s="8">
        <v>421</v>
      </c>
      <c r="AI23" s="8">
        <v>21.9</v>
      </c>
      <c r="AJ23">
        <v>5650</v>
      </c>
      <c r="AK23">
        <v>1E-3</v>
      </c>
      <c r="AM23" s="9"/>
      <c r="AN23" s="9">
        <v>14.6</v>
      </c>
      <c r="AO23" s="9">
        <v>470</v>
      </c>
      <c r="AP23" s="11">
        <v>3.3802112417116059</v>
      </c>
      <c r="AQ23" s="9">
        <v>3.8</v>
      </c>
    </row>
    <row r="24" spans="1:43" ht="12.75" customHeight="1" x14ac:dyDescent="0.2">
      <c r="A24" s="2">
        <v>23</v>
      </c>
      <c r="B24" s="2" t="s">
        <v>90</v>
      </c>
      <c r="C24" s="2">
        <v>5</v>
      </c>
      <c r="D24" s="2">
        <v>4</v>
      </c>
      <c r="E24" s="2" t="s">
        <v>91</v>
      </c>
      <c r="F24" s="3">
        <v>50.941499999999998</v>
      </c>
      <c r="G24" s="3">
        <v>1890</v>
      </c>
      <c r="H24" s="3">
        <v>3380</v>
      </c>
      <c r="I24" s="4" t="s">
        <v>16</v>
      </c>
      <c r="J24" s="5">
        <v>6.11</v>
      </c>
      <c r="K24">
        <v>1.63</v>
      </c>
      <c r="L24">
        <v>6.7462999999999997</v>
      </c>
      <c r="M24">
        <v>14.65</v>
      </c>
      <c r="N24">
        <v>29.31</v>
      </c>
      <c r="O24" s="6">
        <v>0.53</v>
      </c>
      <c r="P24" s="7" t="s">
        <v>92</v>
      </c>
      <c r="Q24" s="7" t="s">
        <v>92</v>
      </c>
      <c r="R24" t="str">
        <f t="shared" si="3"/>
        <v>[Ar] 4s2 3d3</v>
      </c>
      <c r="S24" t="str">
        <f t="shared" si="0"/>
        <v>[Ar] 4s2 3d3</v>
      </c>
      <c r="T24" s="8">
        <v>1.92</v>
      </c>
      <c r="U24" s="8">
        <v>0.54</v>
      </c>
      <c r="V24" s="8">
        <v>1.22</v>
      </c>
      <c r="W24" s="9"/>
      <c r="X24" s="9"/>
      <c r="Y24" s="9"/>
      <c r="Z24" s="9">
        <v>93</v>
      </c>
      <c r="AA24" s="9">
        <v>78</v>
      </c>
      <c r="AB24" s="8">
        <v>8.7799999999999994</v>
      </c>
      <c r="AC24" s="8" t="s">
        <v>18</v>
      </c>
      <c r="AD24" s="8" t="s">
        <v>93</v>
      </c>
      <c r="AE24" s="8">
        <v>4.8899999999999999E-2</v>
      </c>
      <c r="AF24" s="8">
        <v>0.49</v>
      </c>
      <c r="AG24" s="8">
        <v>20.9</v>
      </c>
      <c r="AH24" s="8">
        <v>0.45200000000000001</v>
      </c>
      <c r="AI24" s="8">
        <v>30.7</v>
      </c>
      <c r="AJ24">
        <v>120</v>
      </c>
      <c r="AK24">
        <v>2.5000000000000001E-3</v>
      </c>
      <c r="AM24" s="9"/>
      <c r="AN24" s="9">
        <v>12.4</v>
      </c>
      <c r="AO24" s="9">
        <v>514</v>
      </c>
      <c r="AP24" s="11">
        <v>2.4668676203541096</v>
      </c>
      <c r="AQ24" s="9">
        <v>2.1</v>
      </c>
    </row>
    <row r="25" spans="1:43" ht="12.75" customHeight="1" x14ac:dyDescent="0.2">
      <c r="A25" s="2">
        <v>24</v>
      </c>
      <c r="B25" s="2" t="s">
        <v>94</v>
      </c>
      <c r="C25" s="2">
        <v>6</v>
      </c>
      <c r="D25" s="2">
        <v>4</v>
      </c>
      <c r="E25" s="2" t="s">
        <v>95</v>
      </c>
      <c r="F25" s="3">
        <v>51.996099999999998</v>
      </c>
      <c r="G25" s="3">
        <v>1857</v>
      </c>
      <c r="H25" s="3">
        <v>2672</v>
      </c>
      <c r="I25" s="4" t="s">
        <v>16</v>
      </c>
      <c r="J25" s="5">
        <v>7.19</v>
      </c>
      <c r="K25">
        <v>1.66</v>
      </c>
      <c r="L25">
        <v>6.7666000000000004</v>
      </c>
      <c r="M25">
        <v>16.5</v>
      </c>
      <c r="N25">
        <v>30.96</v>
      </c>
      <c r="O25" s="6">
        <v>0.67</v>
      </c>
      <c r="P25" s="7" t="s">
        <v>96</v>
      </c>
      <c r="Q25" s="7" t="s">
        <v>96</v>
      </c>
      <c r="R25" t="str">
        <f t="shared" si="3"/>
        <v>[Ar] 4s2 3d4</v>
      </c>
      <c r="S25" t="s">
        <v>97</v>
      </c>
      <c r="T25" s="8">
        <v>1.85</v>
      </c>
      <c r="U25" s="8">
        <v>0.62</v>
      </c>
      <c r="V25" s="8">
        <v>1.18</v>
      </c>
      <c r="W25" s="9"/>
      <c r="X25" s="9"/>
      <c r="Y25" s="9"/>
      <c r="Z25" s="9">
        <v>90.5</v>
      </c>
      <c r="AA25" s="9">
        <v>75.5</v>
      </c>
      <c r="AB25" s="8">
        <v>7.23</v>
      </c>
      <c r="AC25" s="8" t="s">
        <v>18</v>
      </c>
      <c r="AD25" s="8" t="s">
        <v>98</v>
      </c>
      <c r="AE25" s="8">
        <v>7.7399999999999997E-2</v>
      </c>
      <c r="AF25" s="8">
        <v>0.45</v>
      </c>
      <c r="AG25" s="8">
        <v>16.899999999999999</v>
      </c>
      <c r="AH25" s="8">
        <v>344.3</v>
      </c>
      <c r="AI25" s="8">
        <v>93.7</v>
      </c>
      <c r="AJ25">
        <v>102</v>
      </c>
      <c r="AK25">
        <v>2.9999999999999997E-4</v>
      </c>
      <c r="AL25">
        <v>3.0000000000000001E-6</v>
      </c>
      <c r="AM25" s="9">
        <v>9</v>
      </c>
      <c r="AN25" s="9">
        <v>11.6</v>
      </c>
      <c r="AO25" s="9">
        <v>397</v>
      </c>
      <c r="AP25" s="11">
        <v>4.1303337684950057</v>
      </c>
      <c r="AQ25" s="9">
        <v>2</v>
      </c>
    </row>
    <row r="26" spans="1:43" ht="12.75" customHeight="1" x14ac:dyDescent="0.2">
      <c r="A26" s="2">
        <v>25</v>
      </c>
      <c r="B26" s="2" t="s">
        <v>99</v>
      </c>
      <c r="C26" s="2">
        <v>7</v>
      </c>
      <c r="D26" s="2">
        <v>4</v>
      </c>
      <c r="E26" s="2" t="s">
        <v>100</v>
      </c>
      <c r="F26" s="3">
        <v>54.938043999999998</v>
      </c>
      <c r="G26" s="3">
        <v>1244</v>
      </c>
      <c r="H26" s="3">
        <v>1962</v>
      </c>
      <c r="I26" s="4" t="s">
        <v>16</v>
      </c>
      <c r="J26" s="5">
        <v>7.43</v>
      </c>
      <c r="K26">
        <v>1.55</v>
      </c>
      <c r="L26">
        <v>7.4340000000000002</v>
      </c>
      <c r="M26">
        <v>15.64</v>
      </c>
      <c r="N26">
        <v>33.667000000000002</v>
      </c>
      <c r="O26" s="6" t="s">
        <v>11</v>
      </c>
      <c r="P26" s="7" t="s">
        <v>101</v>
      </c>
      <c r="Q26" s="7" t="s">
        <v>101</v>
      </c>
      <c r="R26" t="str">
        <f t="shared" si="3"/>
        <v>[Ar] 4s2 3d5</v>
      </c>
      <c r="S26" t="str">
        <f t="shared" si="0"/>
        <v>[Ar] 4s2 3d5</v>
      </c>
      <c r="T26" s="8">
        <v>1.79</v>
      </c>
      <c r="U26" s="8">
        <v>0.67</v>
      </c>
      <c r="V26" s="8">
        <v>1.17</v>
      </c>
      <c r="W26" s="9"/>
      <c r="X26" s="9"/>
      <c r="Y26" s="9"/>
      <c r="Z26" s="9">
        <v>89</v>
      </c>
      <c r="AA26" s="9">
        <v>75.3</v>
      </c>
      <c r="AB26" s="8">
        <v>7.39</v>
      </c>
      <c r="AC26" s="8" t="s">
        <v>18</v>
      </c>
      <c r="AD26" s="8" t="s">
        <v>102</v>
      </c>
      <c r="AE26" s="8">
        <v>6.9499999999999996E-3</v>
      </c>
      <c r="AF26" s="8">
        <v>0.48</v>
      </c>
      <c r="AG26" s="8">
        <v>12.05</v>
      </c>
      <c r="AH26" s="8">
        <v>266</v>
      </c>
      <c r="AI26" s="8">
        <v>7.82</v>
      </c>
      <c r="AJ26">
        <v>950</v>
      </c>
      <c r="AK26">
        <v>2.0000000000000001E-4</v>
      </c>
      <c r="AL26">
        <v>2.0000000000000002E-5</v>
      </c>
      <c r="AM26" s="9">
        <v>5</v>
      </c>
      <c r="AN26" s="9">
        <v>9.4</v>
      </c>
      <c r="AO26" s="9">
        <v>281</v>
      </c>
      <c r="AP26" s="11">
        <v>3.980003371583746</v>
      </c>
      <c r="AQ26" s="9">
        <v>3</v>
      </c>
    </row>
    <row r="27" spans="1:43" ht="12.75" customHeight="1" x14ac:dyDescent="0.2">
      <c r="A27" s="2">
        <v>26</v>
      </c>
      <c r="B27" s="2" t="s">
        <v>103</v>
      </c>
      <c r="C27" s="2">
        <v>8</v>
      </c>
      <c r="D27" s="2">
        <v>4</v>
      </c>
      <c r="E27" s="2" t="s">
        <v>104</v>
      </c>
      <c r="F27" s="3">
        <v>55.844999999999999</v>
      </c>
      <c r="G27" s="3">
        <v>1535</v>
      </c>
      <c r="H27" s="3">
        <v>2750</v>
      </c>
      <c r="I27" s="4" t="s">
        <v>16</v>
      </c>
      <c r="J27" s="5">
        <v>7.86</v>
      </c>
      <c r="K27">
        <v>1.83</v>
      </c>
      <c r="L27">
        <v>7.9024000000000001</v>
      </c>
      <c r="M27">
        <v>16.18</v>
      </c>
      <c r="N27">
        <v>30.651</v>
      </c>
      <c r="O27" s="6">
        <v>0.151</v>
      </c>
      <c r="P27" s="7" t="s">
        <v>105</v>
      </c>
      <c r="Q27" s="7" t="s">
        <v>105</v>
      </c>
      <c r="R27" t="str">
        <f t="shared" si="3"/>
        <v>[Ar] 4s2 3d6</v>
      </c>
      <c r="S27" t="str">
        <f t="shared" si="0"/>
        <v>[Ar] 4s2 3d6</v>
      </c>
      <c r="T27" s="8">
        <v>1.72</v>
      </c>
      <c r="U27" s="8">
        <v>0.55000000000000004</v>
      </c>
      <c r="V27" s="8">
        <v>1.17</v>
      </c>
      <c r="W27" s="9"/>
      <c r="X27" s="9"/>
      <c r="Y27" s="9"/>
      <c r="Z27" s="9">
        <v>83.5</v>
      </c>
      <c r="AA27" s="9">
        <v>73.8</v>
      </c>
      <c r="AB27" s="8">
        <v>7.1</v>
      </c>
      <c r="AC27" s="8" t="s">
        <v>18</v>
      </c>
      <c r="AD27" s="8" t="s">
        <v>106</v>
      </c>
      <c r="AE27" s="8">
        <v>9.9299999999999999E-2</v>
      </c>
      <c r="AF27" s="8">
        <v>0.44</v>
      </c>
      <c r="AG27" s="8">
        <v>13.8</v>
      </c>
      <c r="AH27" s="8">
        <v>349.6</v>
      </c>
      <c r="AI27" s="8">
        <v>80.2</v>
      </c>
      <c r="AJ27">
        <v>56300</v>
      </c>
      <c r="AK27">
        <v>2E-3</v>
      </c>
      <c r="AL27">
        <v>6.0000000000000001E-3</v>
      </c>
      <c r="AM27" s="9">
        <v>4.5</v>
      </c>
      <c r="AN27" s="9">
        <v>8.4</v>
      </c>
      <c r="AO27" s="9">
        <v>418</v>
      </c>
      <c r="AP27" s="11">
        <v>5.9542425094393243</v>
      </c>
      <c r="AQ27" s="9">
        <v>4.8</v>
      </c>
    </row>
    <row r="28" spans="1:43" ht="12.75" customHeight="1" x14ac:dyDescent="0.2">
      <c r="A28" s="2">
        <v>27</v>
      </c>
      <c r="B28" s="2" t="s">
        <v>107</v>
      </c>
      <c r="C28" s="2">
        <v>9</v>
      </c>
      <c r="D28" s="2">
        <v>4</v>
      </c>
      <c r="E28" s="2" t="s">
        <v>108</v>
      </c>
      <c r="F28" s="3">
        <v>58.933194</v>
      </c>
      <c r="G28" s="3">
        <v>1495</v>
      </c>
      <c r="H28" s="3">
        <v>2870</v>
      </c>
      <c r="I28" s="4" t="s">
        <v>16</v>
      </c>
      <c r="J28" s="5">
        <v>8.9</v>
      </c>
      <c r="K28">
        <v>1.88</v>
      </c>
      <c r="L28">
        <v>7.8810000000000002</v>
      </c>
      <c r="M28">
        <v>17.059999999999999</v>
      </c>
      <c r="N28">
        <v>33.5</v>
      </c>
      <c r="O28" s="6">
        <v>0.66</v>
      </c>
      <c r="P28" s="7" t="s">
        <v>109</v>
      </c>
      <c r="Q28" s="7" t="s">
        <v>109</v>
      </c>
      <c r="R28" t="str">
        <f t="shared" si="3"/>
        <v>[Ar] 4s2 3d7</v>
      </c>
      <c r="S28" t="str">
        <f t="shared" si="0"/>
        <v>[Ar] 4s2 3d7</v>
      </c>
      <c r="T28" s="8">
        <v>1.67</v>
      </c>
      <c r="U28" s="8">
        <v>0.65</v>
      </c>
      <c r="V28" s="8">
        <v>1.1599999999999999</v>
      </c>
      <c r="W28" s="9"/>
      <c r="X28" s="9"/>
      <c r="Y28" s="9"/>
      <c r="Z28" s="9">
        <v>83.8</v>
      </c>
      <c r="AA28" s="9">
        <v>71.8</v>
      </c>
      <c r="AB28" s="8">
        <v>6.7</v>
      </c>
      <c r="AC28" s="8" t="s">
        <v>6</v>
      </c>
      <c r="AD28" s="8" t="s">
        <v>110</v>
      </c>
      <c r="AE28" s="8">
        <v>0.17199999999999999</v>
      </c>
      <c r="AF28" s="8">
        <v>0.42</v>
      </c>
      <c r="AG28" s="8">
        <v>16.190000000000001</v>
      </c>
      <c r="AH28" s="8">
        <v>376.5</v>
      </c>
      <c r="AI28" s="8">
        <v>100</v>
      </c>
      <c r="AJ28">
        <v>25</v>
      </c>
      <c r="AK28">
        <v>2.0000000000000002E-5</v>
      </c>
      <c r="AL28">
        <v>1.9999999999999999E-6</v>
      </c>
      <c r="AM28" s="9"/>
      <c r="AN28" s="9">
        <v>7.5</v>
      </c>
      <c r="AO28" s="9">
        <v>425</v>
      </c>
      <c r="AP28" s="11">
        <v>3.3521825181113623</v>
      </c>
      <c r="AQ28" s="9">
        <v>1.4</v>
      </c>
    </row>
    <row r="29" spans="1:43" ht="12.75" customHeight="1" x14ac:dyDescent="0.2">
      <c r="A29" s="2">
        <v>28</v>
      </c>
      <c r="B29" s="2" t="s">
        <v>111</v>
      </c>
      <c r="C29" s="2">
        <v>10</v>
      </c>
      <c r="D29" s="2">
        <v>4</v>
      </c>
      <c r="E29" s="2" t="s">
        <v>112</v>
      </c>
      <c r="F29" s="3">
        <v>58.693399999999997</v>
      </c>
      <c r="G29" s="3">
        <v>1453</v>
      </c>
      <c r="H29" s="3">
        <v>2730</v>
      </c>
      <c r="I29" s="4" t="s">
        <v>16</v>
      </c>
      <c r="J29" s="5">
        <v>8.9</v>
      </c>
      <c r="K29">
        <v>1.91</v>
      </c>
      <c r="L29">
        <v>7.6398000000000001</v>
      </c>
      <c r="M29">
        <v>18.167999999999999</v>
      </c>
      <c r="N29">
        <v>35.17</v>
      </c>
      <c r="O29" s="6">
        <v>1.1599999999999999</v>
      </c>
      <c r="P29" s="7" t="s">
        <v>109</v>
      </c>
      <c r="Q29" s="7" t="s">
        <v>109</v>
      </c>
      <c r="R29" t="str">
        <f t="shared" si="3"/>
        <v>[Ar] 4s2 3d8</v>
      </c>
      <c r="S29" t="str">
        <f t="shared" si="0"/>
        <v>[Ar] 4s2 3d8</v>
      </c>
      <c r="T29" s="8">
        <v>1.62</v>
      </c>
      <c r="U29" s="8">
        <v>0.69</v>
      </c>
      <c r="V29" s="8">
        <v>1.1499999999999999</v>
      </c>
      <c r="W29" s="9"/>
      <c r="X29" s="9"/>
      <c r="Y29" s="9"/>
      <c r="Z29" s="9">
        <v>83</v>
      </c>
      <c r="AA29" s="9">
        <v>72</v>
      </c>
      <c r="AB29" s="8">
        <v>6.59</v>
      </c>
      <c r="AC29" s="8" t="s">
        <v>49</v>
      </c>
      <c r="AD29" s="8" t="s">
        <v>113</v>
      </c>
      <c r="AE29" s="8">
        <v>0.14299999999999999</v>
      </c>
      <c r="AF29" s="8">
        <v>0.44</v>
      </c>
      <c r="AG29" s="8">
        <v>17.47</v>
      </c>
      <c r="AH29" s="8">
        <v>370.4</v>
      </c>
      <c r="AI29" s="8">
        <v>90.7</v>
      </c>
      <c r="AJ29">
        <v>84</v>
      </c>
      <c r="AK29">
        <v>5.6000000000000001E-14</v>
      </c>
      <c r="AL29">
        <v>1.0000000000000001E-5</v>
      </c>
      <c r="AM29" s="9"/>
      <c r="AN29" s="9">
        <v>6.8</v>
      </c>
      <c r="AO29" s="9">
        <v>430</v>
      </c>
      <c r="AP29" s="11">
        <v>4.6928469192772297</v>
      </c>
      <c r="AQ29" s="9">
        <v>1.9</v>
      </c>
    </row>
    <row r="30" spans="1:43" ht="12.75" customHeight="1" x14ac:dyDescent="0.2">
      <c r="A30" s="2">
        <v>29</v>
      </c>
      <c r="B30" s="2" t="s">
        <v>114</v>
      </c>
      <c r="C30" s="2">
        <v>11</v>
      </c>
      <c r="D30" s="2">
        <v>4</v>
      </c>
      <c r="E30" s="2" t="s">
        <v>115</v>
      </c>
      <c r="F30" s="3">
        <v>63.545999999999999</v>
      </c>
      <c r="G30" s="3">
        <v>1083</v>
      </c>
      <c r="H30" s="3">
        <v>2567</v>
      </c>
      <c r="I30" s="4" t="s">
        <v>16</v>
      </c>
      <c r="J30" s="5">
        <v>8.9600000000000009</v>
      </c>
      <c r="K30">
        <v>1.9</v>
      </c>
      <c r="L30">
        <v>7.7263999999999999</v>
      </c>
      <c r="M30">
        <v>20.292000000000002</v>
      </c>
      <c r="N30">
        <v>36.83</v>
      </c>
      <c r="O30" s="6">
        <v>1.24</v>
      </c>
      <c r="P30" s="7" t="s">
        <v>116</v>
      </c>
      <c r="Q30" s="7" t="s">
        <v>116</v>
      </c>
      <c r="R30" t="str">
        <f t="shared" si="3"/>
        <v>[Ar] 4s2 3d9</v>
      </c>
      <c r="S30" t="s">
        <v>117</v>
      </c>
      <c r="T30" s="8">
        <v>1.57</v>
      </c>
      <c r="U30" s="8">
        <v>0.73</v>
      </c>
      <c r="V30" s="8">
        <v>1.17</v>
      </c>
      <c r="W30" s="9"/>
      <c r="X30" s="9"/>
      <c r="Y30" s="9">
        <v>91</v>
      </c>
      <c r="Z30" s="9">
        <v>87</v>
      </c>
      <c r="AA30" s="9">
        <v>68</v>
      </c>
      <c r="AB30" s="8">
        <v>7.1</v>
      </c>
      <c r="AC30" s="8" t="s">
        <v>49</v>
      </c>
      <c r="AD30" s="8" t="s">
        <v>118</v>
      </c>
      <c r="AE30" s="8">
        <v>0.59599999999999997</v>
      </c>
      <c r="AF30" s="8">
        <v>0.38</v>
      </c>
      <c r="AG30" s="8">
        <v>13.05</v>
      </c>
      <c r="AH30" s="8">
        <v>300.3</v>
      </c>
      <c r="AI30" s="8">
        <v>401</v>
      </c>
      <c r="AJ30">
        <v>60</v>
      </c>
      <c r="AK30">
        <v>2.5000000000000001E-14</v>
      </c>
      <c r="AL30">
        <v>1E-4</v>
      </c>
      <c r="AM30" s="9">
        <v>2.75</v>
      </c>
      <c r="AN30" s="9">
        <v>6.7</v>
      </c>
      <c r="AO30" s="9">
        <v>338</v>
      </c>
      <c r="AP30" s="11">
        <v>2.7176705030022621</v>
      </c>
      <c r="AQ30" s="9">
        <v>1.7</v>
      </c>
    </row>
    <row r="31" spans="1:43" ht="12.75" customHeight="1" x14ac:dyDescent="0.2">
      <c r="A31" s="2">
        <v>30</v>
      </c>
      <c r="B31" s="2" t="s">
        <v>119</v>
      </c>
      <c r="C31" s="2">
        <v>12</v>
      </c>
      <c r="D31" s="2">
        <v>4</v>
      </c>
      <c r="E31" s="2" t="s">
        <v>120</v>
      </c>
      <c r="F31" s="3">
        <v>65.38</v>
      </c>
      <c r="G31" s="3">
        <v>419.6</v>
      </c>
      <c r="H31" s="3">
        <v>906</v>
      </c>
      <c r="I31" s="4" t="s">
        <v>16</v>
      </c>
      <c r="J31" s="5">
        <v>7.13</v>
      </c>
      <c r="K31">
        <v>1.65</v>
      </c>
      <c r="L31">
        <v>9.3940999999999999</v>
      </c>
      <c r="M31">
        <v>17.963999999999999</v>
      </c>
      <c r="N31">
        <v>39.722000000000001</v>
      </c>
      <c r="O31" s="6" t="s">
        <v>11</v>
      </c>
      <c r="P31" s="7" t="s">
        <v>22</v>
      </c>
      <c r="Q31" s="7" t="s">
        <v>22</v>
      </c>
      <c r="R31" t="str">
        <f t="shared" si="3"/>
        <v>[Ar] 4s2 3d10</v>
      </c>
      <c r="S31" t="str">
        <f t="shared" si="0"/>
        <v>[Ar] 4s2 3d10</v>
      </c>
      <c r="T31" s="8">
        <v>1.53</v>
      </c>
      <c r="U31" s="8">
        <v>0.74</v>
      </c>
      <c r="V31" s="8">
        <v>1.25</v>
      </c>
      <c r="W31" s="9"/>
      <c r="X31" s="9"/>
      <c r="Y31" s="9"/>
      <c r="Z31" s="9">
        <v>88</v>
      </c>
      <c r="AA31" s="9"/>
      <c r="AB31" s="8">
        <v>9.1999999999999993</v>
      </c>
      <c r="AC31" s="8" t="s">
        <v>6</v>
      </c>
      <c r="AD31" s="8" t="s">
        <v>121</v>
      </c>
      <c r="AE31" s="8">
        <v>0.16600000000000001</v>
      </c>
      <c r="AF31" s="8">
        <v>0.39</v>
      </c>
      <c r="AG31" s="8">
        <v>7.3220000000000001</v>
      </c>
      <c r="AH31" s="8">
        <v>115.3</v>
      </c>
      <c r="AI31" s="8">
        <v>116</v>
      </c>
      <c r="AJ31">
        <v>70</v>
      </c>
      <c r="AK31">
        <v>4.8999999999999998E-3</v>
      </c>
      <c r="AL31">
        <v>3.3E-3</v>
      </c>
      <c r="AM31" s="9">
        <v>2.5</v>
      </c>
      <c r="AN31" s="9">
        <v>6.4</v>
      </c>
      <c r="AO31" s="9">
        <v>131</v>
      </c>
      <c r="AP31" s="11">
        <v>3.1003705451175625</v>
      </c>
      <c r="AQ31" s="9">
        <v>1.79</v>
      </c>
    </row>
    <row r="32" spans="1:43" ht="12.75" customHeight="1" x14ac:dyDescent="0.2">
      <c r="A32" s="2">
        <v>31</v>
      </c>
      <c r="B32" s="2" t="s">
        <v>122</v>
      </c>
      <c r="C32" s="2">
        <v>13</v>
      </c>
      <c r="D32" s="2">
        <v>4</v>
      </c>
      <c r="E32" s="2" t="s">
        <v>123</v>
      </c>
      <c r="F32" s="3">
        <v>69.722999999999999</v>
      </c>
      <c r="G32" s="3">
        <v>29.8</v>
      </c>
      <c r="H32" s="3">
        <v>2403</v>
      </c>
      <c r="I32" s="4" t="s">
        <v>16</v>
      </c>
      <c r="J32" s="5">
        <v>5.9</v>
      </c>
      <c r="K32">
        <v>1.81</v>
      </c>
      <c r="L32">
        <v>5.9992999999999999</v>
      </c>
      <c r="M32">
        <v>20.51</v>
      </c>
      <c r="N32">
        <v>30.71</v>
      </c>
      <c r="O32" s="6">
        <v>0.3</v>
      </c>
      <c r="P32" s="7" t="s">
        <v>26</v>
      </c>
      <c r="Q32" s="7" t="s">
        <v>26</v>
      </c>
      <c r="R32" t="str">
        <f t="shared" ref="R32:R37" si="4">CONCATENATE(R$31," ",D32,"p",MIN(A32-A$31,6))</f>
        <v>[Ar] 4s2 3d10 4p1</v>
      </c>
      <c r="S32" t="str">
        <f t="shared" si="0"/>
        <v>[Ar] 4s2 3d10 4p1</v>
      </c>
      <c r="T32" s="8">
        <v>1.81</v>
      </c>
      <c r="U32" s="8">
        <v>0.62</v>
      </c>
      <c r="V32" s="8">
        <v>1.26</v>
      </c>
      <c r="W32" s="9"/>
      <c r="X32" s="9"/>
      <c r="Y32" s="9"/>
      <c r="Z32" s="9"/>
      <c r="AA32" s="9">
        <v>76</v>
      </c>
      <c r="AB32" s="8">
        <v>11.8</v>
      </c>
      <c r="AC32" s="8" t="s">
        <v>69</v>
      </c>
      <c r="AD32" s="8" t="s">
        <v>124</v>
      </c>
      <c r="AE32" s="8">
        <v>6.7799999999999999E-2</v>
      </c>
      <c r="AF32" s="8">
        <v>0.37</v>
      </c>
      <c r="AG32" s="8">
        <v>5.59</v>
      </c>
      <c r="AH32" s="8">
        <v>258.7</v>
      </c>
      <c r="AI32" s="8">
        <v>40.6</v>
      </c>
      <c r="AJ32">
        <v>19</v>
      </c>
      <c r="AK32">
        <v>3.0000000000000001E-5</v>
      </c>
      <c r="AM32" s="9">
        <v>1.5</v>
      </c>
      <c r="AN32" s="9">
        <v>8.1</v>
      </c>
      <c r="AO32" s="9">
        <v>286</v>
      </c>
      <c r="AP32" s="11">
        <v>1.5774917998372253</v>
      </c>
      <c r="AQ32" s="9">
        <v>1.2</v>
      </c>
    </row>
    <row r="33" spans="1:43" ht="12.75" customHeight="1" x14ac:dyDescent="0.2">
      <c r="A33" s="2">
        <v>32</v>
      </c>
      <c r="B33" s="2" t="s">
        <v>125</v>
      </c>
      <c r="C33" s="2">
        <v>14</v>
      </c>
      <c r="D33" s="2">
        <v>4</v>
      </c>
      <c r="E33" s="2" t="s">
        <v>126</v>
      </c>
      <c r="F33" s="3">
        <v>72.63</v>
      </c>
      <c r="G33" s="3">
        <v>947.4</v>
      </c>
      <c r="H33" s="3">
        <v>2830</v>
      </c>
      <c r="I33" s="4" t="s">
        <v>16</v>
      </c>
      <c r="J33" s="5">
        <v>5.32</v>
      </c>
      <c r="K33">
        <v>2.0099999999999998</v>
      </c>
      <c r="L33">
        <v>7.9</v>
      </c>
      <c r="M33">
        <v>15.933999999999999</v>
      </c>
      <c r="N33">
        <v>34.22</v>
      </c>
      <c r="O33" s="6">
        <v>1.23</v>
      </c>
      <c r="P33" s="7" t="s">
        <v>127</v>
      </c>
      <c r="Q33" s="7" t="s">
        <v>127</v>
      </c>
      <c r="R33" t="str">
        <f t="shared" si="4"/>
        <v>[Ar] 4s2 3d10 4p2</v>
      </c>
      <c r="S33" t="str">
        <f t="shared" si="0"/>
        <v>[Ar] 4s2 3d10 4p2</v>
      </c>
      <c r="T33" s="8">
        <v>1.52</v>
      </c>
      <c r="U33" s="8">
        <v>0.53</v>
      </c>
      <c r="V33" s="8">
        <v>1.22</v>
      </c>
      <c r="W33" s="9"/>
      <c r="X33" s="9"/>
      <c r="Y33" s="9"/>
      <c r="Z33" s="9">
        <v>87</v>
      </c>
      <c r="AA33" s="9"/>
      <c r="AB33" s="8">
        <v>13.6</v>
      </c>
      <c r="AC33" s="8" t="s">
        <v>49</v>
      </c>
      <c r="AD33" s="8" t="s">
        <v>128</v>
      </c>
      <c r="AE33" s="8">
        <v>1.4500000000000001E-8</v>
      </c>
      <c r="AF33" s="8">
        <v>0.32</v>
      </c>
      <c r="AG33" s="8">
        <v>36.94</v>
      </c>
      <c r="AH33" s="8">
        <v>330.9</v>
      </c>
      <c r="AI33" s="8">
        <v>59.9</v>
      </c>
      <c r="AJ33">
        <v>1.5</v>
      </c>
      <c r="AK33">
        <v>5.0000000000000002E-5</v>
      </c>
      <c r="AM33" s="9"/>
      <c r="AN33" s="9">
        <v>6.1</v>
      </c>
      <c r="AO33" s="9">
        <v>377</v>
      </c>
      <c r="AP33" s="11">
        <v>2.0755469613925306</v>
      </c>
      <c r="AQ33" s="9">
        <v>0.7</v>
      </c>
    </row>
    <row r="34" spans="1:43" ht="12.75" customHeight="1" x14ac:dyDescent="0.2">
      <c r="A34" s="2">
        <v>33</v>
      </c>
      <c r="B34" s="2" t="s">
        <v>129</v>
      </c>
      <c r="C34" s="2">
        <v>15</v>
      </c>
      <c r="D34" s="2">
        <v>4</v>
      </c>
      <c r="E34" s="2" t="s">
        <v>130</v>
      </c>
      <c r="F34" s="3">
        <v>74.921594999999996</v>
      </c>
      <c r="G34" s="10">
        <v>817</v>
      </c>
      <c r="H34" s="3">
        <v>617</v>
      </c>
      <c r="I34" s="4" t="s">
        <v>16</v>
      </c>
      <c r="J34" s="5">
        <v>5.73</v>
      </c>
      <c r="K34">
        <v>2.1800000000000002</v>
      </c>
      <c r="L34">
        <v>9.8152000000000008</v>
      </c>
      <c r="M34">
        <v>18.632999999999999</v>
      </c>
      <c r="N34">
        <v>28.350999999999999</v>
      </c>
      <c r="O34" s="6">
        <v>0.81</v>
      </c>
      <c r="P34" s="7" t="s">
        <v>131</v>
      </c>
      <c r="Q34" s="7" t="s">
        <v>36</v>
      </c>
      <c r="R34" t="str">
        <f t="shared" si="4"/>
        <v>[Ar] 4s2 3d10 4p3</v>
      </c>
      <c r="S34" t="str">
        <f t="shared" si="0"/>
        <v>[Ar] 4s2 3d10 4p3</v>
      </c>
      <c r="T34" s="8">
        <v>1.33</v>
      </c>
      <c r="U34" s="8">
        <v>0.57999999999999996</v>
      </c>
      <c r="V34" s="8">
        <v>1.2</v>
      </c>
      <c r="W34" s="9"/>
      <c r="X34" s="9"/>
      <c r="Y34" s="9"/>
      <c r="Z34" s="9"/>
      <c r="AA34" s="9">
        <v>72</v>
      </c>
      <c r="AB34" s="8">
        <v>13.1</v>
      </c>
      <c r="AC34" s="8" t="s">
        <v>27</v>
      </c>
      <c r="AD34" s="8" t="s">
        <v>132</v>
      </c>
      <c r="AE34" s="8">
        <v>3.4500000000000003E-2</v>
      </c>
      <c r="AF34" s="8">
        <v>0.33</v>
      </c>
      <c r="AG34" s="8" t="s">
        <v>8</v>
      </c>
      <c r="AH34" s="8">
        <v>34.76</v>
      </c>
      <c r="AI34" s="8">
        <v>50</v>
      </c>
      <c r="AJ34">
        <v>1.8</v>
      </c>
      <c r="AK34">
        <v>3.7000000000000002E-3</v>
      </c>
      <c r="AM34" s="9">
        <v>3.5</v>
      </c>
      <c r="AN34" s="9">
        <v>4.3</v>
      </c>
      <c r="AO34" s="9">
        <v>302</v>
      </c>
      <c r="AP34" s="11">
        <v>0.81690383937566013</v>
      </c>
      <c r="AQ34" s="9">
        <v>0.3</v>
      </c>
    </row>
    <row r="35" spans="1:43" ht="12.75" customHeight="1" x14ac:dyDescent="0.2">
      <c r="A35" s="2">
        <v>34</v>
      </c>
      <c r="B35" s="2" t="s">
        <v>133</v>
      </c>
      <c r="C35" s="2">
        <v>16</v>
      </c>
      <c r="D35" s="2">
        <v>4</v>
      </c>
      <c r="E35" s="2" t="s">
        <v>134</v>
      </c>
      <c r="F35" s="3">
        <v>78.971000000000004</v>
      </c>
      <c r="G35" s="3">
        <v>217</v>
      </c>
      <c r="H35" s="3">
        <v>685</v>
      </c>
      <c r="I35" s="4" t="s">
        <v>16</v>
      </c>
      <c r="J35" s="5">
        <v>4.79</v>
      </c>
      <c r="K35">
        <v>2.5499999999999998</v>
      </c>
      <c r="L35">
        <v>9.7523999999999997</v>
      </c>
      <c r="M35">
        <v>21.19</v>
      </c>
      <c r="N35">
        <v>30.82</v>
      </c>
      <c r="O35" s="6">
        <v>2.02</v>
      </c>
      <c r="P35" s="7" t="s">
        <v>135</v>
      </c>
      <c r="Q35" s="7" t="s">
        <v>40</v>
      </c>
      <c r="R35" t="str">
        <f t="shared" si="4"/>
        <v>[Ar] 4s2 3d10 4p4</v>
      </c>
      <c r="S35" t="str">
        <f t="shared" si="0"/>
        <v>[Ar] 4s2 3d10 4p4</v>
      </c>
      <c r="T35" s="8">
        <v>1.22</v>
      </c>
      <c r="U35" s="8">
        <v>0.5</v>
      </c>
      <c r="V35" s="8">
        <v>1.1599999999999999</v>
      </c>
      <c r="W35" s="9">
        <v>184</v>
      </c>
      <c r="X35" s="9"/>
      <c r="Y35" s="9"/>
      <c r="Z35" s="9"/>
      <c r="AA35" s="9"/>
      <c r="AB35" s="8">
        <v>16.45</v>
      </c>
      <c r="AC35" s="8" t="s">
        <v>6</v>
      </c>
      <c r="AD35" s="8" t="s">
        <v>136</v>
      </c>
      <c r="AE35" s="8">
        <v>9.9999999999999998E-13</v>
      </c>
      <c r="AF35" s="8">
        <v>0.32</v>
      </c>
      <c r="AG35" s="8">
        <v>6.694</v>
      </c>
      <c r="AH35" s="8">
        <v>37.700000000000003</v>
      </c>
      <c r="AI35" s="8">
        <v>2.04</v>
      </c>
      <c r="AJ35">
        <v>0.05</v>
      </c>
      <c r="AK35">
        <v>2.0000000000000001E-4</v>
      </c>
      <c r="AM35" s="9">
        <v>2</v>
      </c>
      <c r="AN35" s="9">
        <v>3.8</v>
      </c>
      <c r="AO35" s="9">
        <v>227</v>
      </c>
      <c r="AP35" s="11">
        <v>1.79309160017658</v>
      </c>
      <c r="AQ35" s="9">
        <v>-1.3</v>
      </c>
    </row>
    <row r="36" spans="1:43" ht="12.75" customHeight="1" x14ac:dyDescent="0.2">
      <c r="A36" s="2">
        <v>35</v>
      </c>
      <c r="B36" s="2" t="s">
        <v>137</v>
      </c>
      <c r="C36" s="2">
        <v>17</v>
      </c>
      <c r="D36" s="2">
        <v>4</v>
      </c>
      <c r="E36" s="2" t="s">
        <v>138</v>
      </c>
      <c r="F36" s="3">
        <f>AVERAGE(79.901,79.907)</f>
        <v>79.903999999999996</v>
      </c>
      <c r="G36" s="3">
        <v>-7.2</v>
      </c>
      <c r="H36" s="3">
        <v>58.8</v>
      </c>
      <c r="I36" s="4" t="s">
        <v>139</v>
      </c>
      <c r="J36" s="5">
        <v>3.12</v>
      </c>
      <c r="K36">
        <v>2.96</v>
      </c>
      <c r="L36">
        <v>11.813800000000001</v>
      </c>
      <c r="M36">
        <v>21.8</v>
      </c>
      <c r="N36">
        <v>36</v>
      </c>
      <c r="O36" s="6">
        <v>3.36</v>
      </c>
      <c r="P36" s="7" t="s">
        <v>140</v>
      </c>
      <c r="Q36" s="7" t="s">
        <v>45</v>
      </c>
      <c r="R36" t="str">
        <f t="shared" si="4"/>
        <v>[Ar] 4s2 3d10 4p5</v>
      </c>
      <c r="S36" t="str">
        <f t="shared" si="0"/>
        <v>[Ar] 4s2 3d10 4p5</v>
      </c>
      <c r="T36" s="8">
        <v>1.1200000000000001</v>
      </c>
      <c r="U36" s="8">
        <v>1.96</v>
      </c>
      <c r="V36" s="8">
        <v>1.1399999999999999</v>
      </c>
      <c r="W36" s="9"/>
      <c r="X36" s="9">
        <v>182</v>
      </c>
      <c r="Y36" s="9"/>
      <c r="Z36" s="9"/>
      <c r="AA36" s="9"/>
      <c r="AB36" s="8">
        <v>25.6</v>
      </c>
      <c r="AC36" s="8" t="s">
        <v>69</v>
      </c>
      <c r="AD36" s="8" t="s">
        <v>141</v>
      </c>
      <c r="AE36" s="8" t="s">
        <v>8</v>
      </c>
      <c r="AF36" s="8">
        <v>0.47299999999999998</v>
      </c>
      <c r="AG36" s="8">
        <v>5.2859999999999996</v>
      </c>
      <c r="AH36" s="8">
        <v>15.438000000000001</v>
      </c>
      <c r="AI36" s="8">
        <v>0.122</v>
      </c>
      <c r="AJ36">
        <v>2.4</v>
      </c>
      <c r="AK36">
        <v>67.3</v>
      </c>
      <c r="AL36">
        <v>2.9E-4</v>
      </c>
      <c r="AM36" s="9"/>
      <c r="AN36" s="9">
        <v>3.1</v>
      </c>
      <c r="AO36" s="9">
        <v>112</v>
      </c>
      <c r="AP36" s="11">
        <v>1.0718820073061253</v>
      </c>
      <c r="AQ36" s="9">
        <v>0.4</v>
      </c>
    </row>
    <row r="37" spans="1:43" ht="12.75" customHeight="1" x14ac:dyDescent="0.2">
      <c r="A37" s="2">
        <v>36</v>
      </c>
      <c r="B37" s="2" t="s">
        <v>142</v>
      </c>
      <c r="C37" s="2">
        <v>18</v>
      </c>
      <c r="D37" s="2">
        <v>4</v>
      </c>
      <c r="E37" s="2" t="s">
        <v>143</v>
      </c>
      <c r="F37" s="3">
        <v>83.798000000000002</v>
      </c>
      <c r="G37" s="3">
        <v>-157</v>
      </c>
      <c r="H37" s="3">
        <v>-152</v>
      </c>
      <c r="I37" s="4" t="s">
        <v>3</v>
      </c>
      <c r="J37" s="5">
        <v>3.7399999999999998E-3</v>
      </c>
      <c r="K37">
        <v>3</v>
      </c>
      <c r="L37">
        <v>13.999599999999999</v>
      </c>
      <c r="M37">
        <v>24.359000000000002</v>
      </c>
      <c r="N37">
        <v>36.950000000000003</v>
      </c>
      <c r="O37" s="6" t="s">
        <v>11</v>
      </c>
      <c r="P37" s="7" t="s">
        <v>12</v>
      </c>
      <c r="Q37" s="7"/>
      <c r="R37" t="str">
        <f t="shared" si="4"/>
        <v>[Ar] 4s2 3d10 4p6</v>
      </c>
      <c r="S37" t="str">
        <f t="shared" si="0"/>
        <v>[Ar] 4s2 3d10 4p6</v>
      </c>
      <c r="T37" s="8">
        <v>1.03</v>
      </c>
      <c r="U37" s="8" t="s">
        <v>8</v>
      </c>
      <c r="V37" s="8">
        <v>1.1200000000000001</v>
      </c>
      <c r="W37" s="9"/>
      <c r="X37" s="9"/>
      <c r="Y37" s="9"/>
      <c r="Z37" s="9"/>
      <c r="AA37" s="9"/>
      <c r="AB37" s="8">
        <v>38.9</v>
      </c>
      <c r="AC37" s="8" t="s">
        <v>49</v>
      </c>
      <c r="AD37" s="8" t="s">
        <v>144</v>
      </c>
      <c r="AE37" s="8" t="s">
        <v>8</v>
      </c>
      <c r="AF37" s="8">
        <v>0.248</v>
      </c>
      <c r="AG37" s="8">
        <v>1.6379999999999999</v>
      </c>
      <c r="AH37" s="8">
        <v>9.0289999999999999</v>
      </c>
      <c r="AI37" s="8">
        <v>9.4900000000000002E-3</v>
      </c>
      <c r="AJ37">
        <v>1E-4</v>
      </c>
      <c r="AK37">
        <v>2.1000000000000001E-4</v>
      </c>
      <c r="AM37" s="9"/>
      <c r="AN37" s="9">
        <v>2.5</v>
      </c>
      <c r="AO37" s="9">
        <v>0</v>
      </c>
      <c r="AP37" s="11">
        <v>1.6532125137753435</v>
      </c>
      <c r="AQ37" s="9">
        <v>-4</v>
      </c>
    </row>
    <row r="38" spans="1:43" ht="12.75" customHeight="1" x14ac:dyDescent="0.2">
      <c r="A38" s="2">
        <v>37</v>
      </c>
      <c r="B38" s="2" t="s">
        <v>145</v>
      </c>
      <c r="C38" s="2">
        <v>1</v>
      </c>
      <c r="D38" s="2">
        <v>5</v>
      </c>
      <c r="E38" s="2" t="s">
        <v>146</v>
      </c>
      <c r="F38" s="3">
        <v>85.467799999999997</v>
      </c>
      <c r="G38" s="3">
        <v>38.9</v>
      </c>
      <c r="H38" s="3">
        <v>686</v>
      </c>
      <c r="I38" s="4" t="s">
        <v>16</v>
      </c>
      <c r="J38" s="5">
        <v>1.53</v>
      </c>
      <c r="K38">
        <v>0.82</v>
      </c>
      <c r="L38">
        <v>4.1771000000000003</v>
      </c>
      <c r="M38">
        <v>27.28</v>
      </c>
      <c r="N38">
        <v>40</v>
      </c>
      <c r="O38" s="6">
        <v>0.49</v>
      </c>
      <c r="P38" s="7" t="s">
        <v>17</v>
      </c>
      <c r="Q38" s="7" t="s">
        <v>17</v>
      </c>
      <c r="R38" t="str">
        <f>CONCATENATE("[",B$37,"] ",D38,"s",MIN(A38-A$33,2))</f>
        <v>[Kr] 5s2</v>
      </c>
      <c r="S38" t="str">
        <f t="shared" si="0"/>
        <v>[Kr] 5s2</v>
      </c>
      <c r="T38" s="8">
        <v>2.98</v>
      </c>
      <c r="U38" s="8">
        <v>1.61</v>
      </c>
      <c r="V38" s="8">
        <v>2.16</v>
      </c>
      <c r="W38" s="9"/>
      <c r="X38" s="9"/>
      <c r="Y38" s="9">
        <v>166</v>
      </c>
      <c r="Z38" s="9"/>
      <c r="AA38" s="9"/>
      <c r="AB38" s="8">
        <v>55.9</v>
      </c>
      <c r="AC38" s="8" t="s">
        <v>18</v>
      </c>
      <c r="AD38" s="8" t="s">
        <v>147</v>
      </c>
      <c r="AE38" s="8">
        <v>7.7899999999999997E-2</v>
      </c>
      <c r="AF38" s="8">
        <v>0.36299999999999999</v>
      </c>
      <c r="AG38" s="8">
        <v>2.1920000000000002</v>
      </c>
      <c r="AH38" s="8">
        <v>72.215999999999994</v>
      </c>
      <c r="AI38" s="8">
        <v>58.2</v>
      </c>
      <c r="AJ38">
        <v>90</v>
      </c>
      <c r="AK38">
        <v>0.12</v>
      </c>
      <c r="AL38">
        <v>4.6000000000000001E-4</v>
      </c>
      <c r="AM38" s="9">
        <v>0.3</v>
      </c>
      <c r="AN38" s="9">
        <v>47.3</v>
      </c>
      <c r="AO38" s="9">
        <v>86</v>
      </c>
      <c r="AP38" s="11">
        <v>0.85064623518306648</v>
      </c>
      <c r="AQ38" s="9">
        <v>2</v>
      </c>
    </row>
    <row r="39" spans="1:43" ht="12.75" customHeight="1" x14ac:dyDescent="0.2">
      <c r="A39" s="2">
        <v>38</v>
      </c>
      <c r="B39" s="2" t="s">
        <v>148</v>
      </c>
      <c r="C39" s="2">
        <v>2</v>
      </c>
      <c r="D39" s="2">
        <v>5</v>
      </c>
      <c r="E39" s="2" t="s">
        <v>149</v>
      </c>
      <c r="F39" s="3">
        <v>87.62</v>
      </c>
      <c r="G39" s="3">
        <v>769</v>
      </c>
      <c r="H39" s="3">
        <v>1384</v>
      </c>
      <c r="I39" s="4" t="s">
        <v>16</v>
      </c>
      <c r="J39" s="5">
        <v>2.54</v>
      </c>
      <c r="K39">
        <v>0.95</v>
      </c>
      <c r="L39">
        <v>5.6947999999999999</v>
      </c>
      <c r="M39">
        <v>11.03</v>
      </c>
      <c r="N39">
        <v>43.6</v>
      </c>
      <c r="O39" s="6">
        <v>0.11</v>
      </c>
      <c r="P39" s="7" t="s">
        <v>22</v>
      </c>
      <c r="Q39" s="7" t="s">
        <v>22</v>
      </c>
      <c r="R39" t="str">
        <f>CONCATENATE("[",B$37,"] ",D39,"s",MIN(A39-A$33,2))</f>
        <v>[Kr] 5s2</v>
      </c>
      <c r="S39" t="str">
        <f t="shared" si="0"/>
        <v>[Kr] 5s2</v>
      </c>
      <c r="T39" s="8">
        <v>2.4500000000000002</v>
      </c>
      <c r="U39" s="8">
        <v>1.26</v>
      </c>
      <c r="V39" s="8">
        <v>1.91</v>
      </c>
      <c r="W39" s="9"/>
      <c r="X39" s="9"/>
      <c r="Y39" s="9"/>
      <c r="Z39" s="9">
        <v>132</v>
      </c>
      <c r="AA39" s="9"/>
      <c r="AB39" s="8">
        <v>33.700000000000003</v>
      </c>
      <c r="AC39" s="8" t="s">
        <v>49</v>
      </c>
      <c r="AD39" s="8" t="s">
        <v>150</v>
      </c>
      <c r="AE39" s="8">
        <v>7.6200000000000004E-2</v>
      </c>
      <c r="AF39" s="8">
        <v>0.3</v>
      </c>
      <c r="AG39" s="8">
        <v>8.3000000000000007</v>
      </c>
      <c r="AH39" s="8">
        <v>144</v>
      </c>
      <c r="AI39" s="8">
        <v>35.299999999999997</v>
      </c>
      <c r="AJ39">
        <v>370</v>
      </c>
      <c r="AK39">
        <v>7.2</v>
      </c>
      <c r="AL39">
        <v>4.6000000000000001E-4</v>
      </c>
      <c r="AM39" s="9">
        <v>1.8</v>
      </c>
      <c r="AN39" s="9">
        <v>27.6</v>
      </c>
      <c r="AO39" s="9">
        <v>164</v>
      </c>
      <c r="AP39" s="11">
        <v>1.3710678622717363</v>
      </c>
      <c r="AQ39" s="9">
        <v>2.6</v>
      </c>
    </row>
    <row r="40" spans="1:43" ht="12.75" customHeight="1" x14ac:dyDescent="0.2">
      <c r="A40" s="2">
        <v>39</v>
      </c>
      <c r="B40" s="2" t="s">
        <v>151</v>
      </c>
      <c r="C40" s="2">
        <v>3</v>
      </c>
      <c r="D40" s="2">
        <v>5</v>
      </c>
      <c r="E40" s="2" t="s">
        <v>152</v>
      </c>
      <c r="F40" s="3">
        <v>88.905839999999998</v>
      </c>
      <c r="G40" s="3">
        <v>1523</v>
      </c>
      <c r="H40" s="3">
        <v>3337</v>
      </c>
      <c r="I40" s="4" t="s">
        <v>16</v>
      </c>
      <c r="J40" s="5">
        <v>4.47</v>
      </c>
      <c r="K40">
        <v>1.22</v>
      </c>
      <c r="L40">
        <v>6.2169999999999996</v>
      </c>
      <c r="M40">
        <v>12.24</v>
      </c>
      <c r="N40">
        <v>20.52</v>
      </c>
      <c r="O40" s="6">
        <v>0.31</v>
      </c>
      <c r="P40" s="7" t="s">
        <v>26</v>
      </c>
      <c r="Q40" s="7" t="s">
        <v>26</v>
      </c>
      <c r="R40" t="str">
        <f t="shared" ref="R40:R49" si="5">CONCATENATE("[",B$37,"] ",D40,"s",MIN(A40-A$33,2)," ",D40-1,"d",MIN(A40-A$39,10))</f>
        <v>[Kr] 5s2 4d1</v>
      </c>
      <c r="S40" t="str">
        <f t="shared" si="0"/>
        <v>[Kr] 5s2 4d1</v>
      </c>
      <c r="T40" s="8">
        <v>2.27</v>
      </c>
      <c r="U40" s="8">
        <v>1.02</v>
      </c>
      <c r="V40" s="8">
        <v>1.62</v>
      </c>
      <c r="W40" s="9"/>
      <c r="X40" s="9"/>
      <c r="Y40" s="9"/>
      <c r="Z40" s="9"/>
      <c r="AA40" s="9">
        <v>104</v>
      </c>
      <c r="AB40" s="8">
        <v>19.8</v>
      </c>
      <c r="AC40" s="8" t="s">
        <v>6</v>
      </c>
      <c r="AD40" s="8" t="s">
        <v>153</v>
      </c>
      <c r="AE40" s="8">
        <v>1.66E-2</v>
      </c>
      <c r="AF40" s="8">
        <v>0.3</v>
      </c>
      <c r="AG40" s="8">
        <v>11.4</v>
      </c>
      <c r="AH40" s="8">
        <v>363</v>
      </c>
      <c r="AI40" s="8">
        <v>17.2</v>
      </c>
      <c r="AJ40">
        <v>33</v>
      </c>
      <c r="AK40">
        <v>1.2999999999999999E-5</v>
      </c>
      <c r="AM40" s="9"/>
      <c r="AN40" s="9">
        <v>22.7</v>
      </c>
      <c r="AO40" s="9">
        <v>423</v>
      </c>
      <c r="AP40" s="11">
        <v>0.66651798055488087</v>
      </c>
      <c r="AQ40" s="9">
        <v>1.51</v>
      </c>
    </row>
    <row r="41" spans="1:43" ht="12.75" customHeight="1" x14ac:dyDescent="0.2">
      <c r="A41" s="2">
        <v>40</v>
      </c>
      <c r="B41" s="2" t="s">
        <v>154</v>
      </c>
      <c r="C41" s="2">
        <v>4</v>
      </c>
      <c r="D41" s="2">
        <v>5</v>
      </c>
      <c r="E41" s="2" t="s">
        <v>155</v>
      </c>
      <c r="F41" s="3">
        <v>91.224000000000004</v>
      </c>
      <c r="G41" s="3">
        <v>1852</v>
      </c>
      <c r="H41" s="3">
        <v>4377</v>
      </c>
      <c r="I41" s="4" t="s">
        <v>16</v>
      </c>
      <c r="J41" s="5">
        <v>6.51</v>
      </c>
      <c r="K41">
        <v>1.33</v>
      </c>
      <c r="L41">
        <v>6.6338999999999997</v>
      </c>
      <c r="M41">
        <v>13.13</v>
      </c>
      <c r="N41">
        <v>22.99</v>
      </c>
      <c r="O41" s="6">
        <v>0.43</v>
      </c>
      <c r="P41" s="7" t="s">
        <v>156</v>
      </c>
      <c r="Q41" s="7" t="s">
        <v>156</v>
      </c>
      <c r="R41" t="str">
        <f t="shared" si="5"/>
        <v>[Kr] 5s2 4d2</v>
      </c>
      <c r="S41" t="str">
        <f t="shared" si="0"/>
        <v>[Kr] 5s2 4d2</v>
      </c>
      <c r="T41" s="8">
        <v>2.16</v>
      </c>
      <c r="U41" s="8">
        <v>0.84</v>
      </c>
      <c r="V41" s="8">
        <v>1.45</v>
      </c>
      <c r="W41" s="9"/>
      <c r="X41" s="9"/>
      <c r="Y41" s="9"/>
      <c r="Z41" s="9"/>
      <c r="AA41" s="9"/>
      <c r="AB41" s="8">
        <v>14.1</v>
      </c>
      <c r="AC41" s="8" t="s">
        <v>6</v>
      </c>
      <c r="AD41" s="8" t="s">
        <v>157</v>
      </c>
      <c r="AE41" s="8">
        <v>2.3599999999999999E-2</v>
      </c>
      <c r="AF41" s="8">
        <v>0.27</v>
      </c>
      <c r="AG41" s="8">
        <v>16.899999999999999</v>
      </c>
      <c r="AH41" s="8">
        <v>58.2</v>
      </c>
      <c r="AI41" s="8">
        <v>22.7</v>
      </c>
      <c r="AJ41">
        <v>165</v>
      </c>
      <c r="AK41">
        <v>3.0000000000000001E-5</v>
      </c>
      <c r="AM41" s="9"/>
      <c r="AN41" s="9">
        <v>17.899999999999999</v>
      </c>
      <c r="AO41" s="9">
        <v>609</v>
      </c>
      <c r="AP41" s="11">
        <v>1.0569048513364725</v>
      </c>
      <c r="AQ41" s="9">
        <v>2.2400000000000002</v>
      </c>
    </row>
    <row r="42" spans="1:43" ht="12.75" customHeight="1" x14ac:dyDescent="0.2">
      <c r="A42" s="2">
        <v>41</v>
      </c>
      <c r="B42" s="2" t="s">
        <v>158</v>
      </c>
      <c r="C42" s="2">
        <v>5</v>
      </c>
      <c r="D42" s="2">
        <v>5</v>
      </c>
      <c r="E42" s="2" t="s">
        <v>159</v>
      </c>
      <c r="F42" s="3">
        <v>92.906369999999995</v>
      </c>
      <c r="G42" s="3">
        <v>2468</v>
      </c>
      <c r="H42" s="3">
        <v>4742</v>
      </c>
      <c r="I42" s="4" t="s">
        <v>16</v>
      </c>
      <c r="J42" s="5">
        <v>8.57</v>
      </c>
      <c r="K42">
        <v>1.6</v>
      </c>
      <c r="L42">
        <v>6.7588999999999997</v>
      </c>
      <c r="M42">
        <v>14.32</v>
      </c>
      <c r="N42">
        <v>25.04</v>
      </c>
      <c r="O42" s="6">
        <v>0.9</v>
      </c>
      <c r="P42" s="7" t="s">
        <v>160</v>
      </c>
      <c r="Q42" s="7" t="s">
        <v>160</v>
      </c>
      <c r="R42" t="str">
        <f t="shared" si="5"/>
        <v>[Kr] 5s2 4d3</v>
      </c>
      <c r="S42" t="s">
        <v>161</v>
      </c>
      <c r="T42" s="8">
        <v>2.08</v>
      </c>
      <c r="U42" s="8">
        <v>0.64</v>
      </c>
      <c r="V42" s="8">
        <v>1.67</v>
      </c>
      <c r="W42" s="9"/>
      <c r="X42" s="9"/>
      <c r="Y42" s="9"/>
      <c r="Z42" s="9"/>
      <c r="AA42" s="9">
        <v>86</v>
      </c>
      <c r="AB42" s="8">
        <v>10.87</v>
      </c>
      <c r="AC42" s="8" t="s">
        <v>18</v>
      </c>
      <c r="AD42" s="8" t="s">
        <v>162</v>
      </c>
      <c r="AE42" s="8">
        <v>6.93E-2</v>
      </c>
      <c r="AF42" s="8">
        <v>0.26</v>
      </c>
      <c r="AG42" s="8">
        <v>26.4</v>
      </c>
      <c r="AH42" s="8">
        <v>682</v>
      </c>
      <c r="AI42" s="8">
        <v>53.7</v>
      </c>
      <c r="AJ42">
        <v>20</v>
      </c>
      <c r="AK42">
        <v>1.0000000000000001E-5</v>
      </c>
      <c r="AM42" s="9"/>
      <c r="AN42" s="9">
        <v>15.7</v>
      </c>
      <c r="AO42" s="9">
        <v>726</v>
      </c>
      <c r="AP42" s="11">
        <v>-0.15614457737683893</v>
      </c>
      <c r="AQ42" s="9">
        <v>1.3</v>
      </c>
    </row>
    <row r="43" spans="1:43" ht="12.75" customHeight="1" x14ac:dyDescent="0.2">
      <c r="A43" s="2">
        <v>42</v>
      </c>
      <c r="B43" s="2" t="s">
        <v>163</v>
      </c>
      <c r="C43" s="2">
        <v>6</v>
      </c>
      <c r="D43" s="2">
        <v>5</v>
      </c>
      <c r="E43" s="2" t="s">
        <v>164</v>
      </c>
      <c r="F43" s="3">
        <v>95.95</v>
      </c>
      <c r="G43" s="3">
        <v>2617</v>
      </c>
      <c r="H43" s="3">
        <v>4612</v>
      </c>
      <c r="I43" s="4" t="s">
        <v>16</v>
      </c>
      <c r="J43" s="5">
        <v>10.199999999999999</v>
      </c>
      <c r="K43">
        <v>2.16</v>
      </c>
      <c r="L43">
        <v>7.0923999999999996</v>
      </c>
      <c r="M43">
        <v>16.460999999999999</v>
      </c>
      <c r="N43">
        <v>27.16</v>
      </c>
      <c r="O43" s="6">
        <v>0.75</v>
      </c>
      <c r="P43" s="7" t="s">
        <v>165</v>
      </c>
      <c r="Q43" s="7" t="s">
        <v>165</v>
      </c>
      <c r="R43" t="str">
        <f t="shared" si="5"/>
        <v>[Kr] 5s2 4d4</v>
      </c>
      <c r="S43" t="s">
        <v>166</v>
      </c>
      <c r="T43" s="8">
        <v>2.0099999999999998</v>
      </c>
      <c r="U43" s="8">
        <v>0.59</v>
      </c>
      <c r="V43" s="8">
        <v>1.3</v>
      </c>
      <c r="W43" s="9"/>
      <c r="X43" s="9"/>
      <c r="Y43" s="9"/>
      <c r="Z43" s="9"/>
      <c r="AA43" s="9">
        <v>83</v>
      </c>
      <c r="AB43" s="8">
        <v>9.4</v>
      </c>
      <c r="AC43" s="8" t="s">
        <v>18</v>
      </c>
      <c r="AD43" s="8" t="s">
        <v>167</v>
      </c>
      <c r="AE43" s="8">
        <v>0.187</v>
      </c>
      <c r="AF43" s="8">
        <v>0.25</v>
      </c>
      <c r="AG43" s="8">
        <v>32</v>
      </c>
      <c r="AH43" s="8">
        <v>598</v>
      </c>
      <c r="AI43" s="8">
        <v>138</v>
      </c>
      <c r="AJ43">
        <v>1.2</v>
      </c>
      <c r="AK43">
        <v>0.01</v>
      </c>
      <c r="AL43">
        <v>1.0000000000000001E-5</v>
      </c>
      <c r="AM43" s="9"/>
      <c r="AN43" s="9">
        <v>12.8</v>
      </c>
      <c r="AO43" s="9">
        <v>658</v>
      </c>
      <c r="AP43" s="11">
        <v>0.40654018043395512</v>
      </c>
      <c r="AQ43" s="9">
        <v>0.2</v>
      </c>
    </row>
    <row r="44" spans="1:43" ht="12.75" customHeight="1" x14ac:dyDescent="0.2">
      <c r="A44" s="2">
        <v>43</v>
      </c>
      <c r="B44" s="2" t="s">
        <v>168</v>
      </c>
      <c r="C44" s="2">
        <v>7</v>
      </c>
      <c r="D44" s="2">
        <v>5</v>
      </c>
      <c r="E44" s="2" t="s">
        <v>169</v>
      </c>
      <c r="F44" s="3">
        <v>98</v>
      </c>
      <c r="G44" s="3">
        <v>2172</v>
      </c>
      <c r="H44" s="3">
        <v>4877</v>
      </c>
      <c r="I44" s="4" t="s">
        <v>16</v>
      </c>
      <c r="J44" s="5">
        <v>11.5</v>
      </c>
      <c r="K44">
        <v>1.9</v>
      </c>
      <c r="L44">
        <v>7.28</v>
      </c>
      <c r="M44">
        <v>15.26</v>
      </c>
      <c r="N44">
        <v>29.54</v>
      </c>
      <c r="O44" s="6">
        <v>0.55000000000000004</v>
      </c>
      <c r="P44" s="7" t="s">
        <v>170</v>
      </c>
      <c r="Q44" s="7" t="s">
        <v>170</v>
      </c>
      <c r="R44" t="str">
        <f t="shared" si="5"/>
        <v>[Kr] 5s2 4d5</v>
      </c>
      <c r="S44" t="str">
        <f t="shared" si="0"/>
        <v>[Kr] 5s2 4d5</v>
      </c>
      <c r="T44" s="8">
        <v>1.95</v>
      </c>
      <c r="U44" s="8" t="s">
        <v>8</v>
      </c>
      <c r="V44" s="8">
        <v>1.27</v>
      </c>
      <c r="W44" s="9"/>
      <c r="X44" s="9"/>
      <c r="Y44" s="9"/>
      <c r="Z44" s="9"/>
      <c r="AA44" s="9"/>
      <c r="AB44" s="8">
        <v>8.5</v>
      </c>
      <c r="AC44" s="8" t="s">
        <v>6</v>
      </c>
      <c r="AD44" s="8" t="s">
        <v>171</v>
      </c>
      <c r="AE44" s="8">
        <v>6.7000000000000004E-2</v>
      </c>
      <c r="AF44" s="8">
        <v>0.21</v>
      </c>
      <c r="AG44" s="8">
        <v>24</v>
      </c>
      <c r="AH44" s="8">
        <v>660</v>
      </c>
      <c r="AI44" s="8">
        <v>50.6</v>
      </c>
      <c r="AM44" s="9"/>
      <c r="AN44" s="9">
        <v>11.4</v>
      </c>
      <c r="AO44" s="9">
        <v>677</v>
      </c>
      <c r="AP44" s="9"/>
      <c r="AQ44" s="9"/>
    </row>
    <row r="45" spans="1:43" ht="12.75" customHeight="1" x14ac:dyDescent="0.2">
      <c r="A45" s="2">
        <v>44</v>
      </c>
      <c r="B45" s="2" t="s">
        <v>172</v>
      </c>
      <c r="C45" s="2">
        <v>8</v>
      </c>
      <c r="D45" s="2">
        <v>5</v>
      </c>
      <c r="E45" s="2" t="s">
        <v>173</v>
      </c>
      <c r="F45" s="3">
        <v>101.07</v>
      </c>
      <c r="G45" s="3">
        <v>2310</v>
      </c>
      <c r="H45" s="3">
        <v>3900</v>
      </c>
      <c r="I45" s="4" t="s">
        <v>16</v>
      </c>
      <c r="J45" s="5">
        <v>12.4</v>
      </c>
      <c r="K45">
        <v>2.2000000000000002</v>
      </c>
      <c r="L45">
        <v>7.3605</v>
      </c>
      <c r="M45">
        <v>16.760000000000002</v>
      </c>
      <c r="N45">
        <v>28.47</v>
      </c>
      <c r="O45" s="6">
        <v>1.05</v>
      </c>
      <c r="P45" s="7" t="s">
        <v>174</v>
      </c>
      <c r="Q45" s="7" t="s">
        <v>174</v>
      </c>
      <c r="R45" t="str">
        <f t="shared" si="5"/>
        <v>[Kr] 5s2 4d6</v>
      </c>
      <c r="S45" t="s">
        <v>175</v>
      </c>
      <c r="T45" s="8">
        <v>1.89</v>
      </c>
      <c r="U45" s="8">
        <v>0.62</v>
      </c>
      <c r="V45" s="8">
        <v>1.25</v>
      </c>
      <c r="W45" s="9"/>
      <c r="X45" s="9"/>
      <c r="Y45" s="9"/>
      <c r="Z45" s="9"/>
      <c r="AA45" s="9">
        <v>82</v>
      </c>
      <c r="AB45" s="8">
        <v>8.3000000000000007</v>
      </c>
      <c r="AC45" s="8" t="s">
        <v>6</v>
      </c>
      <c r="AD45" s="8" t="s">
        <v>176</v>
      </c>
      <c r="AE45" s="8">
        <v>0.13700000000000001</v>
      </c>
      <c r="AF45" s="8">
        <v>0.23799999999999999</v>
      </c>
      <c r="AG45" s="8">
        <v>24</v>
      </c>
      <c r="AH45" s="8">
        <v>595</v>
      </c>
      <c r="AI45" s="8">
        <v>117</v>
      </c>
      <c r="AJ45">
        <v>1E-3</v>
      </c>
      <c r="AK45">
        <v>6.9999999999999997E-7</v>
      </c>
      <c r="AM45" s="9">
        <v>6.5</v>
      </c>
      <c r="AN45" s="9">
        <v>9.6</v>
      </c>
      <c r="AO45" s="9">
        <v>643</v>
      </c>
      <c r="AP45" s="11">
        <v>0.26951294421791633</v>
      </c>
      <c r="AQ45" s="9">
        <v>-3</v>
      </c>
    </row>
    <row r="46" spans="1:43" ht="12.75" customHeight="1" x14ac:dyDescent="0.2">
      <c r="A46" s="2">
        <v>45</v>
      </c>
      <c r="B46" s="2" t="s">
        <v>177</v>
      </c>
      <c r="C46" s="2">
        <v>9</v>
      </c>
      <c r="D46" s="2">
        <v>5</v>
      </c>
      <c r="E46" s="2" t="s">
        <v>178</v>
      </c>
      <c r="F46" s="3">
        <v>102.9055</v>
      </c>
      <c r="G46" s="3">
        <v>1966</v>
      </c>
      <c r="H46" s="3">
        <v>3727</v>
      </c>
      <c r="I46" s="4" t="s">
        <v>16</v>
      </c>
      <c r="J46" s="5">
        <v>12.4</v>
      </c>
      <c r="K46">
        <v>2.2799999999999998</v>
      </c>
      <c r="L46">
        <v>7.4588999999999999</v>
      </c>
      <c r="M46">
        <v>18.079999999999998</v>
      </c>
      <c r="N46">
        <v>31.06</v>
      </c>
      <c r="O46" s="6">
        <v>1.1399999999999999</v>
      </c>
      <c r="P46" s="7" t="s">
        <v>179</v>
      </c>
      <c r="Q46" s="7" t="s">
        <v>179</v>
      </c>
      <c r="R46" t="str">
        <f t="shared" si="5"/>
        <v>[Kr] 5s2 4d7</v>
      </c>
      <c r="S46" t="s">
        <v>180</v>
      </c>
      <c r="T46" s="8">
        <v>1.83</v>
      </c>
      <c r="U46" s="8">
        <v>0.67</v>
      </c>
      <c r="V46" s="8">
        <v>1.25</v>
      </c>
      <c r="W46" s="9"/>
      <c r="X46" s="9"/>
      <c r="Y46" s="9"/>
      <c r="Z46" s="9"/>
      <c r="AA46" s="9">
        <v>80.5</v>
      </c>
      <c r="AB46" s="8">
        <v>8.3000000000000007</v>
      </c>
      <c r="AC46" s="8" t="s">
        <v>49</v>
      </c>
      <c r="AD46" s="8" t="s">
        <v>181</v>
      </c>
      <c r="AE46" s="8">
        <v>0.21099999999999999</v>
      </c>
      <c r="AF46" s="8">
        <v>0.24199999999999999</v>
      </c>
      <c r="AG46" s="8">
        <v>21.5</v>
      </c>
      <c r="AH46" s="8">
        <v>493</v>
      </c>
      <c r="AI46" s="8">
        <v>150</v>
      </c>
      <c r="AJ46">
        <v>1E-3</v>
      </c>
      <c r="AM46" s="9"/>
      <c r="AN46" s="9">
        <v>8.6</v>
      </c>
      <c r="AO46" s="9">
        <v>556</v>
      </c>
      <c r="AP46" s="11">
        <v>-0.46344155742846982</v>
      </c>
      <c r="AQ46" s="9">
        <v>-3</v>
      </c>
    </row>
    <row r="47" spans="1:43" ht="12.75" customHeight="1" x14ac:dyDescent="0.2">
      <c r="A47" s="2">
        <v>46</v>
      </c>
      <c r="B47" s="2" t="s">
        <v>182</v>
      </c>
      <c r="C47" s="2">
        <v>10</v>
      </c>
      <c r="D47" s="2">
        <v>5</v>
      </c>
      <c r="E47" s="2" t="s">
        <v>183</v>
      </c>
      <c r="F47" s="3">
        <v>106.42</v>
      </c>
      <c r="G47" s="3">
        <v>1554</v>
      </c>
      <c r="H47" s="3">
        <v>3140</v>
      </c>
      <c r="I47" s="4" t="s">
        <v>16</v>
      </c>
      <c r="J47" s="5">
        <v>12</v>
      </c>
      <c r="K47">
        <v>2.2000000000000002</v>
      </c>
      <c r="L47">
        <v>8.3369</v>
      </c>
      <c r="M47">
        <v>19.63</v>
      </c>
      <c r="N47">
        <v>32.93</v>
      </c>
      <c r="O47" s="6">
        <v>0.56000000000000005</v>
      </c>
      <c r="P47" s="7" t="s">
        <v>184</v>
      </c>
      <c r="Q47" s="7" t="s">
        <v>184</v>
      </c>
      <c r="R47" t="str">
        <f t="shared" si="5"/>
        <v>[Kr] 5s2 4d8</v>
      </c>
      <c r="S47" t="s">
        <v>185</v>
      </c>
      <c r="T47" s="8">
        <v>1.79</v>
      </c>
      <c r="U47" s="8">
        <v>0.64</v>
      </c>
      <c r="V47" s="8">
        <v>1.28</v>
      </c>
      <c r="W47" s="9"/>
      <c r="X47" s="9"/>
      <c r="Y47" s="9"/>
      <c r="Z47" s="9">
        <v>100</v>
      </c>
      <c r="AA47" s="9">
        <v>90</v>
      </c>
      <c r="AB47" s="8">
        <v>8.9</v>
      </c>
      <c r="AC47" s="8" t="s">
        <v>49</v>
      </c>
      <c r="AD47" s="8" t="s">
        <v>186</v>
      </c>
      <c r="AE47" s="8">
        <v>9.5000000000000001E-2</v>
      </c>
      <c r="AF47" s="8">
        <v>0.24</v>
      </c>
      <c r="AG47" s="8">
        <v>17.600000000000001</v>
      </c>
      <c r="AH47" s="8">
        <v>357</v>
      </c>
      <c r="AI47" s="8">
        <v>71.8</v>
      </c>
      <c r="AJ47">
        <v>1.4999999999999999E-2</v>
      </c>
      <c r="AM47" s="9">
        <v>4.8</v>
      </c>
      <c r="AN47" s="9">
        <v>4.8</v>
      </c>
      <c r="AO47" s="9">
        <v>378</v>
      </c>
      <c r="AP47" s="11">
        <v>0.14301480025409502</v>
      </c>
      <c r="AQ47" s="9">
        <v>-2</v>
      </c>
    </row>
    <row r="48" spans="1:43" ht="12.75" customHeight="1" x14ac:dyDescent="0.2">
      <c r="A48" s="2">
        <v>47</v>
      </c>
      <c r="B48" s="2" t="s">
        <v>187</v>
      </c>
      <c r="C48" s="2">
        <v>11</v>
      </c>
      <c r="D48" s="2">
        <v>5</v>
      </c>
      <c r="E48" s="2" t="s">
        <v>188</v>
      </c>
      <c r="F48" s="3">
        <v>107.8682</v>
      </c>
      <c r="G48" s="3">
        <v>962</v>
      </c>
      <c r="H48" s="3">
        <v>2212</v>
      </c>
      <c r="I48" s="4" t="s">
        <v>16</v>
      </c>
      <c r="J48" s="5">
        <v>10.5</v>
      </c>
      <c r="K48">
        <v>1.93</v>
      </c>
      <c r="L48">
        <v>7.5762</v>
      </c>
      <c r="M48">
        <v>21.49</v>
      </c>
      <c r="N48">
        <v>34.83</v>
      </c>
      <c r="O48" s="6">
        <v>1.3</v>
      </c>
      <c r="P48" s="7" t="s">
        <v>17</v>
      </c>
      <c r="Q48" s="7" t="s">
        <v>17</v>
      </c>
      <c r="R48" t="str">
        <f t="shared" si="5"/>
        <v>[Kr] 5s2 4d9</v>
      </c>
      <c r="S48" t="s">
        <v>189</v>
      </c>
      <c r="T48" s="8">
        <v>1.75</v>
      </c>
      <c r="U48" s="8">
        <v>1.1499999999999999</v>
      </c>
      <c r="V48" s="8">
        <v>1.34</v>
      </c>
      <c r="W48" s="9"/>
      <c r="X48" s="9"/>
      <c r="Y48" s="9">
        <v>129</v>
      </c>
      <c r="Z48" s="9">
        <v>108</v>
      </c>
      <c r="AA48" s="9">
        <v>89</v>
      </c>
      <c r="AB48" s="8">
        <v>10.3</v>
      </c>
      <c r="AC48" s="8" t="s">
        <v>49</v>
      </c>
      <c r="AD48" s="8" t="s">
        <v>190</v>
      </c>
      <c r="AE48" s="8">
        <v>0.63</v>
      </c>
      <c r="AF48" s="8">
        <v>0.23499999999999999</v>
      </c>
      <c r="AG48" s="8">
        <v>11.3</v>
      </c>
      <c r="AH48" s="8">
        <v>250.58</v>
      </c>
      <c r="AI48" s="8">
        <v>429</v>
      </c>
      <c r="AJ48">
        <v>7.4999999999999997E-2</v>
      </c>
      <c r="AK48">
        <v>4.0000000000000003E-5</v>
      </c>
      <c r="AM48" s="9">
        <v>3.25</v>
      </c>
      <c r="AN48" s="9">
        <v>7.9</v>
      </c>
      <c r="AO48" s="9">
        <v>284</v>
      </c>
      <c r="AP48" s="11">
        <v>-0.31336373073770657</v>
      </c>
      <c r="AQ48" s="9">
        <v>-1.2</v>
      </c>
    </row>
    <row r="49" spans="1:43" ht="12.75" customHeight="1" x14ac:dyDescent="0.2">
      <c r="A49" s="2">
        <v>48</v>
      </c>
      <c r="B49" s="2" t="s">
        <v>191</v>
      </c>
      <c r="C49" s="2">
        <v>12</v>
      </c>
      <c r="D49" s="2">
        <v>5</v>
      </c>
      <c r="E49" s="2" t="s">
        <v>192</v>
      </c>
      <c r="F49" s="3">
        <v>112.414</v>
      </c>
      <c r="G49" s="3">
        <v>320.89999999999998</v>
      </c>
      <c r="H49" s="3">
        <v>765</v>
      </c>
      <c r="I49" s="4" t="s">
        <v>16</v>
      </c>
      <c r="J49" s="5">
        <v>8.65</v>
      </c>
      <c r="K49">
        <v>1.69</v>
      </c>
      <c r="L49">
        <v>8.9937000000000005</v>
      </c>
      <c r="M49">
        <v>16.908000000000001</v>
      </c>
      <c r="N49">
        <v>37.479999999999997</v>
      </c>
      <c r="O49" s="6" t="s">
        <v>11</v>
      </c>
      <c r="P49" s="7" t="s">
        <v>22</v>
      </c>
      <c r="Q49" s="7" t="s">
        <v>22</v>
      </c>
      <c r="R49" t="str">
        <f t="shared" si="5"/>
        <v>[Kr] 5s2 4d10</v>
      </c>
      <c r="S49" t="str">
        <f t="shared" si="0"/>
        <v>[Kr] 5s2 4d10</v>
      </c>
      <c r="T49" s="8">
        <v>1.71</v>
      </c>
      <c r="U49" s="8">
        <v>0.95</v>
      </c>
      <c r="V49" s="8">
        <v>1.48</v>
      </c>
      <c r="W49" s="9"/>
      <c r="X49" s="9"/>
      <c r="Y49" s="9"/>
      <c r="Z49" s="9">
        <v>109</v>
      </c>
      <c r="AA49" s="9"/>
      <c r="AB49" s="8">
        <v>13.1</v>
      </c>
      <c r="AC49" s="8" t="s">
        <v>6</v>
      </c>
      <c r="AD49" s="8" t="s">
        <v>193</v>
      </c>
      <c r="AE49" s="8">
        <v>0.13800000000000001</v>
      </c>
      <c r="AF49" s="8">
        <v>0.23</v>
      </c>
      <c r="AG49" s="8">
        <v>6.1920000000000002</v>
      </c>
      <c r="AH49" s="8">
        <v>99.57</v>
      </c>
      <c r="AI49" s="8">
        <v>96.8</v>
      </c>
      <c r="AJ49">
        <v>0.15</v>
      </c>
      <c r="AK49">
        <v>1.1E-4</v>
      </c>
      <c r="AL49">
        <v>6.9999999999999994E-5</v>
      </c>
      <c r="AM49" s="9">
        <v>2</v>
      </c>
      <c r="AN49" s="9">
        <v>7.2</v>
      </c>
      <c r="AO49" s="9">
        <v>112</v>
      </c>
      <c r="AP49" s="11">
        <v>0.20682587603184971</v>
      </c>
      <c r="AQ49" s="9">
        <v>-0.7</v>
      </c>
    </row>
    <row r="50" spans="1:43" ht="12.75" customHeight="1" x14ac:dyDescent="0.2">
      <c r="A50" s="2">
        <v>49</v>
      </c>
      <c r="B50" s="2" t="s">
        <v>194</v>
      </c>
      <c r="C50" s="2">
        <v>13</v>
      </c>
      <c r="D50" s="2">
        <v>5</v>
      </c>
      <c r="E50" s="2" t="s">
        <v>195</v>
      </c>
      <c r="F50" s="3">
        <v>114.818</v>
      </c>
      <c r="G50" s="3">
        <v>156.6</v>
      </c>
      <c r="H50" s="3">
        <v>2080</v>
      </c>
      <c r="I50" s="4" t="s">
        <v>16</v>
      </c>
      <c r="J50" s="5">
        <v>7.31</v>
      </c>
      <c r="K50">
        <v>1.78</v>
      </c>
      <c r="L50">
        <v>5.7864000000000004</v>
      </c>
      <c r="M50">
        <v>18.869</v>
      </c>
      <c r="N50">
        <v>28.03</v>
      </c>
      <c r="O50" s="6">
        <v>0.3</v>
      </c>
      <c r="P50" s="7" t="s">
        <v>26</v>
      </c>
      <c r="Q50" s="7" t="s">
        <v>26</v>
      </c>
      <c r="R50" t="str">
        <f t="shared" ref="R50:R55" si="6">CONCATENATE("[",B$37,"] ",D50,"s",MIN(A50-A$33,2)," ",D50-1,"d",MIN(A50-A$39,10)," ",D50,"p",MIN(A50-A$49,6))</f>
        <v>[Kr] 5s2 4d10 5p1</v>
      </c>
      <c r="S50" t="str">
        <f t="shared" si="0"/>
        <v>[Kr] 5s2 4d10 5p1</v>
      </c>
      <c r="T50" s="8">
        <v>2</v>
      </c>
      <c r="U50" s="8">
        <v>0.8</v>
      </c>
      <c r="V50" s="8">
        <v>1.44</v>
      </c>
      <c r="W50" s="9"/>
      <c r="X50" s="9"/>
      <c r="Y50" s="9"/>
      <c r="Z50" s="9"/>
      <c r="AA50" s="9">
        <v>94</v>
      </c>
      <c r="AB50" s="8">
        <v>15.7</v>
      </c>
      <c r="AC50" s="8" t="s">
        <v>196</v>
      </c>
      <c r="AD50" s="8" t="s">
        <v>197</v>
      </c>
      <c r="AE50" s="8">
        <v>0.11600000000000001</v>
      </c>
      <c r="AF50" s="8">
        <v>0.23</v>
      </c>
      <c r="AG50" s="8">
        <v>3.2629999999999999</v>
      </c>
      <c r="AH50" s="8">
        <v>231.5</v>
      </c>
      <c r="AI50" s="8">
        <v>81.599999999999994</v>
      </c>
      <c r="AJ50">
        <v>0.25</v>
      </c>
      <c r="AK50">
        <v>2E-3</v>
      </c>
      <c r="AM50" s="9">
        <v>1.2</v>
      </c>
      <c r="AN50" s="9">
        <v>9.6999999999999993</v>
      </c>
      <c r="AO50" s="9">
        <v>243</v>
      </c>
      <c r="AP50" s="11">
        <v>-0.7351821769904634</v>
      </c>
      <c r="AQ50" s="9">
        <v>-1</v>
      </c>
    </row>
    <row r="51" spans="1:43" ht="12.75" customHeight="1" x14ac:dyDescent="0.2">
      <c r="A51" s="2">
        <v>50</v>
      </c>
      <c r="B51" s="2" t="s">
        <v>198</v>
      </c>
      <c r="C51" s="2">
        <v>14</v>
      </c>
      <c r="D51" s="2">
        <v>5</v>
      </c>
      <c r="E51" s="2" t="s">
        <v>199</v>
      </c>
      <c r="F51" s="3">
        <v>118.71</v>
      </c>
      <c r="G51" s="3">
        <v>232</v>
      </c>
      <c r="H51" s="3">
        <v>2270</v>
      </c>
      <c r="I51" s="4" t="s">
        <v>16</v>
      </c>
      <c r="J51" s="5">
        <v>7.31</v>
      </c>
      <c r="K51">
        <v>1.96</v>
      </c>
      <c r="L51">
        <v>7.3437999999999999</v>
      </c>
      <c r="M51">
        <v>14.632</v>
      </c>
      <c r="N51">
        <v>30.501999999999999</v>
      </c>
      <c r="O51" s="6">
        <v>1.1100000000000001</v>
      </c>
      <c r="P51" s="7" t="s">
        <v>127</v>
      </c>
      <c r="Q51" s="7" t="s">
        <v>127</v>
      </c>
      <c r="R51" t="str">
        <f t="shared" si="6"/>
        <v>[Kr] 5s2 4d10 5p2</v>
      </c>
      <c r="S51" t="str">
        <f t="shared" si="0"/>
        <v>[Kr] 5s2 4d10 5p2</v>
      </c>
      <c r="T51" s="8">
        <v>1.72</v>
      </c>
      <c r="U51" s="8">
        <v>0.71</v>
      </c>
      <c r="V51" s="8">
        <v>1.41</v>
      </c>
      <c r="W51" s="9"/>
      <c r="X51" s="9"/>
      <c r="Y51" s="9"/>
      <c r="Z51" s="9"/>
      <c r="AA51" s="9"/>
      <c r="AB51" s="8">
        <v>16.3</v>
      </c>
      <c r="AC51" s="8" t="s">
        <v>196</v>
      </c>
      <c r="AD51" s="8" t="s">
        <v>200</v>
      </c>
      <c r="AE51" s="8">
        <v>9.1700000000000004E-2</v>
      </c>
      <c r="AF51" s="8">
        <v>0.22700000000000001</v>
      </c>
      <c r="AG51" s="8">
        <v>7.0289999999999999</v>
      </c>
      <c r="AH51" s="8">
        <v>295.8</v>
      </c>
      <c r="AI51" s="8">
        <v>66.599999999999994</v>
      </c>
      <c r="AJ51">
        <v>2.2999999999999998</v>
      </c>
      <c r="AK51">
        <v>3.9999999999999998E-6</v>
      </c>
      <c r="AL51">
        <v>2.0000000000000002E-5</v>
      </c>
      <c r="AM51" s="9">
        <v>1.65</v>
      </c>
      <c r="AN51" s="9">
        <v>7.7</v>
      </c>
      <c r="AO51" s="9">
        <v>302</v>
      </c>
      <c r="AP51" s="11">
        <v>0.58206336291170868</v>
      </c>
      <c r="AQ51" s="9">
        <v>0.3</v>
      </c>
    </row>
    <row r="52" spans="1:43" ht="12.75" customHeight="1" x14ac:dyDescent="0.2">
      <c r="A52" s="2">
        <v>51</v>
      </c>
      <c r="B52" s="2" t="s">
        <v>201</v>
      </c>
      <c r="C52" s="2">
        <v>15</v>
      </c>
      <c r="D52" s="2">
        <v>5</v>
      </c>
      <c r="E52" s="2" t="s">
        <v>202</v>
      </c>
      <c r="F52" s="3">
        <v>121.76</v>
      </c>
      <c r="G52" s="3">
        <v>631</v>
      </c>
      <c r="H52" s="3">
        <v>1950</v>
      </c>
      <c r="I52" s="4" t="s">
        <v>16</v>
      </c>
      <c r="J52" s="5">
        <v>6.69</v>
      </c>
      <c r="K52">
        <v>2.0499999999999998</v>
      </c>
      <c r="L52">
        <v>8.64</v>
      </c>
      <c r="M52">
        <v>16.53</v>
      </c>
      <c r="N52">
        <v>25.3</v>
      </c>
      <c r="O52" s="6">
        <v>1.07</v>
      </c>
      <c r="P52" s="7" t="s">
        <v>203</v>
      </c>
      <c r="Q52" s="7" t="s">
        <v>203</v>
      </c>
      <c r="R52" t="str">
        <f t="shared" si="6"/>
        <v>[Kr] 5s2 4d10 5p3</v>
      </c>
      <c r="S52" t="str">
        <f t="shared" si="0"/>
        <v>[Kr] 5s2 4d10 5p3</v>
      </c>
      <c r="T52" s="8">
        <v>1.53</v>
      </c>
      <c r="U52" s="8">
        <v>0.76</v>
      </c>
      <c r="V52" s="8">
        <v>1.4</v>
      </c>
      <c r="W52" s="9"/>
      <c r="X52" s="9"/>
      <c r="Y52" s="9"/>
      <c r="Z52" s="9"/>
      <c r="AA52" s="9">
        <v>90</v>
      </c>
      <c r="AB52" s="8">
        <v>18.23</v>
      </c>
      <c r="AC52" s="8" t="s">
        <v>27</v>
      </c>
      <c r="AD52" s="8" t="s">
        <v>204</v>
      </c>
      <c r="AE52" s="8">
        <v>2.8799999999999999E-2</v>
      </c>
      <c r="AF52" s="8">
        <v>0.21</v>
      </c>
      <c r="AG52" s="8">
        <v>19.87</v>
      </c>
      <c r="AH52" s="8">
        <v>77.14</v>
      </c>
      <c r="AI52" s="8">
        <v>24.3</v>
      </c>
      <c r="AJ52">
        <v>0.2</v>
      </c>
      <c r="AK52">
        <v>2.4000000000000001E-4</v>
      </c>
      <c r="AM52" s="9">
        <v>3.15</v>
      </c>
      <c r="AN52" s="9">
        <v>6.6</v>
      </c>
      <c r="AO52" s="9">
        <v>262</v>
      </c>
      <c r="AP52" s="11">
        <v>-0.51004152057516527</v>
      </c>
      <c r="AQ52" s="9">
        <v>-0.7</v>
      </c>
    </row>
    <row r="53" spans="1:43" ht="12.75" customHeight="1" x14ac:dyDescent="0.2">
      <c r="A53" s="2">
        <v>52</v>
      </c>
      <c r="B53" s="2" t="s">
        <v>205</v>
      </c>
      <c r="C53" s="2">
        <v>16</v>
      </c>
      <c r="D53" s="2">
        <v>5</v>
      </c>
      <c r="E53" s="2" t="s">
        <v>206</v>
      </c>
      <c r="F53" s="3">
        <v>127.6</v>
      </c>
      <c r="G53" s="3">
        <v>449.5</v>
      </c>
      <c r="H53" s="3">
        <v>989.8</v>
      </c>
      <c r="I53" s="4" t="s">
        <v>16</v>
      </c>
      <c r="J53" s="5">
        <v>6.24</v>
      </c>
      <c r="K53">
        <v>2.1</v>
      </c>
      <c r="L53">
        <v>9.0096000000000007</v>
      </c>
      <c r="M53">
        <v>18.600000000000001</v>
      </c>
      <c r="N53">
        <v>27.96</v>
      </c>
      <c r="O53" s="6">
        <v>1.97</v>
      </c>
      <c r="P53" s="7" t="s">
        <v>207</v>
      </c>
      <c r="Q53" s="7" t="s">
        <v>40</v>
      </c>
      <c r="R53" t="str">
        <f t="shared" si="6"/>
        <v>[Kr] 5s2 4d10 5p4</v>
      </c>
      <c r="S53" t="str">
        <f t="shared" si="0"/>
        <v>[Kr] 5s2 4d10 5p4</v>
      </c>
      <c r="T53" s="8">
        <v>1.43</v>
      </c>
      <c r="U53" s="8">
        <v>0.97</v>
      </c>
      <c r="V53" s="8">
        <v>1.36</v>
      </c>
      <c r="W53" s="9">
        <v>207</v>
      </c>
      <c r="X53" s="9"/>
      <c r="Y53" s="9"/>
      <c r="Z53" s="9"/>
      <c r="AA53" s="9"/>
      <c r="AB53" s="8">
        <v>20.5</v>
      </c>
      <c r="AC53" s="8" t="s">
        <v>6</v>
      </c>
      <c r="AD53" s="8" t="s">
        <v>208</v>
      </c>
      <c r="AE53" s="8">
        <v>1.9999999999999999E-6</v>
      </c>
      <c r="AF53" s="8">
        <v>0.2</v>
      </c>
      <c r="AG53" s="8">
        <v>17.489999999999998</v>
      </c>
      <c r="AH53" s="8">
        <v>52.55</v>
      </c>
      <c r="AI53" s="8">
        <v>2.35</v>
      </c>
      <c r="AJ53">
        <v>1E-3</v>
      </c>
      <c r="AM53" s="9">
        <v>2.2999999999999998</v>
      </c>
      <c r="AN53" s="9">
        <v>5.5</v>
      </c>
      <c r="AO53" s="9">
        <v>197</v>
      </c>
      <c r="AP53" s="11">
        <v>0.6821450763738317</v>
      </c>
      <c r="AQ53" s="9">
        <v>-3</v>
      </c>
    </row>
    <row r="54" spans="1:43" ht="12.75" customHeight="1" x14ac:dyDescent="0.2">
      <c r="A54" s="2">
        <v>53</v>
      </c>
      <c r="B54" s="2" t="s">
        <v>209</v>
      </c>
      <c r="C54" s="2">
        <v>17</v>
      </c>
      <c r="D54" s="2">
        <v>5</v>
      </c>
      <c r="E54" s="2" t="s">
        <v>210</v>
      </c>
      <c r="F54" s="3">
        <v>126.90447</v>
      </c>
      <c r="G54" s="3">
        <v>113.5</v>
      </c>
      <c r="H54" s="3">
        <v>184</v>
      </c>
      <c r="I54" s="4" t="s">
        <v>16</v>
      </c>
      <c r="J54" s="5">
        <v>4.93</v>
      </c>
      <c r="K54">
        <v>2.66</v>
      </c>
      <c r="L54">
        <v>10.4513</v>
      </c>
      <c r="M54">
        <v>19.131</v>
      </c>
      <c r="N54">
        <v>33</v>
      </c>
      <c r="O54" s="6">
        <v>3.06</v>
      </c>
      <c r="P54" s="7" t="s">
        <v>211</v>
      </c>
      <c r="Q54" s="7" t="s">
        <v>45</v>
      </c>
      <c r="R54" t="str">
        <f t="shared" si="6"/>
        <v>[Kr] 5s2 4d10 5p5</v>
      </c>
      <c r="S54" t="str">
        <f t="shared" si="0"/>
        <v>[Kr] 5s2 4d10 5p5</v>
      </c>
      <c r="T54" s="8">
        <v>1.32</v>
      </c>
      <c r="U54" s="8">
        <v>2.2000000000000002</v>
      </c>
      <c r="V54" s="8">
        <v>1.33</v>
      </c>
      <c r="W54" s="9"/>
      <c r="X54" s="9">
        <v>206</v>
      </c>
      <c r="Y54" s="9"/>
      <c r="Z54" s="9"/>
      <c r="AA54" s="9"/>
      <c r="AB54" s="8">
        <v>25.74</v>
      </c>
      <c r="AC54" s="8" t="s">
        <v>69</v>
      </c>
      <c r="AD54" s="8" t="s">
        <v>212</v>
      </c>
      <c r="AE54" s="8">
        <v>7.9999999999999998E-16</v>
      </c>
      <c r="AF54" s="8">
        <v>0.214</v>
      </c>
      <c r="AG54" s="8">
        <v>7.8239999999999998</v>
      </c>
      <c r="AH54" s="8">
        <v>20.751999999999999</v>
      </c>
      <c r="AI54" s="8">
        <v>0.44900000000000001</v>
      </c>
      <c r="AJ54">
        <v>0.45</v>
      </c>
      <c r="AK54">
        <v>0.06</v>
      </c>
      <c r="AL54">
        <v>2.0000000000000002E-5</v>
      </c>
      <c r="AM54" s="9"/>
      <c r="AN54" s="9">
        <v>5</v>
      </c>
      <c r="AO54" s="9">
        <v>107</v>
      </c>
      <c r="AP54" s="11">
        <v>-4.5757490560675115E-2</v>
      </c>
      <c r="AQ54" s="9">
        <v>-0.3</v>
      </c>
    </row>
    <row r="55" spans="1:43" ht="12.75" customHeight="1" x14ac:dyDescent="0.2">
      <c r="A55" s="2">
        <v>54</v>
      </c>
      <c r="B55" s="2" t="s">
        <v>213</v>
      </c>
      <c r="C55" s="2">
        <v>18</v>
      </c>
      <c r="D55" s="2">
        <v>5</v>
      </c>
      <c r="E55" s="2" t="s">
        <v>214</v>
      </c>
      <c r="F55" s="3">
        <v>131.29300000000001</v>
      </c>
      <c r="G55" s="3">
        <v>-111.8</v>
      </c>
      <c r="H55" s="3">
        <v>-107.1</v>
      </c>
      <c r="I55" s="4" t="s">
        <v>3</v>
      </c>
      <c r="J55" s="5">
        <v>5.8900000000000003E-3</v>
      </c>
      <c r="K55">
        <v>2.6</v>
      </c>
      <c r="L55">
        <v>12.129899999999999</v>
      </c>
      <c r="M55">
        <v>21.21</v>
      </c>
      <c r="N55">
        <v>32.1</v>
      </c>
      <c r="O55" s="6" t="s">
        <v>11</v>
      </c>
      <c r="P55" s="7" t="s">
        <v>12</v>
      </c>
      <c r="Q55" s="7"/>
      <c r="R55" t="str">
        <f t="shared" si="6"/>
        <v>[Kr] 5s2 4d10 5p6</v>
      </c>
      <c r="S55" t="str">
        <f t="shared" si="0"/>
        <v>[Kr] 5s2 4d10 5p6</v>
      </c>
      <c r="T55" s="8">
        <v>1.24</v>
      </c>
      <c r="U55" s="8" t="s">
        <v>8</v>
      </c>
      <c r="V55" s="8">
        <v>1.31</v>
      </c>
      <c r="W55" s="9"/>
      <c r="X55" s="9"/>
      <c r="Y55" s="9"/>
      <c r="Z55" s="9"/>
      <c r="AA55" s="9"/>
      <c r="AB55" s="8">
        <v>37.299999999999997</v>
      </c>
      <c r="AC55" s="8" t="s">
        <v>49</v>
      </c>
      <c r="AD55" s="8" t="s">
        <v>215</v>
      </c>
      <c r="AE55" s="8" t="s">
        <v>8</v>
      </c>
      <c r="AF55" s="8">
        <v>0.158</v>
      </c>
      <c r="AG55" s="8">
        <v>2.2970000000000002</v>
      </c>
      <c r="AH55" s="8">
        <v>12.635999999999999</v>
      </c>
      <c r="AI55" s="8">
        <v>5.6899999999999997E-3</v>
      </c>
      <c r="AJ55">
        <v>3.0000000000000001E-5</v>
      </c>
      <c r="AK55">
        <v>5.0000000000000002E-5</v>
      </c>
      <c r="AM55" s="9"/>
      <c r="AN55" s="9">
        <v>4</v>
      </c>
      <c r="AO55" s="9">
        <v>0</v>
      </c>
      <c r="AP55" s="11">
        <v>0.67209785793571741</v>
      </c>
      <c r="AQ55" s="9">
        <v>-4.5</v>
      </c>
    </row>
    <row r="56" spans="1:43" ht="12.75" customHeight="1" x14ac:dyDescent="0.2">
      <c r="A56" s="2">
        <v>55</v>
      </c>
      <c r="B56" s="2" t="s">
        <v>216</v>
      </c>
      <c r="C56" s="2">
        <v>1</v>
      </c>
      <c r="D56" s="2">
        <v>6</v>
      </c>
      <c r="E56" s="2" t="s">
        <v>217</v>
      </c>
      <c r="F56" s="3">
        <v>132.90545195999999</v>
      </c>
      <c r="G56" s="3">
        <v>28.4</v>
      </c>
      <c r="H56" s="3">
        <v>669</v>
      </c>
      <c r="I56" s="4" t="s">
        <v>16</v>
      </c>
      <c r="J56" s="5">
        <v>1.87</v>
      </c>
      <c r="K56">
        <v>0.79</v>
      </c>
      <c r="L56">
        <v>3.8938999999999999</v>
      </c>
      <c r="M56">
        <v>25.1</v>
      </c>
      <c r="O56" s="6">
        <v>0.47</v>
      </c>
      <c r="P56" s="7" t="s">
        <v>17</v>
      </c>
      <c r="Q56" s="7" t="s">
        <v>17</v>
      </c>
      <c r="R56" t="str">
        <f>CONCATENATE("[",B$55,"] ",D56,"s",MIN(A56-A$55,2))</f>
        <v>[Xe] 6s1</v>
      </c>
      <c r="S56" t="str">
        <f t="shared" si="0"/>
        <v>[Xe] 6s1</v>
      </c>
      <c r="T56" s="8">
        <v>3.34</v>
      </c>
      <c r="U56" s="8">
        <v>1.74</v>
      </c>
      <c r="V56" s="8">
        <v>2.35</v>
      </c>
      <c r="W56" s="9"/>
      <c r="X56" s="9"/>
      <c r="Y56" s="9">
        <v>181</v>
      </c>
      <c r="Z56" s="9"/>
      <c r="AA56" s="9"/>
      <c r="AB56" s="8">
        <v>71.069999999999993</v>
      </c>
      <c r="AC56" s="8" t="s">
        <v>18</v>
      </c>
      <c r="AD56" s="8" t="s">
        <v>218</v>
      </c>
      <c r="AE56" s="8">
        <v>4.8899999999999999E-2</v>
      </c>
      <c r="AF56" s="8">
        <v>0.24</v>
      </c>
      <c r="AG56" s="8">
        <v>2.0920000000000001</v>
      </c>
      <c r="AH56" s="8">
        <v>67.739999999999995</v>
      </c>
      <c r="AI56" s="8">
        <v>59</v>
      </c>
      <c r="AJ56">
        <v>3</v>
      </c>
      <c r="AK56">
        <v>2.9999999999999997E-4</v>
      </c>
      <c r="AL56">
        <v>1.9999999999999999E-6</v>
      </c>
      <c r="AM56" s="9">
        <v>0.2</v>
      </c>
      <c r="AN56" s="9">
        <v>59.6</v>
      </c>
      <c r="AO56" s="9">
        <v>79</v>
      </c>
      <c r="AP56" s="11">
        <v>-0.42945706011810247</v>
      </c>
      <c r="AQ56" s="9">
        <v>0</v>
      </c>
    </row>
    <row r="57" spans="1:43" ht="12.75" customHeight="1" x14ac:dyDescent="0.2">
      <c r="A57" s="2">
        <v>56</v>
      </c>
      <c r="B57" s="2" t="s">
        <v>219</v>
      </c>
      <c r="C57" s="2">
        <v>2</v>
      </c>
      <c r="D57" s="2">
        <v>6</v>
      </c>
      <c r="E57" s="2" t="s">
        <v>220</v>
      </c>
      <c r="F57" s="3">
        <v>137.327</v>
      </c>
      <c r="G57" s="3">
        <v>725</v>
      </c>
      <c r="H57" s="3">
        <v>1640</v>
      </c>
      <c r="I57" s="4" t="s">
        <v>16</v>
      </c>
      <c r="J57" s="5">
        <v>3.5</v>
      </c>
      <c r="K57">
        <v>0.89</v>
      </c>
      <c r="L57">
        <v>5.2117000000000004</v>
      </c>
      <c r="M57">
        <v>10.004</v>
      </c>
      <c r="O57" s="6">
        <v>0.15</v>
      </c>
      <c r="P57" s="7" t="s">
        <v>22</v>
      </c>
      <c r="Q57" s="7" t="s">
        <v>22</v>
      </c>
      <c r="R57" t="str">
        <f>CONCATENATE("[",B$55,"] ",D57,"s",MIN(A57-A$55,2))</f>
        <v>[Xe] 6s2</v>
      </c>
      <c r="S57" t="str">
        <f t="shared" si="0"/>
        <v>[Xe] 6s2</v>
      </c>
      <c r="T57" s="8">
        <v>2.78</v>
      </c>
      <c r="U57" s="8">
        <v>1.42</v>
      </c>
      <c r="V57" s="8">
        <v>1.98</v>
      </c>
      <c r="W57" s="9"/>
      <c r="X57" s="9"/>
      <c r="Y57" s="9"/>
      <c r="Z57" s="9">
        <v>149</v>
      </c>
      <c r="AA57" s="9"/>
      <c r="AB57" s="8">
        <v>39.24</v>
      </c>
      <c r="AC57" s="8" t="s">
        <v>18</v>
      </c>
      <c r="AD57" s="8" t="s">
        <v>221</v>
      </c>
      <c r="AE57" s="8">
        <v>0.03</v>
      </c>
      <c r="AF57" s="8">
        <v>0.20399999999999999</v>
      </c>
      <c r="AG57" s="8">
        <v>7.75</v>
      </c>
      <c r="AH57" s="8">
        <v>142</v>
      </c>
      <c r="AI57" s="8">
        <v>18.399999999999999</v>
      </c>
      <c r="AJ57">
        <v>425</v>
      </c>
      <c r="AK57">
        <v>1.2999999999999999E-2</v>
      </c>
      <c r="AL57">
        <v>3.0000000000000001E-5</v>
      </c>
      <c r="AM57" s="9"/>
      <c r="AN57" s="9">
        <v>39.700000000000003</v>
      </c>
      <c r="AO57" s="9">
        <v>180</v>
      </c>
      <c r="AP57" s="11">
        <v>0.65224634100332313</v>
      </c>
      <c r="AQ57" s="9">
        <v>2.6</v>
      </c>
    </row>
    <row r="58" spans="1:43" ht="12.75" customHeight="1" x14ac:dyDescent="0.2">
      <c r="A58" s="2">
        <v>57</v>
      </c>
      <c r="B58" s="2" t="s">
        <v>222</v>
      </c>
      <c r="C58" s="2" t="s">
        <v>223</v>
      </c>
      <c r="D58" s="2">
        <v>6</v>
      </c>
      <c r="E58" s="2" t="s">
        <v>224</v>
      </c>
      <c r="F58" s="3">
        <v>138.90547000000001</v>
      </c>
      <c r="G58" s="3">
        <v>920</v>
      </c>
      <c r="H58" s="3">
        <v>3454</v>
      </c>
      <c r="I58" s="4" t="s">
        <v>16</v>
      </c>
      <c r="J58" s="5">
        <v>6.15</v>
      </c>
      <c r="K58">
        <v>1.1000000000000001</v>
      </c>
      <c r="L58">
        <v>5.577</v>
      </c>
      <c r="M58">
        <v>11.058999999999999</v>
      </c>
      <c r="N58">
        <v>19.173999999999999</v>
      </c>
      <c r="O58" s="6">
        <v>0.5</v>
      </c>
      <c r="P58" s="7" t="s">
        <v>26</v>
      </c>
      <c r="Q58" s="7" t="s">
        <v>26</v>
      </c>
      <c r="R58" t="str">
        <f t="shared" ref="R58:R71" si="7">CONCATENATE("[",B$55,"] ",D58,"s",MIN(A58-A$55,2)," ",D58-2,"f",MIN(A58-A$57,14))</f>
        <v>[Xe] 6s2 4f1</v>
      </c>
      <c r="S58" t="str">
        <f t="shared" si="0"/>
        <v>[Xe] 6s2 4f1</v>
      </c>
      <c r="T58" s="8">
        <v>2.74</v>
      </c>
      <c r="U58" s="8">
        <v>1.1599999999999999</v>
      </c>
      <c r="V58" s="8">
        <v>1.69</v>
      </c>
      <c r="W58" s="9"/>
      <c r="X58" s="9"/>
      <c r="Y58" s="9"/>
      <c r="Z58" s="9"/>
      <c r="AA58" s="9">
        <v>117.2</v>
      </c>
      <c r="AB58" s="8">
        <v>20.73</v>
      </c>
      <c r="AC58" s="8" t="s">
        <v>6</v>
      </c>
      <c r="AD58" s="8" t="s">
        <v>225</v>
      </c>
      <c r="AE58" s="8">
        <v>1.26E-2</v>
      </c>
      <c r="AF58" s="8">
        <v>0.19</v>
      </c>
      <c r="AG58" s="8">
        <v>6.2</v>
      </c>
      <c r="AH58" s="8">
        <v>414</v>
      </c>
      <c r="AI58" s="8">
        <v>13.5</v>
      </c>
      <c r="AJ58">
        <v>39</v>
      </c>
      <c r="AK58">
        <v>3.4000000000000001E-6</v>
      </c>
      <c r="AM58" s="9"/>
      <c r="AN58" s="9">
        <v>31.1</v>
      </c>
      <c r="AO58" s="9">
        <v>423</v>
      </c>
      <c r="AP58" s="11">
        <v>-0.35066514128785808</v>
      </c>
      <c r="AQ58" s="9">
        <v>1.5</v>
      </c>
    </row>
    <row r="59" spans="1:43" ht="12.75" customHeight="1" x14ac:dyDescent="0.2">
      <c r="A59" s="2">
        <v>58</v>
      </c>
      <c r="B59" s="2" t="s">
        <v>226</v>
      </c>
      <c r="C59" s="2" t="s">
        <v>223</v>
      </c>
      <c r="D59" s="2">
        <v>6</v>
      </c>
      <c r="E59" s="2" t="s">
        <v>227</v>
      </c>
      <c r="F59" s="3">
        <v>140.11600000000001</v>
      </c>
      <c r="G59" s="3">
        <v>798</v>
      </c>
      <c r="H59" s="3">
        <v>3257</v>
      </c>
      <c r="I59" s="4" t="s">
        <v>16</v>
      </c>
      <c r="J59" s="5">
        <v>6.66</v>
      </c>
      <c r="K59">
        <v>1.1200000000000001</v>
      </c>
      <c r="L59">
        <v>5.5387000000000004</v>
      </c>
      <c r="M59">
        <v>10.851000000000001</v>
      </c>
      <c r="N59">
        <v>20.2</v>
      </c>
      <c r="O59" s="6"/>
      <c r="P59" s="7" t="s">
        <v>228</v>
      </c>
      <c r="Q59" s="7" t="s">
        <v>228</v>
      </c>
      <c r="R59" t="str">
        <f t="shared" si="7"/>
        <v>[Xe] 6s2 4f2</v>
      </c>
      <c r="S59" t="str">
        <f t="shared" si="0"/>
        <v>[Xe] 6s2 4f2</v>
      </c>
      <c r="T59" s="8">
        <v>2.7</v>
      </c>
      <c r="U59" s="8">
        <v>1.1399999999999999</v>
      </c>
      <c r="V59" s="8">
        <v>1.65</v>
      </c>
      <c r="W59" s="9"/>
      <c r="X59" s="9"/>
      <c r="Y59" s="9"/>
      <c r="Z59" s="9"/>
      <c r="AA59" s="9">
        <v>115</v>
      </c>
      <c r="AB59" s="8">
        <v>20.67</v>
      </c>
      <c r="AC59" s="8" t="s">
        <v>49</v>
      </c>
      <c r="AD59" s="8" t="s">
        <v>229</v>
      </c>
      <c r="AE59" s="8">
        <v>1.15E-2</v>
      </c>
      <c r="AF59" s="8">
        <v>0.19</v>
      </c>
      <c r="AG59" s="8">
        <v>5.46</v>
      </c>
      <c r="AH59" s="8">
        <v>414</v>
      </c>
      <c r="AI59" s="8">
        <v>11.4</v>
      </c>
      <c r="AJ59">
        <v>66.5</v>
      </c>
      <c r="AK59">
        <v>1.1999999999999999E-6</v>
      </c>
      <c r="AM59" s="9"/>
      <c r="AN59" s="9">
        <v>29.6</v>
      </c>
      <c r="AO59" s="9">
        <v>419</v>
      </c>
      <c r="AP59" s="11">
        <v>5.537833137500002E-2</v>
      </c>
      <c r="AQ59" s="9">
        <v>1.8</v>
      </c>
    </row>
    <row r="60" spans="1:43" ht="12.75" customHeight="1" x14ac:dyDescent="0.2">
      <c r="A60" s="2">
        <v>59</v>
      </c>
      <c r="B60" s="2" t="s">
        <v>230</v>
      </c>
      <c r="C60" s="2" t="s">
        <v>223</v>
      </c>
      <c r="D60" s="2">
        <v>6</v>
      </c>
      <c r="E60" s="2" t="s">
        <v>231</v>
      </c>
      <c r="F60" s="3">
        <v>140.90765999999999</v>
      </c>
      <c r="G60" s="3">
        <v>931</v>
      </c>
      <c r="H60" s="3">
        <v>3017</v>
      </c>
      <c r="I60" s="4" t="s">
        <v>16</v>
      </c>
      <c r="J60" s="5">
        <v>6.77</v>
      </c>
      <c r="K60">
        <v>1.1299999999999999</v>
      </c>
      <c r="L60">
        <v>5.4640000000000004</v>
      </c>
      <c r="M60">
        <v>10.551</v>
      </c>
      <c r="N60">
        <v>21.62</v>
      </c>
      <c r="O60" s="6"/>
      <c r="P60" s="7" t="s">
        <v>228</v>
      </c>
      <c r="Q60" s="7" t="s">
        <v>228</v>
      </c>
      <c r="R60" t="str">
        <f t="shared" si="7"/>
        <v>[Xe] 6s2 4f3</v>
      </c>
      <c r="S60" t="str">
        <f t="shared" si="0"/>
        <v>[Xe] 6s2 4f3</v>
      </c>
      <c r="T60" s="8">
        <v>2.67</v>
      </c>
      <c r="U60" s="8">
        <v>1.1299999999999999</v>
      </c>
      <c r="V60" s="8">
        <v>1.65</v>
      </c>
      <c r="W60" s="9"/>
      <c r="X60" s="9"/>
      <c r="Y60" s="9"/>
      <c r="Z60" s="9"/>
      <c r="AA60" s="9">
        <v>113</v>
      </c>
      <c r="AB60" s="8">
        <v>20.8</v>
      </c>
      <c r="AC60" s="8" t="s">
        <v>6</v>
      </c>
      <c r="AD60" s="8" t="s">
        <v>232</v>
      </c>
      <c r="AE60" s="8">
        <v>1.4800000000000001E-2</v>
      </c>
      <c r="AF60" s="8">
        <v>0.19</v>
      </c>
      <c r="AG60" s="8">
        <v>6.89</v>
      </c>
      <c r="AH60" s="8">
        <v>296.8</v>
      </c>
      <c r="AI60" s="8">
        <v>12.5</v>
      </c>
      <c r="AJ60">
        <v>9.1999999999999993</v>
      </c>
      <c r="AK60">
        <v>6.4000000000000001E-7</v>
      </c>
      <c r="AM60" s="9"/>
      <c r="AN60" s="9">
        <v>28.2</v>
      </c>
      <c r="AO60" s="9">
        <v>356</v>
      </c>
      <c r="AP60" s="11">
        <v>-0.7775436633207532</v>
      </c>
      <c r="AQ60" s="9">
        <v>0.9</v>
      </c>
    </row>
    <row r="61" spans="1:43" ht="12.75" customHeight="1" x14ac:dyDescent="0.2">
      <c r="A61" s="2">
        <v>60</v>
      </c>
      <c r="B61" s="2" t="s">
        <v>233</v>
      </c>
      <c r="C61" s="2" t="s">
        <v>223</v>
      </c>
      <c r="D61" s="2">
        <v>6</v>
      </c>
      <c r="E61" s="2" t="s">
        <v>234</v>
      </c>
      <c r="F61" s="3">
        <v>144.24199999999999</v>
      </c>
      <c r="G61" s="3">
        <v>1016</v>
      </c>
      <c r="H61" s="3">
        <v>3127</v>
      </c>
      <c r="I61" s="4" t="s">
        <v>16</v>
      </c>
      <c r="J61" s="5">
        <v>7</v>
      </c>
      <c r="K61">
        <v>1.1399999999999999</v>
      </c>
      <c r="L61">
        <v>5.5250000000000004</v>
      </c>
      <c r="M61">
        <v>10.727</v>
      </c>
      <c r="N61">
        <v>22.076000000000001</v>
      </c>
      <c r="O61" s="6"/>
      <c r="P61" s="7" t="s">
        <v>26</v>
      </c>
      <c r="Q61" s="7" t="s">
        <v>26</v>
      </c>
      <c r="R61" t="str">
        <f t="shared" si="7"/>
        <v>[Xe] 6s2 4f4</v>
      </c>
      <c r="S61" t="str">
        <f t="shared" si="0"/>
        <v>[Xe] 6s2 4f4</v>
      </c>
      <c r="T61" s="8">
        <v>2.64</v>
      </c>
      <c r="U61" s="8" t="s">
        <v>8</v>
      </c>
      <c r="V61" s="8">
        <v>1.64</v>
      </c>
      <c r="W61" s="9"/>
      <c r="X61" s="9"/>
      <c r="Y61" s="9"/>
      <c r="Z61" s="9"/>
      <c r="AA61" s="9">
        <v>112.3</v>
      </c>
      <c r="AB61" s="8">
        <v>20.6</v>
      </c>
      <c r="AC61" s="8" t="s">
        <v>6</v>
      </c>
      <c r="AD61" s="8" t="s">
        <v>235</v>
      </c>
      <c r="AE61" s="8">
        <v>1.5699999999999999E-2</v>
      </c>
      <c r="AF61" s="8">
        <v>0.19</v>
      </c>
      <c r="AG61" s="8">
        <v>7.14</v>
      </c>
      <c r="AH61" s="8">
        <v>273</v>
      </c>
      <c r="AI61" s="8">
        <v>16.5</v>
      </c>
      <c r="AJ61">
        <v>41.5</v>
      </c>
      <c r="AK61">
        <v>2.7999999999999999E-6</v>
      </c>
      <c r="AM61" s="9"/>
      <c r="AN61" s="9">
        <v>31.4</v>
      </c>
      <c r="AO61" s="9">
        <v>328</v>
      </c>
      <c r="AP61" s="11">
        <v>-8.2022117407091741E-2</v>
      </c>
      <c r="AQ61" s="9">
        <v>1.4</v>
      </c>
    </row>
    <row r="62" spans="1:43" ht="12.75" customHeight="1" x14ac:dyDescent="0.2">
      <c r="A62" s="2">
        <v>61</v>
      </c>
      <c r="B62" s="2" t="s">
        <v>236</v>
      </c>
      <c r="C62" s="2" t="s">
        <v>223</v>
      </c>
      <c r="D62" s="2">
        <v>6</v>
      </c>
      <c r="E62" s="2" t="s">
        <v>237</v>
      </c>
      <c r="F62" s="3">
        <v>145</v>
      </c>
      <c r="G62" s="3">
        <v>1042</v>
      </c>
      <c r="H62" s="3">
        <v>3000</v>
      </c>
      <c r="I62" s="4" t="s">
        <v>16</v>
      </c>
      <c r="J62" s="5">
        <v>7.26</v>
      </c>
      <c r="L62">
        <v>5.55</v>
      </c>
      <c r="M62">
        <v>10.903</v>
      </c>
      <c r="N62">
        <v>22.283000000000001</v>
      </c>
      <c r="O62" s="6"/>
      <c r="P62" s="7" t="s">
        <v>26</v>
      </c>
      <c r="Q62" s="7" t="s">
        <v>26</v>
      </c>
      <c r="R62" t="str">
        <f t="shared" si="7"/>
        <v>[Xe] 6s2 4f5</v>
      </c>
      <c r="S62" t="str">
        <f t="shared" si="0"/>
        <v>[Xe] 6s2 4f5</v>
      </c>
      <c r="T62" s="8">
        <v>2.62</v>
      </c>
      <c r="U62" s="8">
        <v>1.07</v>
      </c>
      <c r="V62" s="8">
        <v>1.63</v>
      </c>
      <c r="W62" s="9"/>
      <c r="X62" s="9"/>
      <c r="Y62" s="9"/>
      <c r="Z62" s="9"/>
      <c r="AA62" s="9">
        <v>111</v>
      </c>
      <c r="AB62" s="8">
        <v>22.39</v>
      </c>
      <c r="AC62" s="8" t="s">
        <v>6</v>
      </c>
      <c r="AD62" s="8" t="s">
        <v>238</v>
      </c>
      <c r="AE62" s="8" t="s">
        <v>8</v>
      </c>
      <c r="AF62" s="8">
        <v>0.18</v>
      </c>
      <c r="AG62" s="8" t="s">
        <v>8</v>
      </c>
      <c r="AH62" s="8" t="s">
        <v>8</v>
      </c>
      <c r="AI62" s="8">
        <v>17.899999999999999</v>
      </c>
      <c r="AM62" s="9"/>
      <c r="AN62" s="9">
        <v>30.1</v>
      </c>
      <c r="AO62" s="9">
        <v>301</v>
      </c>
      <c r="AP62" s="9"/>
      <c r="AQ62" s="9">
        <v>-19.3</v>
      </c>
    </row>
    <row r="63" spans="1:43" ht="12.75" customHeight="1" x14ac:dyDescent="0.2">
      <c r="A63" s="2">
        <v>62</v>
      </c>
      <c r="B63" s="2" t="s">
        <v>239</v>
      </c>
      <c r="C63" s="2" t="s">
        <v>223</v>
      </c>
      <c r="D63" s="2">
        <v>6</v>
      </c>
      <c r="E63" s="2" t="s">
        <v>240</v>
      </c>
      <c r="F63" s="3">
        <v>150.36000000000001</v>
      </c>
      <c r="G63" s="3">
        <v>1074</v>
      </c>
      <c r="H63" s="3">
        <v>1794</v>
      </c>
      <c r="I63" s="4" t="s">
        <v>16</v>
      </c>
      <c r="J63" s="5">
        <v>7.52</v>
      </c>
      <c r="K63">
        <v>1.17</v>
      </c>
      <c r="L63">
        <v>5.6436999999999999</v>
      </c>
      <c r="M63">
        <v>11.069000000000001</v>
      </c>
      <c r="N63">
        <v>23.422999999999998</v>
      </c>
      <c r="O63" s="6"/>
      <c r="P63" s="7" t="s">
        <v>105</v>
      </c>
      <c r="Q63" s="7" t="s">
        <v>105</v>
      </c>
      <c r="R63" t="str">
        <f t="shared" si="7"/>
        <v>[Xe] 6s2 4f6</v>
      </c>
      <c r="S63" t="str">
        <f t="shared" si="0"/>
        <v>[Xe] 6s2 4f6</v>
      </c>
      <c r="T63" s="8">
        <v>2.59</v>
      </c>
      <c r="U63" s="8">
        <v>1.08</v>
      </c>
      <c r="V63" s="8">
        <v>1.62</v>
      </c>
      <c r="W63" s="9"/>
      <c r="X63" s="9"/>
      <c r="Y63" s="9"/>
      <c r="Z63" s="9"/>
      <c r="AA63" s="9">
        <v>109.8</v>
      </c>
      <c r="AB63" s="8">
        <v>19.95</v>
      </c>
      <c r="AC63" s="8" t="s">
        <v>27</v>
      </c>
      <c r="AD63" s="8" t="s">
        <v>241</v>
      </c>
      <c r="AE63" s="8">
        <v>9.5600000000000008E-3</v>
      </c>
      <c r="AF63" s="8">
        <v>0.2</v>
      </c>
      <c r="AG63" s="8">
        <v>8.6300000000000008</v>
      </c>
      <c r="AH63" s="8">
        <v>166.4</v>
      </c>
      <c r="AI63" s="8">
        <v>13.3</v>
      </c>
      <c r="AJ63">
        <v>7.05</v>
      </c>
      <c r="AK63">
        <v>4.4999999999999998E-7</v>
      </c>
      <c r="AM63" s="9"/>
      <c r="AN63" s="9">
        <v>28.8</v>
      </c>
      <c r="AO63" s="9">
        <v>207</v>
      </c>
      <c r="AP63" s="11">
        <v>-0.58804376206959852</v>
      </c>
      <c r="AQ63" s="9">
        <v>0.8</v>
      </c>
    </row>
    <row r="64" spans="1:43" ht="12.75" customHeight="1" x14ac:dyDescent="0.2">
      <c r="A64" s="2">
        <v>63</v>
      </c>
      <c r="B64" s="2" t="s">
        <v>242</v>
      </c>
      <c r="C64" s="2" t="s">
        <v>223</v>
      </c>
      <c r="D64" s="2">
        <v>6</v>
      </c>
      <c r="E64" s="2" t="s">
        <v>243</v>
      </c>
      <c r="F64" s="3">
        <v>151.964</v>
      </c>
      <c r="G64" s="3">
        <v>822</v>
      </c>
      <c r="H64" s="3">
        <v>1529</v>
      </c>
      <c r="I64" s="4" t="s">
        <v>16</v>
      </c>
      <c r="J64" s="5">
        <v>5.24</v>
      </c>
      <c r="L64">
        <v>5.6703999999999999</v>
      </c>
      <c r="M64">
        <v>11.244999999999999</v>
      </c>
      <c r="N64">
        <v>24.925999999999998</v>
      </c>
      <c r="O64" s="6"/>
      <c r="P64" s="7" t="s">
        <v>105</v>
      </c>
      <c r="Q64" s="7" t="s">
        <v>105</v>
      </c>
      <c r="R64" t="str">
        <f t="shared" si="7"/>
        <v>[Xe] 6s2 4f7</v>
      </c>
      <c r="S64" t="str">
        <f t="shared" si="0"/>
        <v>[Xe] 6s2 4f7</v>
      </c>
      <c r="T64" s="8">
        <v>2.56</v>
      </c>
      <c r="U64" s="8">
        <v>1.07</v>
      </c>
      <c r="V64" s="8">
        <v>1.85</v>
      </c>
      <c r="W64" s="9"/>
      <c r="X64" s="9"/>
      <c r="Y64" s="9"/>
      <c r="Z64" s="9">
        <v>131</v>
      </c>
      <c r="AA64" s="9">
        <v>108.7</v>
      </c>
      <c r="AB64" s="8">
        <v>28.9</v>
      </c>
      <c r="AC64" s="8" t="s">
        <v>18</v>
      </c>
      <c r="AD64" s="8" t="s">
        <v>244</v>
      </c>
      <c r="AE64" s="8">
        <v>1.1199999999999999E-3</v>
      </c>
      <c r="AF64" s="8">
        <v>0.18</v>
      </c>
      <c r="AG64" s="8">
        <v>9.2100000000000009</v>
      </c>
      <c r="AH64" s="8">
        <v>143.5</v>
      </c>
      <c r="AI64" s="8">
        <v>13.9</v>
      </c>
      <c r="AJ64">
        <v>2</v>
      </c>
      <c r="AK64">
        <v>1.3E-7</v>
      </c>
      <c r="AM64" s="9"/>
      <c r="AN64" s="9">
        <v>27.7</v>
      </c>
      <c r="AO64" s="9">
        <v>178</v>
      </c>
      <c r="AP64" s="11">
        <v>-1.0118871597316481</v>
      </c>
      <c r="AQ64" s="9">
        <v>0.1</v>
      </c>
    </row>
    <row r="65" spans="1:43" ht="12.75" customHeight="1" x14ac:dyDescent="0.2">
      <c r="A65" s="2">
        <v>64</v>
      </c>
      <c r="B65" s="2" t="s">
        <v>245</v>
      </c>
      <c r="C65" s="2" t="s">
        <v>223</v>
      </c>
      <c r="D65" s="2">
        <v>6</v>
      </c>
      <c r="E65" s="2" t="s">
        <v>246</v>
      </c>
      <c r="F65" s="3">
        <v>157.25</v>
      </c>
      <c r="G65" s="3">
        <v>1313</v>
      </c>
      <c r="H65" s="3">
        <v>3273</v>
      </c>
      <c r="I65" s="4" t="s">
        <v>16</v>
      </c>
      <c r="J65" s="5">
        <v>7.9</v>
      </c>
      <c r="K65">
        <v>1.2</v>
      </c>
      <c r="L65">
        <v>6.15</v>
      </c>
      <c r="M65">
        <v>12.095000000000001</v>
      </c>
      <c r="N65">
        <v>20.635000000000002</v>
      </c>
      <c r="O65" s="6"/>
      <c r="P65" s="7" t="s">
        <v>26</v>
      </c>
      <c r="Q65" s="7" t="s">
        <v>26</v>
      </c>
      <c r="R65" t="str">
        <f t="shared" si="7"/>
        <v>[Xe] 6s2 4f8</v>
      </c>
      <c r="S65" t="str">
        <f t="shared" si="0"/>
        <v>[Xe] 6s2 4f8</v>
      </c>
      <c r="T65" s="8">
        <v>2.54</v>
      </c>
      <c r="U65" s="8">
        <v>1.05</v>
      </c>
      <c r="V65" s="8">
        <v>1.61</v>
      </c>
      <c r="W65" s="9"/>
      <c r="X65" s="9"/>
      <c r="Y65" s="9"/>
      <c r="Z65" s="9"/>
      <c r="AA65" s="9">
        <v>107.8</v>
      </c>
      <c r="AB65" s="8">
        <v>19.899999999999999</v>
      </c>
      <c r="AC65" s="8" t="s">
        <v>6</v>
      </c>
      <c r="AD65" s="8" t="s">
        <v>247</v>
      </c>
      <c r="AE65" s="8">
        <v>7.3600000000000002E-3</v>
      </c>
      <c r="AF65" s="8">
        <v>0.23</v>
      </c>
      <c r="AG65" s="8">
        <v>10.050000000000001</v>
      </c>
      <c r="AH65" s="8">
        <v>359.4</v>
      </c>
      <c r="AI65" s="8">
        <v>10.6</v>
      </c>
      <c r="AJ65">
        <v>6.2</v>
      </c>
      <c r="AK65">
        <v>6.9999999999999997E-7</v>
      </c>
      <c r="AM65" s="9"/>
      <c r="AN65" s="9">
        <v>23.5</v>
      </c>
      <c r="AO65" s="9">
        <v>398</v>
      </c>
      <c r="AP65" s="11">
        <v>-0.48148606012211248</v>
      </c>
      <c r="AQ65" s="9">
        <v>0.7</v>
      </c>
    </row>
    <row r="66" spans="1:43" ht="12.75" customHeight="1" x14ac:dyDescent="0.2">
      <c r="A66" s="2">
        <v>65</v>
      </c>
      <c r="B66" s="2" t="s">
        <v>248</v>
      </c>
      <c r="C66" s="2" t="s">
        <v>223</v>
      </c>
      <c r="D66" s="2">
        <v>6</v>
      </c>
      <c r="E66" s="2" t="s">
        <v>249</v>
      </c>
      <c r="F66" s="3">
        <v>158.92535000000001</v>
      </c>
      <c r="G66" s="3">
        <v>1365</v>
      </c>
      <c r="H66" s="3">
        <v>3230</v>
      </c>
      <c r="I66" s="4" t="s">
        <v>16</v>
      </c>
      <c r="J66" s="5">
        <v>8.23</v>
      </c>
      <c r="L66">
        <v>5.8939000000000004</v>
      </c>
      <c r="M66">
        <v>11.525</v>
      </c>
      <c r="N66">
        <v>21.91</v>
      </c>
      <c r="O66" s="6"/>
      <c r="P66" s="7" t="s">
        <v>228</v>
      </c>
      <c r="Q66" s="7" t="s">
        <v>228</v>
      </c>
      <c r="R66" t="str">
        <f t="shared" si="7"/>
        <v>[Xe] 6s2 4f9</v>
      </c>
      <c r="S66" t="str">
        <f t="shared" si="0"/>
        <v>[Xe] 6s2 4f9</v>
      </c>
      <c r="T66" s="8">
        <v>2.5099999999999998</v>
      </c>
      <c r="U66" s="8">
        <v>1.18</v>
      </c>
      <c r="V66" s="8">
        <v>1.59</v>
      </c>
      <c r="W66" s="9"/>
      <c r="X66" s="9"/>
      <c r="Y66" s="9"/>
      <c r="Z66" s="9"/>
      <c r="AA66" s="9">
        <v>106.3</v>
      </c>
      <c r="AB66" s="8">
        <v>19.2</v>
      </c>
      <c r="AC66" s="8" t="s">
        <v>6</v>
      </c>
      <c r="AD66" s="8" t="s">
        <v>250</v>
      </c>
      <c r="AE66" s="8">
        <v>8.8900000000000003E-3</v>
      </c>
      <c r="AF66" s="8">
        <v>0.18</v>
      </c>
      <c r="AG66" s="8">
        <v>10.8</v>
      </c>
      <c r="AH66" s="8">
        <v>330.9</v>
      </c>
      <c r="AI66" s="8">
        <v>11.1</v>
      </c>
      <c r="AJ66">
        <v>1.2</v>
      </c>
      <c r="AK66">
        <v>1.4000000000000001E-7</v>
      </c>
      <c r="AM66" s="9"/>
      <c r="AN66" s="9">
        <v>25.5</v>
      </c>
      <c r="AO66" s="9">
        <v>389</v>
      </c>
      <c r="AP66" s="11">
        <v>-1.2196826878598486</v>
      </c>
      <c r="AQ66" s="9">
        <v>0</v>
      </c>
    </row>
    <row r="67" spans="1:43" ht="12.75" customHeight="1" x14ac:dyDescent="0.2">
      <c r="A67" s="2">
        <v>66</v>
      </c>
      <c r="B67" s="2" t="s">
        <v>251</v>
      </c>
      <c r="C67" s="2" t="s">
        <v>223</v>
      </c>
      <c r="D67" s="2">
        <v>6</v>
      </c>
      <c r="E67" s="2" t="s">
        <v>252</v>
      </c>
      <c r="F67" s="3">
        <v>162.5</v>
      </c>
      <c r="G67" s="3">
        <v>1412</v>
      </c>
      <c r="H67" s="3">
        <v>2567</v>
      </c>
      <c r="I67" s="4" t="s">
        <v>16</v>
      </c>
      <c r="J67" s="5">
        <v>8.5500000000000007</v>
      </c>
      <c r="K67">
        <v>1.22</v>
      </c>
      <c r="L67">
        <v>5.9389000000000003</v>
      </c>
      <c r="M67">
        <v>11.67</v>
      </c>
      <c r="N67">
        <v>22.802</v>
      </c>
      <c r="O67" s="6"/>
      <c r="P67" s="7" t="s">
        <v>26</v>
      </c>
      <c r="Q67" s="7" t="s">
        <v>26</v>
      </c>
      <c r="R67" t="str">
        <f t="shared" si="7"/>
        <v>[Xe] 6s2 4f10</v>
      </c>
      <c r="S67" t="str">
        <f t="shared" ref="S67:S119" si="8">R67</f>
        <v>[Xe] 6s2 4f10</v>
      </c>
      <c r="T67" s="8">
        <v>2.4900000000000002</v>
      </c>
      <c r="U67" s="8">
        <v>1.03</v>
      </c>
      <c r="V67" s="8">
        <v>1.59</v>
      </c>
      <c r="W67" s="9"/>
      <c r="X67" s="9"/>
      <c r="Y67" s="9"/>
      <c r="Z67" s="9">
        <v>121</v>
      </c>
      <c r="AA67" s="9">
        <v>105.2</v>
      </c>
      <c r="AB67" s="8">
        <v>19</v>
      </c>
      <c r="AC67" s="8" t="s">
        <v>6</v>
      </c>
      <c r="AD67" s="8" t="s">
        <v>253</v>
      </c>
      <c r="AE67" s="8">
        <v>1.0800000000000001E-2</v>
      </c>
      <c r="AF67" s="8">
        <v>0.17</v>
      </c>
      <c r="AG67" s="8">
        <v>11.06</v>
      </c>
      <c r="AH67" s="8">
        <v>230.1</v>
      </c>
      <c r="AI67" s="8">
        <v>10.7</v>
      </c>
      <c r="AJ67">
        <v>5.2</v>
      </c>
      <c r="AK67">
        <v>9.0999999999999997E-7</v>
      </c>
      <c r="AM67" s="9"/>
      <c r="AN67" s="9">
        <v>24.5</v>
      </c>
      <c r="AO67" s="9">
        <v>291</v>
      </c>
      <c r="AP67" s="11">
        <v>-0.40428338005657555</v>
      </c>
      <c r="AQ67" s="9">
        <v>0.5</v>
      </c>
    </row>
    <row r="68" spans="1:43" ht="12.75" customHeight="1" x14ac:dyDescent="0.2">
      <c r="A68" s="2">
        <v>67</v>
      </c>
      <c r="B68" s="2" t="s">
        <v>254</v>
      </c>
      <c r="C68" s="2" t="s">
        <v>223</v>
      </c>
      <c r="D68" s="2">
        <v>6</v>
      </c>
      <c r="E68" s="2" t="s">
        <v>255</v>
      </c>
      <c r="F68" s="3">
        <v>164.93033</v>
      </c>
      <c r="G68" s="3">
        <v>1474</v>
      </c>
      <c r="H68" s="3">
        <v>2700</v>
      </c>
      <c r="I68" s="4" t="s">
        <v>16</v>
      </c>
      <c r="J68" s="5">
        <v>8.8000000000000007</v>
      </c>
      <c r="K68">
        <v>1.23</v>
      </c>
      <c r="L68">
        <v>6.0216000000000003</v>
      </c>
      <c r="M68">
        <v>11.805</v>
      </c>
      <c r="N68">
        <v>22.843</v>
      </c>
      <c r="O68" s="6"/>
      <c r="P68" s="7" t="s">
        <v>26</v>
      </c>
      <c r="Q68" s="7" t="s">
        <v>26</v>
      </c>
      <c r="R68" t="str">
        <f t="shared" si="7"/>
        <v>[Xe] 6s2 4f11</v>
      </c>
      <c r="S68" t="str">
        <f t="shared" si="8"/>
        <v>[Xe] 6s2 4f11</v>
      </c>
      <c r="T68" s="8">
        <v>2.4700000000000002</v>
      </c>
      <c r="U68" s="8" t="s">
        <v>8</v>
      </c>
      <c r="V68" s="8">
        <v>1.58</v>
      </c>
      <c r="W68" s="9"/>
      <c r="X68" s="9"/>
      <c r="Y68" s="9"/>
      <c r="Z68" s="9"/>
      <c r="AA68" s="9">
        <v>104.1</v>
      </c>
      <c r="AB68" s="8">
        <v>18.8</v>
      </c>
      <c r="AC68" s="8" t="s">
        <v>6</v>
      </c>
      <c r="AD68" s="8" t="s">
        <v>256</v>
      </c>
      <c r="AE68" s="8">
        <v>1.24E-2</v>
      </c>
      <c r="AF68" s="8">
        <v>0.16</v>
      </c>
      <c r="AG68" s="8">
        <v>12.2</v>
      </c>
      <c r="AH68" s="8">
        <v>241</v>
      </c>
      <c r="AI68" s="8">
        <v>16.2</v>
      </c>
      <c r="AJ68">
        <v>1.3</v>
      </c>
      <c r="AK68">
        <v>2.2000000000000001E-7</v>
      </c>
      <c r="AM68" s="9"/>
      <c r="AN68" s="9">
        <v>23.6</v>
      </c>
      <c r="AO68" s="9">
        <v>301</v>
      </c>
      <c r="AP68" s="11">
        <v>-1.0510982390297863</v>
      </c>
      <c r="AQ68" s="9">
        <v>0.1</v>
      </c>
    </row>
    <row r="69" spans="1:43" ht="12.75" customHeight="1" x14ac:dyDescent="0.2">
      <c r="A69" s="2">
        <v>68</v>
      </c>
      <c r="B69" s="2" t="s">
        <v>257</v>
      </c>
      <c r="C69" s="2" t="s">
        <v>223</v>
      </c>
      <c r="D69" s="2">
        <v>6</v>
      </c>
      <c r="E69" s="2" t="s">
        <v>258</v>
      </c>
      <c r="F69" s="3">
        <v>167.25899999999999</v>
      </c>
      <c r="G69" s="3">
        <v>1529</v>
      </c>
      <c r="H69" s="3">
        <v>2868</v>
      </c>
      <c r="I69" s="4" t="s">
        <v>16</v>
      </c>
      <c r="J69" s="5">
        <v>9.07</v>
      </c>
      <c r="K69">
        <v>1.24</v>
      </c>
      <c r="L69">
        <v>6.1078000000000001</v>
      </c>
      <c r="M69">
        <v>11.929</v>
      </c>
      <c r="N69">
        <v>22.739000000000001</v>
      </c>
      <c r="O69" s="6"/>
      <c r="P69" s="7" t="s">
        <v>26</v>
      </c>
      <c r="Q69" s="7" t="s">
        <v>26</v>
      </c>
      <c r="R69" t="str">
        <f t="shared" si="7"/>
        <v>[Xe] 6s2 4f12</v>
      </c>
      <c r="S69" t="str">
        <f t="shared" si="8"/>
        <v>[Xe] 6s2 4f12</v>
      </c>
      <c r="T69" s="8">
        <v>2.4500000000000002</v>
      </c>
      <c r="U69" s="8">
        <v>1</v>
      </c>
      <c r="V69" s="8">
        <v>1.57</v>
      </c>
      <c r="W69" s="9"/>
      <c r="X69" s="9"/>
      <c r="Y69" s="9"/>
      <c r="Z69" s="9"/>
      <c r="AA69" s="9">
        <v>103</v>
      </c>
      <c r="AB69" s="8">
        <v>18.399999999999999</v>
      </c>
      <c r="AC69" s="8" t="s">
        <v>6</v>
      </c>
      <c r="AD69" s="8" t="s">
        <v>259</v>
      </c>
      <c r="AE69" s="8">
        <v>1.17E-2</v>
      </c>
      <c r="AF69" s="8">
        <v>0.17</v>
      </c>
      <c r="AG69" s="8">
        <v>19.899999999999999</v>
      </c>
      <c r="AH69" s="8">
        <v>261</v>
      </c>
      <c r="AI69" s="8">
        <v>14.3</v>
      </c>
      <c r="AJ69">
        <v>3.5</v>
      </c>
      <c r="AK69">
        <v>8.7000000000000003E-7</v>
      </c>
      <c r="AM69" s="9"/>
      <c r="AN69" s="9">
        <v>22.7</v>
      </c>
      <c r="AO69" s="9">
        <v>317</v>
      </c>
      <c r="AP69" s="11">
        <v>-0.60067246784132111</v>
      </c>
      <c r="AQ69" s="9">
        <v>0.4</v>
      </c>
    </row>
    <row r="70" spans="1:43" ht="12.75" customHeight="1" x14ac:dyDescent="0.2">
      <c r="A70" s="2">
        <v>69</v>
      </c>
      <c r="B70" s="2" t="s">
        <v>260</v>
      </c>
      <c r="C70" s="2" t="s">
        <v>223</v>
      </c>
      <c r="D70" s="2">
        <v>6</v>
      </c>
      <c r="E70" s="2" t="s">
        <v>261</v>
      </c>
      <c r="F70" s="3">
        <v>168.93422000000001</v>
      </c>
      <c r="G70" s="3">
        <v>1545</v>
      </c>
      <c r="H70" s="3">
        <v>1950</v>
      </c>
      <c r="I70" s="4" t="s">
        <v>16</v>
      </c>
      <c r="J70" s="5">
        <v>9.32</v>
      </c>
      <c r="K70">
        <v>1.25</v>
      </c>
      <c r="L70">
        <v>6.1843000000000004</v>
      </c>
      <c r="M70">
        <v>12.054</v>
      </c>
      <c r="N70">
        <v>26.367000000000001</v>
      </c>
      <c r="O70" s="6"/>
      <c r="P70" s="7" t="s">
        <v>105</v>
      </c>
      <c r="Q70" s="7" t="s">
        <v>105</v>
      </c>
      <c r="R70" t="str">
        <f t="shared" si="7"/>
        <v>[Xe] 6s2 4f13</v>
      </c>
      <c r="S70" t="str">
        <f t="shared" si="8"/>
        <v>[Xe] 6s2 4f13</v>
      </c>
      <c r="T70" s="8">
        <v>2.42</v>
      </c>
      <c r="U70" s="8">
        <v>1.0900000000000001</v>
      </c>
      <c r="V70" s="8">
        <v>1.56</v>
      </c>
      <c r="W70" s="9"/>
      <c r="X70" s="9"/>
      <c r="Y70" s="9"/>
      <c r="Z70" s="9">
        <v>117</v>
      </c>
      <c r="AA70" s="9">
        <v>102</v>
      </c>
      <c r="AB70" s="8">
        <v>18.100000000000001</v>
      </c>
      <c r="AC70" s="8" t="s">
        <v>6</v>
      </c>
      <c r="AD70" s="8" t="s">
        <v>262</v>
      </c>
      <c r="AE70" s="8">
        <v>1.4999999999999999E-2</v>
      </c>
      <c r="AF70" s="8">
        <v>0.16</v>
      </c>
      <c r="AG70" s="8">
        <v>16.84</v>
      </c>
      <c r="AH70" s="8">
        <v>191</v>
      </c>
      <c r="AI70" s="8">
        <v>16.8</v>
      </c>
      <c r="AJ70">
        <v>0.52</v>
      </c>
      <c r="AK70">
        <v>1.6999999999999999E-7</v>
      </c>
      <c r="AM70" s="9"/>
      <c r="AN70" s="9">
        <v>21.8</v>
      </c>
      <c r="AO70" s="9">
        <v>232</v>
      </c>
      <c r="AP70" s="11">
        <v>-1.4225082001627747</v>
      </c>
      <c r="AQ70" s="9">
        <v>-0.3</v>
      </c>
    </row>
    <row r="71" spans="1:43" ht="12.75" customHeight="1" x14ac:dyDescent="0.2">
      <c r="A71" s="2">
        <v>70</v>
      </c>
      <c r="B71" s="2" t="s">
        <v>263</v>
      </c>
      <c r="C71" s="2" t="s">
        <v>223</v>
      </c>
      <c r="D71" s="2">
        <v>6</v>
      </c>
      <c r="E71" s="2" t="s">
        <v>264</v>
      </c>
      <c r="F71" s="3">
        <v>173.054</v>
      </c>
      <c r="G71" s="3">
        <v>819</v>
      </c>
      <c r="H71" s="3">
        <v>1196</v>
      </c>
      <c r="I71" s="4" t="s">
        <v>16</v>
      </c>
      <c r="J71" s="5">
        <v>6.97</v>
      </c>
      <c r="L71">
        <v>6.2542</v>
      </c>
      <c r="M71">
        <v>12.188000000000001</v>
      </c>
      <c r="N71">
        <v>25.03</v>
      </c>
      <c r="O71" s="6"/>
      <c r="P71" s="7" t="s">
        <v>105</v>
      </c>
      <c r="Q71" s="7" t="s">
        <v>105</v>
      </c>
      <c r="R71" t="str">
        <f t="shared" si="7"/>
        <v>[Xe] 6s2 4f14</v>
      </c>
      <c r="S71" t="str">
        <f t="shared" si="8"/>
        <v>[Xe] 6s2 4f14</v>
      </c>
      <c r="T71" s="8">
        <v>2.4</v>
      </c>
      <c r="U71" s="8">
        <v>0.99</v>
      </c>
      <c r="V71" s="8">
        <v>1.74</v>
      </c>
      <c r="W71" s="9"/>
      <c r="X71" s="9"/>
      <c r="Y71" s="9"/>
      <c r="Z71" s="9">
        <v>116</v>
      </c>
      <c r="AA71" s="9">
        <v>100.8</v>
      </c>
      <c r="AB71" s="8">
        <v>24.79</v>
      </c>
      <c r="AC71" s="8" t="s">
        <v>49</v>
      </c>
      <c r="AD71" s="8" t="s">
        <v>265</v>
      </c>
      <c r="AE71" s="8">
        <v>3.5099999999999999E-2</v>
      </c>
      <c r="AF71" s="8">
        <v>0.15</v>
      </c>
      <c r="AG71" s="8">
        <v>7.66</v>
      </c>
      <c r="AH71" s="8">
        <v>128.9</v>
      </c>
      <c r="AI71" s="8">
        <v>34.9</v>
      </c>
      <c r="AJ71">
        <v>3.2</v>
      </c>
      <c r="AK71">
        <v>8.1999999999999998E-7</v>
      </c>
      <c r="AM71" s="9"/>
      <c r="AN71" s="9">
        <v>21</v>
      </c>
      <c r="AO71" s="9">
        <v>152</v>
      </c>
      <c r="AP71" s="11">
        <v>-0.60572347323217846</v>
      </c>
      <c r="AQ71" s="9">
        <v>0.5</v>
      </c>
    </row>
    <row r="72" spans="1:43" ht="12.75" customHeight="1" x14ac:dyDescent="0.2">
      <c r="A72" s="2">
        <v>71</v>
      </c>
      <c r="B72" s="2" t="s">
        <v>266</v>
      </c>
      <c r="C72" s="2">
        <v>3</v>
      </c>
      <c r="D72" s="2">
        <v>6</v>
      </c>
      <c r="E72" s="2" t="s">
        <v>267</v>
      </c>
      <c r="F72" s="3">
        <v>174.96680000000001</v>
      </c>
      <c r="G72" s="3">
        <v>1663</v>
      </c>
      <c r="H72" s="3">
        <v>3402</v>
      </c>
      <c r="I72" s="4" t="s">
        <v>16</v>
      </c>
      <c r="J72" s="5">
        <v>9.84</v>
      </c>
      <c r="K72">
        <v>1.27</v>
      </c>
      <c r="L72">
        <v>5.4259000000000004</v>
      </c>
      <c r="M72">
        <v>13.888</v>
      </c>
      <c r="N72">
        <v>20.957000000000001</v>
      </c>
      <c r="O72" s="6"/>
      <c r="P72" s="7" t="s">
        <v>26</v>
      </c>
      <c r="Q72" s="7" t="s">
        <v>26</v>
      </c>
      <c r="R72" t="str">
        <f t="shared" ref="R72:R81" si="9">CONCATENATE("[",B$55,"] ",D72,"s",MIN(A72-A$55,2)," ",D72-2,"f",MIN(A72-A$57,14)," ",D72-1,"d",MIN(A72-A$71,10))</f>
        <v>[Xe] 6s2 4f14 5d1</v>
      </c>
      <c r="S72" t="str">
        <f t="shared" si="8"/>
        <v>[Xe] 6s2 4f14 5d1</v>
      </c>
      <c r="T72" s="8">
        <v>2.25</v>
      </c>
      <c r="U72" s="8">
        <v>0.98</v>
      </c>
      <c r="V72" s="8">
        <v>1.56</v>
      </c>
      <c r="W72" s="9"/>
      <c r="X72" s="9"/>
      <c r="Y72" s="9"/>
      <c r="Z72" s="9"/>
      <c r="AA72" s="9">
        <v>100.1</v>
      </c>
      <c r="AB72" s="8">
        <v>17.78</v>
      </c>
      <c r="AC72" s="8" t="s">
        <v>6</v>
      </c>
      <c r="AD72" s="8" t="s">
        <v>268</v>
      </c>
      <c r="AE72" s="8">
        <v>1.8499999999999999E-2</v>
      </c>
      <c r="AF72" s="8">
        <v>0.15</v>
      </c>
      <c r="AG72" s="8">
        <v>18.600000000000001</v>
      </c>
      <c r="AH72" s="8">
        <v>355.9</v>
      </c>
      <c r="AI72" s="8">
        <v>16.399999999999999</v>
      </c>
      <c r="AJ72">
        <v>0.8</v>
      </c>
      <c r="AK72">
        <v>1.4999999999999999E-7</v>
      </c>
      <c r="AM72" s="9"/>
      <c r="AN72" s="9">
        <v>21.9</v>
      </c>
      <c r="AO72" s="9"/>
      <c r="AP72" s="11">
        <v>-1.4353339357479105</v>
      </c>
      <c r="AQ72" s="9">
        <v>-0.3</v>
      </c>
    </row>
    <row r="73" spans="1:43" ht="12.75" customHeight="1" x14ac:dyDescent="0.2">
      <c r="A73" s="2">
        <v>72</v>
      </c>
      <c r="B73" s="2" t="s">
        <v>269</v>
      </c>
      <c r="C73" s="2">
        <v>4</v>
      </c>
      <c r="D73" s="2">
        <v>6</v>
      </c>
      <c r="E73" s="2" t="s">
        <v>270</v>
      </c>
      <c r="F73" s="3">
        <v>178.49</v>
      </c>
      <c r="G73" s="3">
        <v>2227</v>
      </c>
      <c r="H73" s="3">
        <v>4600</v>
      </c>
      <c r="I73" s="4" t="s">
        <v>16</v>
      </c>
      <c r="J73" s="5">
        <v>13.3</v>
      </c>
      <c r="K73">
        <v>1.3</v>
      </c>
      <c r="L73">
        <v>6.8250999999999999</v>
      </c>
      <c r="M73">
        <v>14.925000000000001</v>
      </c>
      <c r="N73">
        <v>23.32</v>
      </c>
      <c r="O73" s="6">
        <v>0</v>
      </c>
      <c r="P73" s="7" t="s">
        <v>156</v>
      </c>
      <c r="Q73" s="7" t="s">
        <v>156</v>
      </c>
      <c r="R73" t="str">
        <f t="shared" si="9"/>
        <v>[Xe] 6s2 4f14 5d2</v>
      </c>
      <c r="S73" t="str">
        <f t="shared" si="8"/>
        <v>[Xe] 6s2 4f14 5d2</v>
      </c>
      <c r="T73" s="8">
        <v>2.16</v>
      </c>
      <c r="U73" s="8">
        <v>0.83</v>
      </c>
      <c r="V73" s="8">
        <v>1.44</v>
      </c>
      <c r="W73" s="9"/>
      <c r="X73" s="9"/>
      <c r="Y73" s="9"/>
      <c r="Z73" s="9"/>
      <c r="AA73" s="9"/>
      <c r="AB73" s="8">
        <v>13.6</v>
      </c>
      <c r="AC73" s="8" t="s">
        <v>6</v>
      </c>
      <c r="AD73" s="8" t="s">
        <v>271</v>
      </c>
      <c r="AE73" s="8">
        <v>3.1199999999999999E-2</v>
      </c>
      <c r="AF73" s="8">
        <v>0.14000000000000001</v>
      </c>
      <c r="AG73" s="8">
        <v>24.06</v>
      </c>
      <c r="AH73" s="8">
        <v>575</v>
      </c>
      <c r="AI73" s="8">
        <v>23</v>
      </c>
      <c r="AJ73">
        <v>3</v>
      </c>
      <c r="AK73">
        <v>6.9999999999999999E-6</v>
      </c>
      <c r="AM73" s="9"/>
      <c r="AN73" s="9">
        <v>16.2</v>
      </c>
      <c r="AO73" s="9">
        <v>619</v>
      </c>
      <c r="AP73" s="11">
        <v>-0.8124792791635369</v>
      </c>
      <c r="AQ73" s="9">
        <v>0.4</v>
      </c>
    </row>
    <row r="74" spans="1:43" ht="12.75" customHeight="1" x14ac:dyDescent="0.2">
      <c r="A74" s="2">
        <v>73</v>
      </c>
      <c r="B74" s="2" t="s">
        <v>272</v>
      </c>
      <c r="C74" s="2">
        <v>5</v>
      </c>
      <c r="D74" s="2">
        <v>6</v>
      </c>
      <c r="E74" s="2" t="s">
        <v>273</v>
      </c>
      <c r="F74" s="3">
        <v>180.94788</v>
      </c>
      <c r="G74" s="3">
        <v>2996</v>
      </c>
      <c r="H74" s="3">
        <v>5425</v>
      </c>
      <c r="I74" s="4" t="s">
        <v>16</v>
      </c>
      <c r="J74" s="5">
        <v>16.600000000000001</v>
      </c>
      <c r="K74">
        <v>1.5</v>
      </c>
      <c r="L74">
        <v>7.89</v>
      </c>
      <c r="O74" s="6">
        <v>0.32</v>
      </c>
      <c r="P74" s="7" t="s">
        <v>274</v>
      </c>
      <c r="Q74" s="7" t="s">
        <v>274</v>
      </c>
      <c r="R74" t="str">
        <f t="shared" si="9"/>
        <v>[Xe] 6s2 4f14 5d3</v>
      </c>
      <c r="S74" t="str">
        <f t="shared" si="8"/>
        <v>[Xe] 6s2 4f14 5d3</v>
      </c>
      <c r="T74" s="8">
        <v>2.09</v>
      </c>
      <c r="U74" s="8">
        <v>0.64</v>
      </c>
      <c r="V74" s="8">
        <v>1.34</v>
      </c>
      <c r="W74" s="9"/>
      <c r="X74" s="9"/>
      <c r="Y74" s="9"/>
      <c r="Z74" s="9"/>
      <c r="AA74" s="9">
        <v>86</v>
      </c>
      <c r="AB74" s="8">
        <v>10.9</v>
      </c>
      <c r="AC74" s="8" t="s">
        <v>18</v>
      </c>
      <c r="AD74" s="8" t="s">
        <v>275</v>
      </c>
      <c r="AE74" s="8">
        <v>7.6100000000000001E-2</v>
      </c>
      <c r="AF74" s="8">
        <v>0.14000000000000001</v>
      </c>
      <c r="AG74" s="8">
        <v>31.6</v>
      </c>
      <c r="AH74" s="8">
        <v>743</v>
      </c>
      <c r="AI74" s="8">
        <v>57.5</v>
      </c>
      <c r="AJ74">
        <v>2</v>
      </c>
      <c r="AK74">
        <v>1.9999999999999999E-6</v>
      </c>
      <c r="AM74" s="9"/>
      <c r="AN74" s="9">
        <v>13.1</v>
      </c>
      <c r="AO74" s="9">
        <v>782</v>
      </c>
      <c r="AP74" s="11">
        <v>-1.684029654543082</v>
      </c>
      <c r="AQ74" s="9">
        <v>0.3</v>
      </c>
    </row>
    <row r="75" spans="1:43" ht="12.75" customHeight="1" x14ac:dyDescent="0.2">
      <c r="A75" s="2">
        <v>74</v>
      </c>
      <c r="B75" s="2" t="s">
        <v>276</v>
      </c>
      <c r="C75" s="2">
        <v>6</v>
      </c>
      <c r="D75" s="2">
        <v>6</v>
      </c>
      <c r="E75" s="2" t="s">
        <v>277</v>
      </c>
      <c r="F75" s="3">
        <v>183.84</v>
      </c>
      <c r="G75" s="3">
        <v>3410</v>
      </c>
      <c r="H75" s="3">
        <v>5660</v>
      </c>
      <c r="I75" s="4" t="s">
        <v>16</v>
      </c>
      <c r="J75" s="5">
        <v>19.3</v>
      </c>
      <c r="K75">
        <v>2.36</v>
      </c>
      <c r="L75">
        <v>7.98</v>
      </c>
      <c r="O75" s="6">
        <v>0.86</v>
      </c>
      <c r="P75" s="7" t="s">
        <v>278</v>
      </c>
      <c r="Q75" s="7" t="s">
        <v>278</v>
      </c>
      <c r="R75" t="str">
        <f t="shared" si="9"/>
        <v>[Xe] 6s2 4f14 5d4</v>
      </c>
      <c r="S75" t="str">
        <f t="shared" si="8"/>
        <v>[Xe] 6s2 4f14 5d4</v>
      </c>
      <c r="T75" s="8">
        <v>2.02</v>
      </c>
      <c r="U75" s="8">
        <v>0.6</v>
      </c>
      <c r="V75" s="8">
        <v>1.3</v>
      </c>
      <c r="W75" s="9"/>
      <c r="X75" s="9"/>
      <c r="Y75" s="9"/>
      <c r="Z75" s="9"/>
      <c r="AA75" s="9"/>
      <c r="AB75" s="8">
        <v>9.5299999999999994</v>
      </c>
      <c r="AC75" s="8" t="s">
        <v>18</v>
      </c>
      <c r="AD75" s="8" t="s">
        <v>279</v>
      </c>
      <c r="AE75" s="8">
        <v>0.189</v>
      </c>
      <c r="AF75" s="8">
        <v>0.13</v>
      </c>
      <c r="AG75" s="8">
        <v>35.4</v>
      </c>
      <c r="AH75" s="8">
        <v>824</v>
      </c>
      <c r="AI75" s="8">
        <v>174</v>
      </c>
      <c r="AJ75">
        <v>1.25</v>
      </c>
      <c r="AK75">
        <v>1E-4</v>
      </c>
      <c r="AM75" s="9"/>
      <c r="AN75" s="9">
        <v>11.1</v>
      </c>
      <c r="AO75" s="9">
        <v>849</v>
      </c>
      <c r="AP75" s="11">
        <v>-0.87614835903291399</v>
      </c>
      <c r="AQ75" s="9">
        <v>0.2</v>
      </c>
    </row>
    <row r="76" spans="1:43" ht="12.75" customHeight="1" x14ac:dyDescent="0.2">
      <c r="A76" s="2">
        <v>75</v>
      </c>
      <c r="B76" s="2" t="s">
        <v>280</v>
      </c>
      <c r="C76" s="2">
        <v>7</v>
      </c>
      <c r="D76" s="2">
        <v>6</v>
      </c>
      <c r="E76" s="2" t="s">
        <v>281</v>
      </c>
      <c r="F76" s="3">
        <v>186.20699999999999</v>
      </c>
      <c r="G76" s="3">
        <v>3180</v>
      </c>
      <c r="H76" s="3">
        <v>5600</v>
      </c>
      <c r="I76" s="4" t="s">
        <v>16</v>
      </c>
      <c r="J76" s="5">
        <v>21</v>
      </c>
      <c r="K76">
        <v>1.9</v>
      </c>
      <c r="L76">
        <v>7.88</v>
      </c>
      <c r="O76" s="6">
        <v>0.15</v>
      </c>
      <c r="P76" s="7" t="s">
        <v>170</v>
      </c>
      <c r="Q76" s="7" t="s">
        <v>170</v>
      </c>
      <c r="R76" t="str">
        <f t="shared" si="9"/>
        <v>[Xe] 6s2 4f14 5d5</v>
      </c>
      <c r="S76" t="str">
        <f t="shared" si="8"/>
        <v>[Xe] 6s2 4f14 5d5</v>
      </c>
      <c r="T76" s="8">
        <v>1.97</v>
      </c>
      <c r="U76" s="8">
        <v>0.53</v>
      </c>
      <c r="V76" s="8">
        <v>1.28</v>
      </c>
      <c r="W76" s="9"/>
      <c r="X76" s="9"/>
      <c r="Y76" s="9"/>
      <c r="Z76" s="9"/>
      <c r="AA76" s="9"/>
      <c r="AB76" s="8">
        <v>8.85</v>
      </c>
      <c r="AC76" s="8" t="s">
        <v>6</v>
      </c>
      <c r="AD76" s="8" t="s">
        <v>282</v>
      </c>
      <c r="AE76" s="8">
        <v>5.4199999999999998E-2</v>
      </c>
      <c r="AF76" s="8">
        <v>0.13</v>
      </c>
      <c r="AG76" s="8">
        <v>33.200000000000003</v>
      </c>
      <c r="AH76" s="8">
        <v>715</v>
      </c>
      <c r="AI76" s="8">
        <v>47.9</v>
      </c>
      <c r="AJ76">
        <v>6.9999999999999999E-4</v>
      </c>
      <c r="AK76">
        <v>3.9999999999999998E-6</v>
      </c>
      <c r="AM76" s="9"/>
      <c r="AN76" s="9">
        <v>9.6999999999999993</v>
      </c>
      <c r="AO76" s="9">
        <v>770</v>
      </c>
      <c r="AP76" s="11">
        <v>-1.2865094569060573</v>
      </c>
      <c r="AQ76" s="9">
        <v>-2.2999999999999998</v>
      </c>
    </row>
    <row r="77" spans="1:43" ht="12.75" customHeight="1" x14ac:dyDescent="0.2">
      <c r="A77" s="2">
        <v>76</v>
      </c>
      <c r="B77" s="2" t="s">
        <v>283</v>
      </c>
      <c r="C77" s="2">
        <v>8</v>
      </c>
      <c r="D77" s="2">
        <v>6</v>
      </c>
      <c r="E77" s="2" t="s">
        <v>284</v>
      </c>
      <c r="F77" s="3">
        <v>190.23</v>
      </c>
      <c r="G77" s="3">
        <v>3045</v>
      </c>
      <c r="H77" s="3">
        <v>5030</v>
      </c>
      <c r="I77" s="4" t="s">
        <v>16</v>
      </c>
      <c r="J77" s="5">
        <v>22.6</v>
      </c>
      <c r="K77">
        <v>2.2000000000000002</v>
      </c>
      <c r="L77">
        <v>8.6999999999999993</v>
      </c>
      <c r="O77" s="6">
        <v>1.1000000000000001</v>
      </c>
      <c r="P77" s="7" t="s">
        <v>285</v>
      </c>
      <c r="Q77" s="7" t="s">
        <v>285</v>
      </c>
      <c r="R77" t="str">
        <f t="shared" si="9"/>
        <v>[Xe] 6s2 4f14 5d6</v>
      </c>
      <c r="S77" t="str">
        <f t="shared" si="8"/>
        <v>[Xe] 6s2 4f14 5d6</v>
      </c>
      <c r="T77" s="8">
        <v>1.92</v>
      </c>
      <c r="U77" s="8">
        <v>0.63</v>
      </c>
      <c r="V77" s="8">
        <v>1.26</v>
      </c>
      <c r="W77" s="9"/>
      <c r="X77" s="9"/>
      <c r="Y77" s="9"/>
      <c r="Z77" s="9"/>
      <c r="AA77" s="9"/>
      <c r="AB77" s="8">
        <v>8.49</v>
      </c>
      <c r="AC77" s="8" t="s">
        <v>6</v>
      </c>
      <c r="AD77" s="8" t="s">
        <v>286</v>
      </c>
      <c r="AE77" s="8">
        <v>0.109</v>
      </c>
      <c r="AF77" s="8">
        <v>0.13</v>
      </c>
      <c r="AG77" s="8">
        <v>31.8</v>
      </c>
      <c r="AH77" s="8">
        <v>746</v>
      </c>
      <c r="AI77" s="8">
        <v>87.6</v>
      </c>
      <c r="AJ77">
        <v>1.5E-3</v>
      </c>
      <c r="AM77" s="9">
        <v>7</v>
      </c>
      <c r="AN77" s="9">
        <v>8.5</v>
      </c>
      <c r="AO77" s="9">
        <v>791</v>
      </c>
      <c r="AP77" s="11">
        <v>-0.17069622716897503</v>
      </c>
      <c r="AQ77" s="9">
        <v>-2.8</v>
      </c>
    </row>
    <row r="78" spans="1:43" ht="12.75" customHeight="1" x14ac:dyDescent="0.2">
      <c r="A78" s="2">
        <v>77</v>
      </c>
      <c r="B78" s="2" t="s">
        <v>287</v>
      </c>
      <c r="C78" s="2">
        <v>9</v>
      </c>
      <c r="D78" s="2">
        <v>6</v>
      </c>
      <c r="E78" s="2" t="s">
        <v>288</v>
      </c>
      <c r="F78" s="3">
        <v>192.21700000000001</v>
      </c>
      <c r="G78" s="3">
        <v>2410</v>
      </c>
      <c r="H78" s="3">
        <v>4130</v>
      </c>
      <c r="I78" s="4" t="s">
        <v>16</v>
      </c>
      <c r="J78" s="5">
        <v>22.4</v>
      </c>
      <c r="K78">
        <v>2.2000000000000002</v>
      </c>
      <c r="L78">
        <v>9.1</v>
      </c>
      <c r="O78" s="6">
        <v>1.57</v>
      </c>
      <c r="P78" s="7" t="s">
        <v>289</v>
      </c>
      <c r="Q78" s="7" t="s">
        <v>289</v>
      </c>
      <c r="R78" t="str">
        <f t="shared" si="9"/>
        <v>[Xe] 6s2 4f14 5d7</v>
      </c>
      <c r="S78" t="str">
        <f t="shared" si="8"/>
        <v>[Xe] 6s2 4f14 5d7</v>
      </c>
      <c r="T78" s="8">
        <v>1.87</v>
      </c>
      <c r="U78" s="8">
        <v>0.63</v>
      </c>
      <c r="V78" s="8">
        <v>1.27</v>
      </c>
      <c r="W78" s="9"/>
      <c r="X78" s="9"/>
      <c r="Y78" s="9"/>
      <c r="Z78" s="9"/>
      <c r="AA78" s="9">
        <v>82</v>
      </c>
      <c r="AB78" s="8">
        <v>8.5399999999999991</v>
      </c>
      <c r="AC78" s="8" t="s">
        <v>49</v>
      </c>
      <c r="AD78" s="8" t="s">
        <v>290</v>
      </c>
      <c r="AE78" s="8">
        <v>0.19700000000000001</v>
      </c>
      <c r="AF78" s="8">
        <v>0.13</v>
      </c>
      <c r="AG78" s="8">
        <v>26.1</v>
      </c>
      <c r="AH78" s="8">
        <v>604</v>
      </c>
      <c r="AI78" s="8">
        <v>147</v>
      </c>
      <c r="AJ78">
        <v>1E-3</v>
      </c>
      <c r="AM78" s="9">
        <v>6.25</v>
      </c>
      <c r="AN78" s="9">
        <v>7.6</v>
      </c>
      <c r="AO78" s="9">
        <v>665</v>
      </c>
      <c r="AP78" s="11">
        <v>-0.17979854051435973</v>
      </c>
      <c r="AQ78" s="9">
        <v>-3</v>
      </c>
    </row>
    <row r="79" spans="1:43" ht="12.75" customHeight="1" x14ac:dyDescent="0.2">
      <c r="A79" s="2">
        <v>78</v>
      </c>
      <c r="B79" s="2" t="s">
        <v>291</v>
      </c>
      <c r="C79" s="2">
        <v>10</v>
      </c>
      <c r="D79" s="2">
        <v>6</v>
      </c>
      <c r="E79" s="2" t="s">
        <v>292</v>
      </c>
      <c r="F79" s="3">
        <v>195.084</v>
      </c>
      <c r="G79" s="3">
        <v>1772</v>
      </c>
      <c r="H79" s="3">
        <v>3827</v>
      </c>
      <c r="I79" s="4" t="s">
        <v>16</v>
      </c>
      <c r="J79" s="5">
        <v>21.4</v>
      </c>
      <c r="K79">
        <v>2.2799999999999998</v>
      </c>
      <c r="L79">
        <v>9</v>
      </c>
      <c r="M79">
        <v>18.562999999999999</v>
      </c>
      <c r="O79" s="6">
        <v>2.13</v>
      </c>
      <c r="P79" s="7" t="s">
        <v>127</v>
      </c>
      <c r="Q79" s="7" t="s">
        <v>127</v>
      </c>
      <c r="R79" t="str">
        <f t="shared" si="9"/>
        <v>[Xe] 6s2 4f14 5d8</v>
      </c>
      <c r="S79" t="str">
        <f t="shared" si="8"/>
        <v>[Xe] 6s2 4f14 5d8</v>
      </c>
      <c r="T79" s="8">
        <v>1.83</v>
      </c>
      <c r="U79" s="8">
        <v>0.63</v>
      </c>
      <c r="V79" s="8">
        <v>1.3</v>
      </c>
      <c r="W79" s="9"/>
      <c r="X79" s="9"/>
      <c r="Y79" s="9"/>
      <c r="Z79" s="9">
        <v>94</v>
      </c>
      <c r="AA79" s="9"/>
      <c r="AB79" s="8">
        <v>9.1</v>
      </c>
      <c r="AC79" s="8" t="s">
        <v>49</v>
      </c>
      <c r="AD79" s="8" t="s">
        <v>293</v>
      </c>
      <c r="AE79" s="8">
        <v>9.6600000000000005E-2</v>
      </c>
      <c r="AF79" s="8">
        <v>0.13</v>
      </c>
      <c r="AG79" s="8">
        <v>19.600000000000001</v>
      </c>
      <c r="AH79" s="8">
        <v>510</v>
      </c>
      <c r="AI79" s="8">
        <v>71.599999999999994</v>
      </c>
      <c r="AJ79">
        <v>5.0000000000000001E-3</v>
      </c>
      <c r="AM79" s="9">
        <v>4.3</v>
      </c>
      <c r="AN79" s="9">
        <v>6.5</v>
      </c>
      <c r="AO79" s="9">
        <v>565</v>
      </c>
      <c r="AP79" s="11">
        <v>0.12710479836480765</v>
      </c>
      <c r="AQ79" s="9">
        <v>-2.2999999999999998</v>
      </c>
    </row>
    <row r="80" spans="1:43" ht="12.75" customHeight="1" x14ac:dyDescent="0.2">
      <c r="A80" s="2">
        <v>79</v>
      </c>
      <c r="B80" s="2" t="s">
        <v>294</v>
      </c>
      <c r="C80" s="2">
        <v>11</v>
      </c>
      <c r="D80" s="2">
        <v>6</v>
      </c>
      <c r="E80" s="2" t="s">
        <v>295</v>
      </c>
      <c r="F80" s="3">
        <v>196.96656899999999</v>
      </c>
      <c r="G80" s="3">
        <v>1064</v>
      </c>
      <c r="H80" s="3">
        <v>3080</v>
      </c>
      <c r="I80" s="4" t="s">
        <v>16</v>
      </c>
      <c r="J80" s="5">
        <v>19.3</v>
      </c>
      <c r="K80">
        <v>2.54</v>
      </c>
      <c r="L80">
        <v>9.2256999999999998</v>
      </c>
      <c r="M80">
        <v>20.521000000000001</v>
      </c>
      <c r="O80" s="6">
        <v>2.31</v>
      </c>
      <c r="P80" s="7" t="s">
        <v>296</v>
      </c>
      <c r="Q80" s="7" t="s">
        <v>296</v>
      </c>
      <c r="R80" t="str">
        <f t="shared" si="9"/>
        <v>[Xe] 6s2 4f14 5d9</v>
      </c>
      <c r="S80" t="str">
        <f t="shared" si="8"/>
        <v>[Xe] 6s2 4f14 5d9</v>
      </c>
      <c r="T80" s="8">
        <v>1.79</v>
      </c>
      <c r="U80" s="8">
        <v>0.85</v>
      </c>
      <c r="V80" s="8">
        <v>1.34</v>
      </c>
      <c r="W80" s="9"/>
      <c r="X80" s="9"/>
      <c r="Y80" s="9">
        <v>151</v>
      </c>
      <c r="Z80" s="9"/>
      <c r="AA80" s="9">
        <v>99</v>
      </c>
      <c r="AB80" s="8">
        <v>10.199999999999999</v>
      </c>
      <c r="AC80" s="8" t="s">
        <v>49</v>
      </c>
      <c r="AD80" s="8" t="s">
        <v>297</v>
      </c>
      <c r="AE80" s="8">
        <v>0.45200000000000001</v>
      </c>
      <c r="AF80" s="8">
        <v>0.128</v>
      </c>
      <c r="AG80" s="8">
        <v>12.55</v>
      </c>
      <c r="AH80" s="8">
        <v>334.4</v>
      </c>
      <c r="AI80" s="8">
        <v>317</v>
      </c>
      <c r="AJ80">
        <v>4.0000000000000001E-3</v>
      </c>
      <c r="AK80">
        <v>4.0000000000000001E-3</v>
      </c>
      <c r="AL80">
        <v>1.0000000000000001E-5</v>
      </c>
      <c r="AM80" s="9">
        <v>2.75</v>
      </c>
      <c r="AN80" s="9">
        <v>6.1</v>
      </c>
      <c r="AO80" s="9">
        <v>366</v>
      </c>
      <c r="AP80" s="11">
        <v>-0.72815839346350097</v>
      </c>
      <c r="AQ80" s="9">
        <v>-2.4</v>
      </c>
    </row>
    <row r="81" spans="1:43" ht="12.75" customHeight="1" x14ac:dyDescent="0.2">
      <c r="A81" s="2">
        <v>80</v>
      </c>
      <c r="B81" s="2" t="s">
        <v>298</v>
      </c>
      <c r="C81" s="2">
        <v>12</v>
      </c>
      <c r="D81" s="2">
        <v>6</v>
      </c>
      <c r="E81" s="2" t="s">
        <v>299</v>
      </c>
      <c r="F81" s="3">
        <v>200.59200000000001</v>
      </c>
      <c r="G81" s="3">
        <v>-38.9</v>
      </c>
      <c r="H81" s="3">
        <v>357</v>
      </c>
      <c r="I81" s="4" t="s">
        <v>139</v>
      </c>
      <c r="J81" s="5">
        <v>13.5</v>
      </c>
      <c r="K81">
        <v>2</v>
      </c>
      <c r="L81">
        <v>10.4375</v>
      </c>
      <c r="M81">
        <v>18.759</v>
      </c>
      <c r="N81">
        <v>34.201999999999998</v>
      </c>
      <c r="O81" s="6" t="s">
        <v>11</v>
      </c>
      <c r="P81" s="7" t="s">
        <v>116</v>
      </c>
      <c r="Q81" s="7" t="s">
        <v>116</v>
      </c>
      <c r="R81" t="str">
        <f t="shared" si="9"/>
        <v>[Xe] 6s2 4f14 5d10</v>
      </c>
      <c r="S81" t="str">
        <f t="shared" si="8"/>
        <v>[Xe] 6s2 4f14 5d10</v>
      </c>
      <c r="T81" s="8">
        <v>1.76</v>
      </c>
      <c r="U81" s="8">
        <v>1.02</v>
      </c>
      <c r="V81" s="8">
        <v>1.49</v>
      </c>
      <c r="W81" s="9"/>
      <c r="X81" s="9"/>
      <c r="Y81" s="9">
        <v>133</v>
      </c>
      <c r="Z81" s="9">
        <v>116</v>
      </c>
      <c r="AA81" s="9"/>
      <c r="AB81" s="8">
        <v>14.82</v>
      </c>
      <c r="AC81" s="8" t="s">
        <v>27</v>
      </c>
      <c r="AD81" s="8" t="s">
        <v>300</v>
      </c>
      <c r="AE81" s="8">
        <v>1.04E-2</v>
      </c>
      <c r="AF81" s="8">
        <v>0.13900000000000001</v>
      </c>
      <c r="AG81" s="8">
        <v>2.2949999999999999</v>
      </c>
      <c r="AH81" s="8">
        <v>59.228999999999999</v>
      </c>
      <c r="AI81" s="8">
        <v>8.34</v>
      </c>
      <c r="AJ81">
        <v>8.5000000000000006E-2</v>
      </c>
      <c r="AK81">
        <v>3.0000000000000001E-5</v>
      </c>
      <c r="AM81" s="9"/>
      <c r="AN81" s="9">
        <v>5.4</v>
      </c>
      <c r="AO81" s="9">
        <v>61</v>
      </c>
      <c r="AP81" s="11">
        <v>-0.46852108295774475</v>
      </c>
      <c r="AQ81" s="9">
        <v>-1.1000000000000001</v>
      </c>
    </row>
    <row r="82" spans="1:43" ht="12.75" customHeight="1" x14ac:dyDescent="0.2">
      <c r="A82" s="2">
        <v>81</v>
      </c>
      <c r="B82" s="2" t="s">
        <v>301</v>
      </c>
      <c r="C82" s="2">
        <v>13</v>
      </c>
      <c r="D82" s="2">
        <v>6</v>
      </c>
      <c r="E82" s="2" t="s">
        <v>302</v>
      </c>
      <c r="F82" s="3">
        <f>AVERAGE(204.382,204.385)</f>
        <v>204.3835</v>
      </c>
      <c r="G82" s="3">
        <v>303</v>
      </c>
      <c r="H82" s="3">
        <v>1457</v>
      </c>
      <c r="I82" s="4" t="s">
        <v>16</v>
      </c>
      <c r="J82" s="5">
        <v>11.9</v>
      </c>
      <c r="K82">
        <v>1.62</v>
      </c>
      <c r="L82">
        <v>6.1082999999999998</v>
      </c>
      <c r="M82">
        <v>20.428000000000001</v>
      </c>
      <c r="N82">
        <v>29.829000000000001</v>
      </c>
      <c r="O82" s="6">
        <v>0.2</v>
      </c>
      <c r="P82" s="7" t="s">
        <v>303</v>
      </c>
      <c r="Q82" s="7" t="s">
        <v>303</v>
      </c>
      <c r="R82" t="str">
        <f t="shared" ref="R82:R87" si="10">CONCATENATE("[",B$55,"] ",D82,"s",MIN(A82-A$55,2)," ",D82-2,"f",MIN(A82-A$57,14)," ",D82-1,"d",MIN(A82-A$71,10)," ",D82,"p",MIN(A82-A$81,6))</f>
        <v>[Xe] 6s2 4f14 5d10 6p1</v>
      </c>
      <c r="S82" t="str">
        <f t="shared" si="8"/>
        <v>[Xe] 6s2 4f14 5d10 6p1</v>
      </c>
      <c r="T82" s="8">
        <v>2.08</v>
      </c>
      <c r="U82" s="8">
        <v>1.59</v>
      </c>
      <c r="V82" s="8">
        <v>1.48</v>
      </c>
      <c r="W82" s="9"/>
      <c r="X82" s="9"/>
      <c r="Y82" s="9">
        <v>164</v>
      </c>
      <c r="Z82" s="9"/>
      <c r="AA82" s="9">
        <v>102.5</v>
      </c>
      <c r="AB82" s="8">
        <v>17.2</v>
      </c>
      <c r="AC82" s="8" t="s">
        <v>6</v>
      </c>
      <c r="AD82" s="8" t="s">
        <v>304</v>
      </c>
      <c r="AE82" s="8">
        <v>6.1699999999999998E-2</v>
      </c>
      <c r="AF82" s="8">
        <v>0.13</v>
      </c>
      <c r="AG82" s="8">
        <v>4.1420000000000003</v>
      </c>
      <c r="AH82" s="8">
        <v>164.1</v>
      </c>
      <c r="AI82" s="8">
        <v>46.1</v>
      </c>
      <c r="AJ82">
        <v>0.85</v>
      </c>
      <c r="AK82">
        <v>1.9000000000000001E-5</v>
      </c>
      <c r="AM82" s="9">
        <v>1.2</v>
      </c>
      <c r="AN82" s="9">
        <v>7.6</v>
      </c>
      <c r="AO82" s="9">
        <v>182</v>
      </c>
      <c r="AP82" s="11">
        <v>-0.7351821769904634</v>
      </c>
      <c r="AQ82" s="9">
        <v>-0.3</v>
      </c>
    </row>
    <row r="83" spans="1:43" ht="12.75" customHeight="1" x14ac:dyDescent="0.2">
      <c r="A83" s="2">
        <v>82</v>
      </c>
      <c r="B83" s="2" t="s">
        <v>305</v>
      </c>
      <c r="C83" s="2">
        <v>14</v>
      </c>
      <c r="D83" s="2">
        <v>6</v>
      </c>
      <c r="E83" s="2" t="s">
        <v>306</v>
      </c>
      <c r="F83" s="3">
        <v>207.2</v>
      </c>
      <c r="G83" s="3">
        <v>327.5</v>
      </c>
      <c r="H83" s="3">
        <v>1740</v>
      </c>
      <c r="I83" s="4" t="s">
        <v>16</v>
      </c>
      <c r="J83" s="5">
        <v>11.4</v>
      </c>
      <c r="K83">
        <v>2.33</v>
      </c>
      <c r="L83">
        <v>7.4166999999999996</v>
      </c>
      <c r="M83">
        <v>15.028</v>
      </c>
      <c r="N83">
        <v>31.943000000000001</v>
      </c>
      <c r="O83" s="6">
        <v>0.36</v>
      </c>
      <c r="P83" s="7" t="s">
        <v>184</v>
      </c>
      <c r="Q83" s="7" t="s">
        <v>184</v>
      </c>
      <c r="R83" t="str">
        <f t="shared" si="10"/>
        <v>[Xe] 6s2 4f14 5d10 6p2</v>
      </c>
      <c r="S83" t="str">
        <f t="shared" si="8"/>
        <v>[Xe] 6s2 4f14 5d10 6p2</v>
      </c>
      <c r="T83" s="8">
        <v>1.81</v>
      </c>
      <c r="U83" s="8">
        <v>1.19</v>
      </c>
      <c r="V83" s="8">
        <v>1.47</v>
      </c>
      <c r="W83" s="9"/>
      <c r="X83" s="9"/>
      <c r="Y83" s="9"/>
      <c r="Z83" s="9">
        <v>133</v>
      </c>
      <c r="AA83" s="9"/>
      <c r="AB83" s="8">
        <v>18.170000000000002</v>
      </c>
      <c r="AC83" s="8" t="s">
        <v>49</v>
      </c>
      <c r="AD83" s="8" t="s">
        <v>307</v>
      </c>
      <c r="AE83" s="8">
        <v>4.8099999999999997E-2</v>
      </c>
      <c r="AF83" s="8">
        <v>0.13</v>
      </c>
      <c r="AG83" s="8">
        <v>4.7990000000000004</v>
      </c>
      <c r="AH83" s="8">
        <v>177.7</v>
      </c>
      <c r="AI83" s="8">
        <v>35.299999999999997</v>
      </c>
      <c r="AJ83">
        <v>0.14000000000000001</v>
      </c>
      <c r="AK83">
        <v>3.0000000000000001E-5</v>
      </c>
      <c r="AL83">
        <v>1.7000000000000001E-4</v>
      </c>
      <c r="AM83" s="9">
        <v>1.5</v>
      </c>
      <c r="AN83" s="9">
        <v>6.8</v>
      </c>
      <c r="AO83" s="9">
        <v>196</v>
      </c>
      <c r="AP83" s="11">
        <v>0.49831055378960049</v>
      </c>
      <c r="AQ83" s="9">
        <v>1.1000000000000001</v>
      </c>
    </row>
    <row r="84" spans="1:43" ht="12.75" customHeight="1" x14ac:dyDescent="0.2">
      <c r="A84" s="2">
        <v>83</v>
      </c>
      <c r="B84" s="2" t="s">
        <v>308</v>
      </c>
      <c r="C84" s="2">
        <v>15</v>
      </c>
      <c r="D84" s="2">
        <v>6</v>
      </c>
      <c r="E84" s="2" t="s">
        <v>309</v>
      </c>
      <c r="F84" s="3">
        <v>208.9804</v>
      </c>
      <c r="G84" s="3">
        <v>271</v>
      </c>
      <c r="H84" s="3">
        <v>1560</v>
      </c>
      <c r="I84" s="4" t="s">
        <v>16</v>
      </c>
      <c r="J84" s="5">
        <v>9.75</v>
      </c>
      <c r="K84">
        <v>2.02</v>
      </c>
      <c r="L84">
        <v>7.2889999999999997</v>
      </c>
      <c r="M84">
        <v>16.687000000000001</v>
      </c>
      <c r="N84">
        <v>25.559000000000001</v>
      </c>
      <c r="O84" s="6">
        <v>0.95</v>
      </c>
      <c r="P84" s="7" t="s">
        <v>203</v>
      </c>
      <c r="Q84" s="7" t="s">
        <v>203</v>
      </c>
      <c r="R84" t="str">
        <f t="shared" si="10"/>
        <v>[Xe] 6s2 4f14 5d10 6p3</v>
      </c>
      <c r="S84" t="str">
        <f t="shared" si="8"/>
        <v>[Xe] 6s2 4f14 5d10 6p3</v>
      </c>
      <c r="T84" s="8">
        <v>1.63</v>
      </c>
      <c r="U84" s="8">
        <v>1.03</v>
      </c>
      <c r="V84" s="8">
        <v>1.46</v>
      </c>
      <c r="W84" s="9"/>
      <c r="X84" s="9"/>
      <c r="Y84" s="9"/>
      <c r="Z84" s="9"/>
      <c r="AA84" s="9">
        <v>117</v>
      </c>
      <c r="AB84" s="8">
        <v>21.3</v>
      </c>
      <c r="AC84" s="8" t="s">
        <v>27</v>
      </c>
      <c r="AD84" s="8" t="s">
        <v>310</v>
      </c>
      <c r="AE84" s="8">
        <v>8.6700000000000006E-3</v>
      </c>
      <c r="AF84" s="8">
        <v>0.12</v>
      </c>
      <c r="AG84" s="8">
        <v>11.3</v>
      </c>
      <c r="AH84" s="8">
        <v>104.8</v>
      </c>
      <c r="AI84" s="8">
        <v>7.87</v>
      </c>
      <c r="AJ84">
        <v>8.5000000000000006E-3</v>
      </c>
      <c r="AK84">
        <v>2.0000000000000002E-5</v>
      </c>
      <c r="AM84" s="9">
        <v>2.5</v>
      </c>
      <c r="AN84" s="9">
        <v>7.4</v>
      </c>
      <c r="AO84" s="9">
        <v>207</v>
      </c>
      <c r="AP84" s="11">
        <v>-0.84163750790475034</v>
      </c>
      <c r="AQ84" s="9">
        <v>-0.8</v>
      </c>
    </row>
    <row r="85" spans="1:43" ht="12.75" customHeight="1" x14ac:dyDescent="0.2">
      <c r="A85" s="2">
        <v>84</v>
      </c>
      <c r="B85" s="2" t="s">
        <v>311</v>
      </c>
      <c r="C85" s="2">
        <v>16</v>
      </c>
      <c r="D85" s="2">
        <v>6</v>
      </c>
      <c r="E85" s="2" t="s">
        <v>312</v>
      </c>
      <c r="F85" s="3">
        <v>209</v>
      </c>
      <c r="G85" s="3">
        <v>254</v>
      </c>
      <c r="H85" s="3">
        <v>962</v>
      </c>
      <c r="I85" s="4" t="s">
        <v>16</v>
      </c>
      <c r="J85" s="5">
        <v>9.32</v>
      </c>
      <c r="K85">
        <v>2</v>
      </c>
      <c r="L85">
        <v>8.4167000000000005</v>
      </c>
      <c r="O85" s="6">
        <v>1.9</v>
      </c>
      <c r="P85" s="7" t="s">
        <v>127</v>
      </c>
      <c r="Q85" s="7" t="s">
        <v>127</v>
      </c>
      <c r="R85" t="str">
        <f t="shared" si="10"/>
        <v>[Xe] 6s2 4f14 5d10 6p4</v>
      </c>
      <c r="S85" t="str">
        <f t="shared" si="8"/>
        <v>[Xe] 6s2 4f14 5d10 6p4</v>
      </c>
      <c r="T85" s="8">
        <v>1.53</v>
      </c>
      <c r="U85" s="8" t="s">
        <v>8</v>
      </c>
      <c r="V85" s="8">
        <v>1.46</v>
      </c>
      <c r="W85" s="9"/>
      <c r="X85" s="9"/>
      <c r="Y85" s="9"/>
      <c r="Z85" s="9"/>
      <c r="AA85" s="9"/>
      <c r="AB85" s="8">
        <v>22.23</v>
      </c>
      <c r="AC85" s="8" t="s">
        <v>65</v>
      </c>
      <c r="AD85" s="8" t="s">
        <v>313</v>
      </c>
      <c r="AE85" s="8">
        <v>2.1899999999999999E-2</v>
      </c>
      <c r="AF85" s="8">
        <v>0.12</v>
      </c>
      <c r="AG85" s="8" t="s">
        <v>8</v>
      </c>
      <c r="AH85" s="8" t="s">
        <v>8</v>
      </c>
      <c r="AI85" s="8">
        <v>20</v>
      </c>
      <c r="AJ85">
        <v>2.0000000000000001E-10</v>
      </c>
      <c r="AK85">
        <v>1.4E-14</v>
      </c>
      <c r="AM85" s="9"/>
      <c r="AN85" s="9">
        <v>6.8</v>
      </c>
      <c r="AO85" s="9">
        <v>144</v>
      </c>
      <c r="AP85" s="9"/>
      <c r="AQ85" s="9">
        <v>-9.6999999999999993</v>
      </c>
    </row>
    <row r="86" spans="1:43" ht="12.75" customHeight="1" x14ac:dyDescent="0.2">
      <c r="A86" s="2">
        <v>85</v>
      </c>
      <c r="B86" s="2" t="s">
        <v>314</v>
      </c>
      <c r="C86" s="2">
        <v>17</v>
      </c>
      <c r="D86" s="2">
        <v>6</v>
      </c>
      <c r="E86" s="2" t="s">
        <v>315</v>
      </c>
      <c r="F86" s="3">
        <v>210</v>
      </c>
      <c r="G86" s="3">
        <v>302</v>
      </c>
      <c r="H86" s="3">
        <v>337</v>
      </c>
      <c r="I86" s="4" t="s">
        <v>16</v>
      </c>
      <c r="J86" s="13"/>
      <c r="K86">
        <v>2.2000000000000002</v>
      </c>
      <c r="L86">
        <v>9.5</v>
      </c>
      <c r="O86" s="6">
        <v>2.8</v>
      </c>
      <c r="P86" s="12" t="s">
        <v>8</v>
      </c>
      <c r="Q86" s="12" t="s">
        <v>8</v>
      </c>
      <c r="R86" t="str">
        <f t="shared" si="10"/>
        <v>[Xe] 6s2 4f14 5d10 6p5</v>
      </c>
      <c r="S86" t="str">
        <f t="shared" si="8"/>
        <v>[Xe] 6s2 4f14 5d10 6p5</v>
      </c>
      <c r="T86" s="8">
        <v>1.43</v>
      </c>
      <c r="U86" s="8" t="s">
        <v>8</v>
      </c>
      <c r="V86" s="8">
        <v>1.45</v>
      </c>
      <c r="W86" s="9"/>
      <c r="X86" s="9"/>
      <c r="Y86" s="9"/>
      <c r="Z86" s="9"/>
      <c r="AA86" s="9"/>
      <c r="AB86" s="8" t="s">
        <v>8</v>
      </c>
      <c r="AC86" s="8" t="s">
        <v>8</v>
      </c>
      <c r="AD86" s="8" t="s">
        <v>316</v>
      </c>
      <c r="AE86" s="8" t="s">
        <v>8</v>
      </c>
      <c r="AF86" s="8" t="s">
        <v>8</v>
      </c>
      <c r="AG86" s="8" t="s">
        <v>8</v>
      </c>
      <c r="AH86" s="8" t="s">
        <v>8</v>
      </c>
      <c r="AI86" s="8">
        <v>1.7</v>
      </c>
      <c r="AM86" s="9"/>
      <c r="AN86" s="9">
        <v>6</v>
      </c>
      <c r="AO86" s="9">
        <v>92</v>
      </c>
      <c r="AP86" s="9"/>
      <c r="AQ86" s="9"/>
    </row>
    <row r="87" spans="1:43" ht="12.75" customHeight="1" x14ac:dyDescent="0.2">
      <c r="A87" s="2">
        <v>86</v>
      </c>
      <c r="B87" s="2" t="s">
        <v>317</v>
      </c>
      <c r="C87" s="2">
        <v>18</v>
      </c>
      <c r="D87" s="2">
        <v>6</v>
      </c>
      <c r="E87" s="2" t="s">
        <v>318</v>
      </c>
      <c r="F87" s="3">
        <v>222</v>
      </c>
      <c r="G87" s="3">
        <v>-71</v>
      </c>
      <c r="H87" s="3">
        <v>-61.8</v>
      </c>
      <c r="I87" s="4" t="s">
        <v>3</v>
      </c>
      <c r="J87" s="5">
        <v>9.7300000000000008E-3</v>
      </c>
      <c r="L87">
        <v>10.7485</v>
      </c>
      <c r="O87" s="6" t="s">
        <v>11</v>
      </c>
      <c r="P87" s="7" t="s">
        <v>12</v>
      </c>
      <c r="Q87" s="7"/>
      <c r="R87" t="str">
        <f t="shared" si="10"/>
        <v>[Xe] 6s2 4f14 5d10 6p6</v>
      </c>
      <c r="S87" t="str">
        <f t="shared" si="8"/>
        <v>[Xe] 6s2 4f14 5d10 6p6</v>
      </c>
      <c r="T87" s="8">
        <v>1.34</v>
      </c>
      <c r="U87" s="8" t="s">
        <v>8</v>
      </c>
      <c r="V87" s="8" t="s">
        <v>8</v>
      </c>
      <c r="W87" s="9"/>
      <c r="X87" s="9"/>
      <c r="Y87" s="9"/>
      <c r="Z87" s="9"/>
      <c r="AA87" s="9"/>
      <c r="AB87" s="8">
        <v>50.5</v>
      </c>
      <c r="AC87" s="8" t="s">
        <v>49</v>
      </c>
      <c r="AD87" s="8" t="s">
        <v>319</v>
      </c>
      <c r="AE87" s="8" t="s">
        <v>8</v>
      </c>
      <c r="AF87" s="8">
        <v>0.09</v>
      </c>
      <c r="AG87" s="8">
        <v>2.89</v>
      </c>
      <c r="AH87" s="8">
        <v>16.399999999999999</v>
      </c>
      <c r="AI87" s="8">
        <v>3.64E-3</v>
      </c>
      <c r="AJ87">
        <v>4.0000000000000001E-13</v>
      </c>
      <c r="AK87">
        <v>5.9999999999999999E-16</v>
      </c>
      <c r="AM87" s="9"/>
      <c r="AN87" s="9">
        <v>5.3</v>
      </c>
      <c r="AO87" s="9">
        <v>0</v>
      </c>
      <c r="AP87" s="9"/>
      <c r="AQ87" s="9">
        <v>-12.4</v>
      </c>
    </row>
    <row r="88" spans="1:43" ht="12.75" customHeight="1" x14ac:dyDescent="0.2">
      <c r="A88" s="2">
        <v>87</v>
      </c>
      <c r="B88" s="2" t="s">
        <v>320</v>
      </c>
      <c r="C88" s="2">
        <v>1</v>
      </c>
      <c r="D88" s="2">
        <v>7</v>
      </c>
      <c r="E88" s="2" t="s">
        <v>321</v>
      </c>
      <c r="F88" s="3">
        <v>223</v>
      </c>
      <c r="G88" s="3">
        <v>27</v>
      </c>
      <c r="H88" s="3">
        <v>677</v>
      </c>
      <c r="I88" s="4" t="s">
        <v>16</v>
      </c>
      <c r="J88" s="13"/>
      <c r="K88">
        <v>0.7</v>
      </c>
      <c r="L88" s="14">
        <v>3.94</v>
      </c>
      <c r="O88" s="6">
        <v>0.46</v>
      </c>
      <c r="P88" s="7" t="s">
        <v>17</v>
      </c>
      <c r="Q88" s="7" t="s">
        <v>17</v>
      </c>
      <c r="R88" t="str">
        <f>CONCATENATE("[",B$87,"] ",D88,"s",MIN(A88-A$87,2))</f>
        <v>[Rn] 7s1</v>
      </c>
      <c r="S88" t="str">
        <f t="shared" si="8"/>
        <v>[Rn] 7s1</v>
      </c>
      <c r="T88" s="8" t="s">
        <v>8</v>
      </c>
      <c r="U88" s="8" t="s">
        <v>8</v>
      </c>
      <c r="V88" s="8" t="s">
        <v>8</v>
      </c>
      <c r="W88" s="9"/>
      <c r="X88" s="9"/>
      <c r="Y88" s="9">
        <v>194</v>
      </c>
      <c r="Z88" s="9"/>
      <c r="AA88" s="9"/>
      <c r="AB88" s="8" t="s">
        <v>8</v>
      </c>
      <c r="AC88" s="8" t="s">
        <v>18</v>
      </c>
      <c r="AD88" s="8" t="s">
        <v>322</v>
      </c>
      <c r="AE88" s="8">
        <v>0.03</v>
      </c>
      <c r="AF88" s="8" t="s">
        <v>8</v>
      </c>
      <c r="AG88" s="8" t="s">
        <v>8</v>
      </c>
      <c r="AH88" s="8" t="s">
        <v>8</v>
      </c>
      <c r="AI88" s="8">
        <v>15</v>
      </c>
      <c r="AM88" s="9"/>
      <c r="AN88" s="9">
        <v>48.7</v>
      </c>
      <c r="AO88" s="9">
        <v>73</v>
      </c>
      <c r="AP88" s="9"/>
      <c r="AQ88" s="9"/>
    </row>
    <row r="89" spans="1:43" ht="12.75" customHeight="1" x14ac:dyDescent="0.2">
      <c r="A89" s="2">
        <v>88</v>
      </c>
      <c r="B89" s="2" t="s">
        <v>323</v>
      </c>
      <c r="C89" s="2">
        <v>2</v>
      </c>
      <c r="D89" s="2">
        <v>7</v>
      </c>
      <c r="E89" s="2" t="s">
        <v>324</v>
      </c>
      <c r="F89" s="3">
        <v>226</v>
      </c>
      <c r="G89" s="3">
        <v>700</v>
      </c>
      <c r="H89" s="3">
        <v>1140</v>
      </c>
      <c r="I89" s="4" t="s">
        <v>16</v>
      </c>
      <c r="J89" s="5">
        <v>5</v>
      </c>
      <c r="K89">
        <v>0.9</v>
      </c>
      <c r="L89">
        <v>5.2789000000000001</v>
      </c>
      <c r="M89">
        <v>10.148</v>
      </c>
      <c r="O89" s="6"/>
      <c r="P89" s="7" t="s">
        <v>22</v>
      </c>
      <c r="Q89" s="7" t="s">
        <v>22</v>
      </c>
      <c r="R89" t="str">
        <f>CONCATENATE("[",B$87,"] ",D89,"s",MIN(A89-A$87,2))</f>
        <v>[Rn] 7s2</v>
      </c>
      <c r="S89" t="str">
        <f t="shared" si="8"/>
        <v>[Rn] 7s2</v>
      </c>
      <c r="T89" s="8" t="s">
        <v>8</v>
      </c>
      <c r="U89" s="8">
        <v>1.62</v>
      </c>
      <c r="V89" s="8" t="s">
        <v>8</v>
      </c>
      <c r="W89" s="9"/>
      <c r="X89" s="9"/>
      <c r="Y89" s="9"/>
      <c r="Z89" s="9">
        <v>162</v>
      </c>
      <c r="AA89" s="9"/>
      <c r="AB89" s="8">
        <v>45.2</v>
      </c>
      <c r="AC89" s="8" t="s">
        <v>18</v>
      </c>
      <c r="AD89" s="8" t="s">
        <v>325</v>
      </c>
      <c r="AE89" s="8" t="s">
        <v>8</v>
      </c>
      <c r="AF89" s="8">
        <v>0.12</v>
      </c>
      <c r="AG89" s="8" t="s">
        <v>8</v>
      </c>
      <c r="AH89" s="8" t="s">
        <v>8</v>
      </c>
      <c r="AI89" s="8">
        <v>18.600000000000001</v>
      </c>
      <c r="AJ89">
        <v>8.9999999999999996E-7</v>
      </c>
      <c r="AK89">
        <v>8.9000000000000003E-11</v>
      </c>
      <c r="AM89" s="9"/>
      <c r="AN89" s="9">
        <v>38.299999999999997</v>
      </c>
      <c r="AO89" s="9">
        <v>159</v>
      </c>
      <c r="AP89" s="9"/>
      <c r="AQ89" s="9">
        <v>-6</v>
      </c>
    </row>
    <row r="90" spans="1:43" ht="12.75" customHeight="1" x14ac:dyDescent="0.2">
      <c r="A90" s="2">
        <v>89</v>
      </c>
      <c r="B90" s="2" t="s">
        <v>326</v>
      </c>
      <c r="C90" s="2" t="s">
        <v>327</v>
      </c>
      <c r="D90" s="2">
        <v>7</v>
      </c>
      <c r="E90" s="2" t="s">
        <v>328</v>
      </c>
      <c r="F90" s="3">
        <v>227</v>
      </c>
      <c r="G90" s="3">
        <v>1050</v>
      </c>
      <c r="H90" s="3">
        <v>3200</v>
      </c>
      <c r="I90" s="4" t="s">
        <v>16</v>
      </c>
      <c r="J90" s="5">
        <v>10.1</v>
      </c>
      <c r="K90">
        <v>1.1000000000000001</v>
      </c>
      <c r="L90">
        <v>5.17</v>
      </c>
      <c r="M90">
        <v>12.125999999999999</v>
      </c>
      <c r="O90" s="6"/>
      <c r="P90" s="7" t="s">
        <v>26</v>
      </c>
      <c r="Q90" s="7" t="s">
        <v>26</v>
      </c>
      <c r="R90" t="str">
        <f t="shared" ref="R90:R103" si="11">CONCATENATE("[",B$87,"] ",D90,"s",MIN(A90-A$87,2)," ",D90-2,"f",MIN(A90-A$89,14))</f>
        <v>[Rn] 7s2 5f1</v>
      </c>
      <c r="S90" t="str">
        <f t="shared" si="8"/>
        <v>[Rn] 7s2 5f1</v>
      </c>
      <c r="T90" s="8" t="s">
        <v>8</v>
      </c>
      <c r="U90" s="8" t="s">
        <v>8</v>
      </c>
      <c r="V90" s="8" t="s">
        <v>8</v>
      </c>
      <c r="W90" s="9"/>
      <c r="X90" s="9"/>
      <c r="Y90" s="9"/>
      <c r="Z90" s="9"/>
      <c r="AA90" s="9">
        <v>126</v>
      </c>
      <c r="AB90" s="8">
        <v>22.54</v>
      </c>
      <c r="AC90" s="8" t="s">
        <v>49</v>
      </c>
      <c r="AD90" s="8" t="s">
        <v>329</v>
      </c>
      <c r="AE90" s="8" t="s">
        <v>8</v>
      </c>
      <c r="AF90" s="8" t="s">
        <v>8</v>
      </c>
      <c r="AG90" s="8" t="s">
        <v>8</v>
      </c>
      <c r="AH90" s="8" t="s">
        <v>8</v>
      </c>
      <c r="AI90" s="8">
        <v>12</v>
      </c>
      <c r="AJ90">
        <v>5.4999999999999996E-10</v>
      </c>
      <c r="AM90" s="9"/>
      <c r="AN90" s="9">
        <v>32.1</v>
      </c>
      <c r="AO90" s="9">
        <v>385</v>
      </c>
      <c r="AP90" s="9"/>
      <c r="AQ90" s="9">
        <v>-9.3000000000000007</v>
      </c>
    </row>
    <row r="91" spans="1:43" ht="12.75" customHeight="1" x14ac:dyDescent="0.2">
      <c r="A91" s="2">
        <v>90</v>
      </c>
      <c r="B91" s="2" t="s">
        <v>330</v>
      </c>
      <c r="C91" s="2" t="s">
        <v>327</v>
      </c>
      <c r="D91" s="2">
        <v>7</v>
      </c>
      <c r="E91" s="2" t="s">
        <v>331</v>
      </c>
      <c r="F91" s="3">
        <v>232.0377</v>
      </c>
      <c r="G91" s="3">
        <v>1750</v>
      </c>
      <c r="H91" s="3">
        <v>4790</v>
      </c>
      <c r="I91" s="4" t="s">
        <v>16</v>
      </c>
      <c r="J91" s="5">
        <v>11.7</v>
      </c>
      <c r="K91">
        <v>1.3</v>
      </c>
      <c r="L91">
        <v>6.08</v>
      </c>
      <c r="M91">
        <v>11.504</v>
      </c>
      <c r="N91">
        <v>20.003</v>
      </c>
      <c r="O91" s="6"/>
      <c r="P91" s="7" t="s">
        <v>156</v>
      </c>
      <c r="Q91" s="7" t="s">
        <v>156</v>
      </c>
      <c r="R91" t="str">
        <f t="shared" si="11"/>
        <v>[Rn] 7s2 5f2</v>
      </c>
      <c r="S91" t="str">
        <f t="shared" si="8"/>
        <v>[Rn] 7s2 5f2</v>
      </c>
      <c r="T91" s="8" t="s">
        <v>8</v>
      </c>
      <c r="U91" s="8">
        <v>1.05</v>
      </c>
      <c r="V91" s="8">
        <v>1.65</v>
      </c>
      <c r="W91" s="9"/>
      <c r="X91" s="9"/>
      <c r="Y91" s="9"/>
      <c r="Z91" s="9"/>
      <c r="AA91" s="9"/>
      <c r="AB91" s="8">
        <v>19.899999999999999</v>
      </c>
      <c r="AC91" s="8" t="s">
        <v>49</v>
      </c>
      <c r="AD91" s="8" t="s">
        <v>332</v>
      </c>
      <c r="AE91" s="8">
        <v>6.5299999999999997E-2</v>
      </c>
      <c r="AF91" s="8">
        <v>0.12</v>
      </c>
      <c r="AG91" s="8">
        <v>16.100000000000001</v>
      </c>
      <c r="AH91" s="8">
        <v>514.4</v>
      </c>
      <c r="AI91" s="8">
        <v>54</v>
      </c>
      <c r="AJ91">
        <v>9.6</v>
      </c>
      <c r="AK91">
        <v>9.9999999999999995E-7</v>
      </c>
      <c r="AM91" s="9"/>
      <c r="AN91" s="9">
        <v>32.1</v>
      </c>
      <c r="AO91" s="9">
        <v>576</v>
      </c>
      <c r="AP91" s="11">
        <v>-1.4749551929631546</v>
      </c>
      <c r="AQ91" s="9">
        <v>1</v>
      </c>
    </row>
    <row r="92" spans="1:43" ht="12.75" customHeight="1" x14ac:dyDescent="0.2">
      <c r="A92" s="2">
        <v>91</v>
      </c>
      <c r="B92" s="2" t="s">
        <v>333</v>
      </c>
      <c r="C92" s="2" t="s">
        <v>327</v>
      </c>
      <c r="D92" s="2">
        <v>7</v>
      </c>
      <c r="E92" s="2" t="s">
        <v>334</v>
      </c>
      <c r="F92" s="3">
        <v>231.03587999999999</v>
      </c>
      <c r="G92" s="3">
        <v>1570</v>
      </c>
      <c r="H92" s="3">
        <v>4000</v>
      </c>
      <c r="I92" s="4" t="s">
        <v>16</v>
      </c>
      <c r="J92" s="5">
        <v>15.4</v>
      </c>
      <c r="K92">
        <v>1.5</v>
      </c>
      <c r="L92">
        <v>5.89</v>
      </c>
      <c r="O92" s="6"/>
      <c r="P92" s="7" t="s">
        <v>335</v>
      </c>
      <c r="Q92" s="7" t="s">
        <v>335</v>
      </c>
      <c r="R92" t="str">
        <f t="shared" si="11"/>
        <v>[Rn] 7s2 5f3</v>
      </c>
      <c r="S92" t="str">
        <f t="shared" si="8"/>
        <v>[Rn] 7s2 5f3</v>
      </c>
      <c r="T92" s="8" t="s">
        <v>8</v>
      </c>
      <c r="U92" s="8" t="s">
        <v>8</v>
      </c>
      <c r="V92" s="8" t="s">
        <v>8</v>
      </c>
      <c r="W92" s="9"/>
      <c r="X92" s="9"/>
      <c r="Y92" s="9"/>
      <c r="Z92" s="9"/>
      <c r="AA92" s="9">
        <v>118</v>
      </c>
      <c r="AB92" s="8">
        <v>15</v>
      </c>
      <c r="AC92" s="8" t="s">
        <v>69</v>
      </c>
      <c r="AD92" s="8" t="s">
        <v>336</v>
      </c>
      <c r="AE92" s="8">
        <v>5.2900000000000003E-2</v>
      </c>
      <c r="AF92" s="8">
        <v>0.12</v>
      </c>
      <c r="AG92" s="8">
        <v>12.3</v>
      </c>
      <c r="AH92" s="8" t="s">
        <v>8</v>
      </c>
      <c r="AI92" s="8">
        <v>47</v>
      </c>
      <c r="AJ92">
        <v>1.3999999999999999E-6</v>
      </c>
      <c r="AK92">
        <v>5.0000000000000002E-11</v>
      </c>
      <c r="AM92" s="9"/>
      <c r="AN92" s="9">
        <v>25.4</v>
      </c>
      <c r="AO92" s="9">
        <v>527</v>
      </c>
      <c r="AP92" s="9"/>
      <c r="AQ92" s="9">
        <v>-5.9</v>
      </c>
    </row>
    <row r="93" spans="1:43" ht="12.75" customHeight="1" x14ac:dyDescent="0.2">
      <c r="A93" s="2">
        <v>92</v>
      </c>
      <c r="B93" s="2" t="s">
        <v>337</v>
      </c>
      <c r="C93" s="2" t="s">
        <v>327</v>
      </c>
      <c r="D93" s="2">
        <v>7</v>
      </c>
      <c r="E93" s="2" t="s">
        <v>338</v>
      </c>
      <c r="F93" s="3">
        <v>238.02891</v>
      </c>
      <c r="G93" s="3">
        <v>1132</v>
      </c>
      <c r="H93" s="3">
        <v>3818</v>
      </c>
      <c r="I93" s="4" t="s">
        <v>16</v>
      </c>
      <c r="J93" s="5">
        <v>19</v>
      </c>
      <c r="K93">
        <v>1.38</v>
      </c>
      <c r="L93">
        <v>6.1940999999999997</v>
      </c>
      <c r="O93" s="6"/>
      <c r="P93" s="7" t="s">
        <v>339</v>
      </c>
      <c r="Q93" s="7" t="s">
        <v>339</v>
      </c>
      <c r="R93" t="str">
        <f t="shared" si="11"/>
        <v>[Rn] 7s2 5f4</v>
      </c>
      <c r="S93" t="str">
        <f t="shared" si="8"/>
        <v>[Rn] 7s2 5f4</v>
      </c>
      <c r="T93" s="8" t="s">
        <v>8</v>
      </c>
      <c r="U93" s="8">
        <v>0.81</v>
      </c>
      <c r="V93" s="8">
        <v>1.42</v>
      </c>
      <c r="W93" s="9"/>
      <c r="X93" s="9"/>
      <c r="Y93" s="9"/>
      <c r="Z93" s="9"/>
      <c r="AA93" s="9">
        <v>116.5</v>
      </c>
      <c r="AB93" s="8">
        <v>12.59</v>
      </c>
      <c r="AC93" s="8" t="s">
        <v>69</v>
      </c>
      <c r="AD93" s="8" t="s">
        <v>340</v>
      </c>
      <c r="AE93" s="8">
        <v>3.7999999999999999E-2</v>
      </c>
      <c r="AF93" s="8">
        <v>0.12</v>
      </c>
      <c r="AG93" s="8">
        <v>8.52</v>
      </c>
      <c r="AH93" s="8">
        <v>477</v>
      </c>
      <c r="AI93" s="8">
        <v>27.6</v>
      </c>
      <c r="AJ93">
        <v>2.7</v>
      </c>
      <c r="AK93">
        <v>3.2000000000000002E-3</v>
      </c>
      <c r="AL93">
        <v>9.9999999999999995E-8</v>
      </c>
      <c r="AM93" s="9"/>
      <c r="AN93" s="9">
        <v>27.4</v>
      </c>
      <c r="AO93" s="9">
        <v>490</v>
      </c>
      <c r="AP93" s="11">
        <v>-2.0457574905606748</v>
      </c>
      <c r="AQ93" s="9">
        <v>0.4</v>
      </c>
    </row>
    <row r="94" spans="1:43" ht="12.75" customHeight="1" x14ac:dyDescent="0.2">
      <c r="A94" s="2">
        <v>93</v>
      </c>
      <c r="B94" s="2" t="s">
        <v>341</v>
      </c>
      <c r="C94" s="2" t="s">
        <v>327</v>
      </c>
      <c r="D94" s="2">
        <v>7</v>
      </c>
      <c r="E94" s="2" t="s">
        <v>342</v>
      </c>
      <c r="F94" s="3">
        <v>237</v>
      </c>
      <c r="G94" s="3">
        <v>640</v>
      </c>
      <c r="H94" s="3">
        <v>3900</v>
      </c>
      <c r="I94" s="4" t="s">
        <v>16</v>
      </c>
      <c r="J94" s="5">
        <v>20.2</v>
      </c>
      <c r="K94">
        <v>1.36</v>
      </c>
      <c r="L94">
        <v>6.2656999999999998</v>
      </c>
      <c r="O94" s="6"/>
      <c r="P94" s="7" t="s">
        <v>343</v>
      </c>
      <c r="Q94" s="7" t="s">
        <v>343</v>
      </c>
      <c r="R94" t="str">
        <f t="shared" si="11"/>
        <v>[Rn] 7s2 5f5</v>
      </c>
      <c r="S94" t="str">
        <f t="shared" si="8"/>
        <v>[Rn] 7s2 5f5</v>
      </c>
      <c r="T94" s="8" t="s">
        <v>8</v>
      </c>
      <c r="U94" s="8" t="s">
        <v>8</v>
      </c>
      <c r="V94" s="8" t="s">
        <v>8</v>
      </c>
      <c r="W94" s="9"/>
      <c r="X94" s="9"/>
      <c r="Y94" s="9"/>
      <c r="Z94" s="9">
        <v>124</v>
      </c>
      <c r="AA94" s="9">
        <v>115</v>
      </c>
      <c r="AB94" s="8">
        <v>11.62</v>
      </c>
      <c r="AC94" s="8" t="s">
        <v>69</v>
      </c>
      <c r="AD94" s="8" t="s">
        <v>344</v>
      </c>
      <c r="AE94" s="8">
        <v>8.2199999999999999E-3</v>
      </c>
      <c r="AF94" s="8">
        <v>0.12</v>
      </c>
      <c r="AG94" s="8">
        <v>5.19</v>
      </c>
      <c r="AH94" s="8" t="s">
        <v>8</v>
      </c>
      <c r="AI94" s="8">
        <v>6.3</v>
      </c>
      <c r="AM94" s="9"/>
      <c r="AN94" s="9">
        <v>24.8</v>
      </c>
      <c r="AO94" s="9"/>
      <c r="AP94" s="9"/>
      <c r="AQ94" s="9"/>
    </row>
    <row r="95" spans="1:43" ht="12.75" customHeight="1" x14ac:dyDescent="0.2">
      <c r="A95" s="2">
        <v>94</v>
      </c>
      <c r="B95" s="2" t="s">
        <v>345</v>
      </c>
      <c r="C95" s="2" t="s">
        <v>327</v>
      </c>
      <c r="D95" s="2">
        <v>7</v>
      </c>
      <c r="E95" s="2" t="s">
        <v>346</v>
      </c>
      <c r="F95" s="3">
        <v>244</v>
      </c>
      <c r="G95" s="3">
        <v>641</v>
      </c>
      <c r="H95" s="3">
        <v>3232</v>
      </c>
      <c r="I95" s="4" t="s">
        <v>16</v>
      </c>
      <c r="J95" s="5">
        <v>19.8</v>
      </c>
      <c r="K95">
        <v>1.28</v>
      </c>
      <c r="L95">
        <v>6.06</v>
      </c>
      <c r="O95" s="6"/>
      <c r="P95" s="7" t="s">
        <v>347</v>
      </c>
      <c r="Q95" s="7" t="s">
        <v>347</v>
      </c>
      <c r="R95" t="str">
        <f t="shared" si="11"/>
        <v>[Rn] 7s2 5f6</v>
      </c>
      <c r="S95" t="str">
        <f t="shared" si="8"/>
        <v>[Rn] 7s2 5f6</v>
      </c>
      <c r="T95" s="8" t="s">
        <v>8</v>
      </c>
      <c r="U95" s="8" t="s">
        <v>8</v>
      </c>
      <c r="V95" s="8" t="s">
        <v>8</v>
      </c>
      <c r="W95" s="9"/>
      <c r="X95" s="9"/>
      <c r="Y95" s="9"/>
      <c r="Z95" s="9"/>
      <c r="AA95" s="9">
        <v>114</v>
      </c>
      <c r="AB95" s="8">
        <v>12.32</v>
      </c>
      <c r="AC95" s="8" t="s">
        <v>65</v>
      </c>
      <c r="AD95" s="8" t="s">
        <v>348</v>
      </c>
      <c r="AE95" s="8">
        <v>6.6600000000000001E-3</v>
      </c>
      <c r="AF95" s="8">
        <v>0.13</v>
      </c>
      <c r="AG95" s="8">
        <v>2.84</v>
      </c>
      <c r="AH95" s="8">
        <v>344</v>
      </c>
      <c r="AI95" s="8">
        <v>6.74</v>
      </c>
      <c r="AM95" s="9"/>
      <c r="AN95" s="9">
        <v>24.5</v>
      </c>
      <c r="AO95" s="9">
        <v>352</v>
      </c>
      <c r="AP95" s="9"/>
      <c r="AQ95" s="9"/>
    </row>
    <row r="96" spans="1:43" ht="12.75" customHeight="1" x14ac:dyDescent="0.2">
      <c r="A96" s="2">
        <v>95</v>
      </c>
      <c r="B96" s="2" t="s">
        <v>349</v>
      </c>
      <c r="C96" s="2" t="s">
        <v>327</v>
      </c>
      <c r="D96" s="2">
        <v>7</v>
      </c>
      <c r="E96" s="2" t="s">
        <v>350</v>
      </c>
      <c r="F96" s="3">
        <v>243</v>
      </c>
      <c r="G96" s="3">
        <v>994</v>
      </c>
      <c r="H96" s="3">
        <v>2607</v>
      </c>
      <c r="I96" s="4" t="s">
        <v>16</v>
      </c>
      <c r="J96" s="5">
        <v>13.7</v>
      </c>
      <c r="K96">
        <v>1.3</v>
      </c>
      <c r="L96">
        <v>5.9932999999999996</v>
      </c>
      <c r="O96" s="6"/>
      <c r="P96" s="7" t="s">
        <v>351</v>
      </c>
      <c r="Q96" s="7" t="s">
        <v>351</v>
      </c>
      <c r="R96" t="str">
        <f t="shared" si="11"/>
        <v>[Rn] 7s2 5f7</v>
      </c>
      <c r="S96" t="str">
        <f t="shared" si="8"/>
        <v>[Rn] 7s2 5f7</v>
      </c>
      <c r="T96" s="8" t="s">
        <v>8</v>
      </c>
      <c r="U96" s="8" t="s">
        <v>8</v>
      </c>
      <c r="V96" s="8" t="s">
        <v>8</v>
      </c>
      <c r="W96" s="9"/>
      <c r="X96" s="9"/>
      <c r="Y96" s="9"/>
      <c r="Z96" s="9"/>
      <c r="AA96" s="9">
        <v>111.5</v>
      </c>
      <c r="AB96" s="8">
        <v>17.86</v>
      </c>
      <c r="AC96" s="8" t="s">
        <v>6</v>
      </c>
      <c r="AD96" s="8" t="s">
        <v>352</v>
      </c>
      <c r="AE96" s="8">
        <v>2.1999999999999999E-2</v>
      </c>
      <c r="AF96" s="8">
        <v>0.11</v>
      </c>
      <c r="AG96" s="8">
        <v>14.4</v>
      </c>
      <c r="AH96" s="8" t="s">
        <v>8</v>
      </c>
      <c r="AI96" s="8">
        <v>10</v>
      </c>
      <c r="AM96" s="9"/>
      <c r="AN96" s="9">
        <v>23.3</v>
      </c>
      <c r="AO96" s="9"/>
      <c r="AP96" s="9"/>
      <c r="AQ96" s="9"/>
    </row>
    <row r="97" spans="1:43" ht="12.75" customHeight="1" x14ac:dyDescent="0.2">
      <c r="A97" s="2">
        <v>96</v>
      </c>
      <c r="B97" s="2" t="s">
        <v>353</v>
      </c>
      <c r="C97" s="2" t="s">
        <v>327</v>
      </c>
      <c r="D97" s="2">
        <v>7</v>
      </c>
      <c r="E97" s="2" t="s">
        <v>354</v>
      </c>
      <c r="F97" s="3">
        <v>247</v>
      </c>
      <c r="G97" s="3">
        <v>1340</v>
      </c>
      <c r="H97" s="10"/>
      <c r="I97" s="4" t="s">
        <v>16</v>
      </c>
      <c r="J97" s="5">
        <v>13.5</v>
      </c>
      <c r="K97">
        <v>1.3</v>
      </c>
      <c r="L97">
        <v>6.02</v>
      </c>
      <c r="O97" s="6"/>
      <c r="P97" s="7" t="s">
        <v>26</v>
      </c>
      <c r="Q97" s="7" t="s">
        <v>26</v>
      </c>
      <c r="R97" t="str">
        <f t="shared" si="11"/>
        <v>[Rn] 7s2 5f8</v>
      </c>
      <c r="S97" t="str">
        <f t="shared" si="8"/>
        <v>[Rn] 7s2 5f8</v>
      </c>
      <c r="T97" s="8" t="s">
        <v>8</v>
      </c>
      <c r="U97" s="8" t="s">
        <v>8</v>
      </c>
      <c r="V97" s="8" t="s">
        <v>8</v>
      </c>
      <c r="W97" s="9"/>
      <c r="X97" s="9"/>
      <c r="Y97" s="9"/>
      <c r="Z97" s="9"/>
      <c r="AA97" s="9">
        <v>111</v>
      </c>
      <c r="AB97" s="8">
        <v>18.28</v>
      </c>
      <c r="AC97" s="8" t="s">
        <v>6</v>
      </c>
      <c r="AD97" s="8" t="s">
        <v>355</v>
      </c>
      <c r="AE97" s="8" t="s">
        <v>8</v>
      </c>
      <c r="AF97" s="8" t="s">
        <v>8</v>
      </c>
      <c r="AG97" s="8">
        <v>15</v>
      </c>
      <c r="AH97" s="8" t="s">
        <v>8</v>
      </c>
      <c r="AI97" s="8">
        <v>10</v>
      </c>
      <c r="AM97" s="9"/>
      <c r="AN97" s="9">
        <v>23</v>
      </c>
      <c r="AO97" s="9"/>
      <c r="AP97" s="9"/>
      <c r="AQ97" s="9"/>
    </row>
    <row r="98" spans="1:43" ht="12.75" customHeight="1" x14ac:dyDescent="0.2">
      <c r="A98" s="2">
        <v>97</v>
      </c>
      <c r="B98" s="2" t="s">
        <v>356</v>
      </c>
      <c r="C98" s="2" t="s">
        <v>327</v>
      </c>
      <c r="D98" s="2">
        <v>7</v>
      </c>
      <c r="E98" s="2" t="s">
        <v>357</v>
      </c>
      <c r="F98" s="3">
        <v>247</v>
      </c>
      <c r="G98" s="3">
        <v>986</v>
      </c>
      <c r="H98" s="10"/>
      <c r="I98" s="4" t="s">
        <v>16</v>
      </c>
      <c r="J98" s="5">
        <v>14</v>
      </c>
      <c r="K98">
        <v>1.3</v>
      </c>
      <c r="L98">
        <v>6.23</v>
      </c>
      <c r="O98" s="6"/>
      <c r="P98" s="7" t="s">
        <v>228</v>
      </c>
      <c r="Q98" s="7" t="s">
        <v>228</v>
      </c>
      <c r="R98" t="str">
        <f t="shared" si="11"/>
        <v>[Rn] 7s2 5f9</v>
      </c>
      <c r="S98" t="str">
        <f t="shared" si="8"/>
        <v>[Rn] 7s2 5f9</v>
      </c>
      <c r="T98" s="8" t="s">
        <v>8</v>
      </c>
      <c r="U98" s="8" t="s">
        <v>8</v>
      </c>
      <c r="V98" s="8" t="s">
        <v>8</v>
      </c>
      <c r="W98" s="9"/>
      <c r="X98" s="9"/>
      <c r="Y98" s="9"/>
      <c r="Z98" s="9"/>
      <c r="AA98" s="9">
        <v>110</v>
      </c>
      <c r="AB98" s="8" t="s">
        <v>8</v>
      </c>
      <c r="AC98" s="8" t="s">
        <v>8</v>
      </c>
      <c r="AD98" s="8" t="s">
        <v>358</v>
      </c>
      <c r="AE98" s="8" t="s">
        <v>8</v>
      </c>
      <c r="AF98" s="8" t="s">
        <v>8</v>
      </c>
      <c r="AG98" s="8" t="s">
        <v>8</v>
      </c>
      <c r="AH98" s="8" t="s">
        <v>8</v>
      </c>
      <c r="AI98" s="8">
        <v>10</v>
      </c>
      <c r="AM98" s="9"/>
      <c r="AN98" s="9">
        <v>22.7</v>
      </c>
      <c r="AO98" s="9"/>
      <c r="AP98" s="9"/>
      <c r="AQ98" s="9"/>
    </row>
    <row r="99" spans="1:43" ht="12.75" customHeight="1" x14ac:dyDescent="0.2">
      <c r="A99" s="2">
        <v>98</v>
      </c>
      <c r="B99" s="2" t="s">
        <v>359</v>
      </c>
      <c r="C99" s="2" t="s">
        <v>327</v>
      </c>
      <c r="D99" s="2">
        <v>7</v>
      </c>
      <c r="E99" s="2" t="s">
        <v>360</v>
      </c>
      <c r="F99" s="3">
        <v>251</v>
      </c>
      <c r="G99" s="10"/>
      <c r="H99" s="10"/>
      <c r="I99" s="4"/>
      <c r="J99" s="13"/>
      <c r="K99">
        <v>1.3</v>
      </c>
      <c r="L99">
        <v>6.3</v>
      </c>
      <c r="O99" s="6"/>
      <c r="P99" s="7" t="s">
        <v>26</v>
      </c>
      <c r="Q99" s="7" t="s">
        <v>26</v>
      </c>
      <c r="R99" t="str">
        <f t="shared" si="11"/>
        <v>[Rn] 7s2 5f10</v>
      </c>
      <c r="S99" t="str">
        <f t="shared" si="8"/>
        <v>[Rn] 7s2 5f10</v>
      </c>
      <c r="T99" s="8" t="s">
        <v>8</v>
      </c>
      <c r="U99" s="8" t="s">
        <v>8</v>
      </c>
      <c r="V99" s="8" t="s">
        <v>8</v>
      </c>
      <c r="W99" s="9"/>
      <c r="X99" s="9"/>
      <c r="Y99" s="9"/>
      <c r="Z99" s="9"/>
      <c r="AA99" s="9">
        <v>109</v>
      </c>
      <c r="AB99" s="8" t="s">
        <v>8</v>
      </c>
      <c r="AC99" s="8" t="s">
        <v>8</v>
      </c>
      <c r="AD99" s="8" t="s">
        <v>361</v>
      </c>
      <c r="AE99" s="8" t="s">
        <v>8</v>
      </c>
      <c r="AF99" s="8" t="s">
        <v>8</v>
      </c>
      <c r="AG99" s="8" t="s">
        <v>8</v>
      </c>
      <c r="AH99" s="8" t="s">
        <v>8</v>
      </c>
      <c r="AI99" s="8">
        <v>10</v>
      </c>
      <c r="AM99" s="9"/>
      <c r="AN99" s="9">
        <v>20.5</v>
      </c>
      <c r="AO99" s="9"/>
      <c r="AP99" s="9"/>
      <c r="AQ99" s="9"/>
    </row>
    <row r="100" spans="1:43" ht="12.75" customHeight="1" x14ac:dyDescent="0.2">
      <c r="A100" s="2">
        <v>99</v>
      </c>
      <c r="B100" s="2" t="s">
        <v>362</v>
      </c>
      <c r="C100" s="2" t="s">
        <v>327</v>
      </c>
      <c r="D100" s="2">
        <v>7</v>
      </c>
      <c r="E100" s="2" t="s">
        <v>363</v>
      </c>
      <c r="F100" s="3">
        <v>252</v>
      </c>
      <c r="G100" s="10"/>
      <c r="H100" s="10"/>
      <c r="I100" s="4"/>
      <c r="J100" s="13"/>
      <c r="K100">
        <v>1.3</v>
      </c>
      <c r="L100">
        <v>6.42</v>
      </c>
      <c r="O100" s="6"/>
      <c r="P100" s="7" t="s">
        <v>26</v>
      </c>
      <c r="Q100" s="7" t="s">
        <v>26</v>
      </c>
      <c r="R100" t="str">
        <f t="shared" si="11"/>
        <v>[Rn] 7s2 5f11</v>
      </c>
      <c r="S100" t="str">
        <f t="shared" si="8"/>
        <v>[Rn] 7s2 5f11</v>
      </c>
      <c r="T100" s="8" t="s">
        <v>8</v>
      </c>
      <c r="U100" s="8" t="s">
        <v>8</v>
      </c>
      <c r="V100" s="8" t="s">
        <v>8</v>
      </c>
      <c r="W100" s="9"/>
      <c r="X100" s="9"/>
      <c r="Y100" s="9"/>
      <c r="Z100" s="9"/>
      <c r="AA100" s="9"/>
      <c r="AB100" s="8" t="s">
        <v>8</v>
      </c>
      <c r="AC100" s="8" t="s">
        <v>8</v>
      </c>
      <c r="AD100" s="8" t="s">
        <v>364</v>
      </c>
      <c r="AE100" s="8" t="s">
        <v>8</v>
      </c>
      <c r="AF100" s="8" t="s">
        <v>8</v>
      </c>
      <c r="AG100" s="8" t="s">
        <v>8</v>
      </c>
      <c r="AH100" s="8" t="s">
        <v>8</v>
      </c>
      <c r="AI100" s="8">
        <v>10</v>
      </c>
      <c r="AM100" s="9"/>
      <c r="AN100" s="9">
        <v>19.7</v>
      </c>
      <c r="AO100" s="9"/>
      <c r="AP100" s="9"/>
      <c r="AQ100" s="9"/>
    </row>
    <row r="101" spans="1:43" ht="12.75" customHeight="1" x14ac:dyDescent="0.2">
      <c r="A101" s="2">
        <v>100</v>
      </c>
      <c r="B101" s="2" t="s">
        <v>365</v>
      </c>
      <c r="C101" s="2" t="s">
        <v>327</v>
      </c>
      <c r="D101" s="2">
        <v>7</v>
      </c>
      <c r="E101" s="2" t="s">
        <v>366</v>
      </c>
      <c r="F101" s="3">
        <v>257</v>
      </c>
      <c r="G101" s="10"/>
      <c r="H101" s="10"/>
      <c r="I101" s="4"/>
      <c r="J101" s="13"/>
      <c r="K101">
        <v>1.3</v>
      </c>
      <c r="L101">
        <v>6.5</v>
      </c>
      <c r="O101" s="6"/>
      <c r="P101" s="7" t="s">
        <v>26</v>
      </c>
      <c r="Q101" s="7" t="s">
        <v>26</v>
      </c>
      <c r="R101" t="str">
        <f t="shared" si="11"/>
        <v>[Rn] 7s2 5f12</v>
      </c>
      <c r="S101" t="str">
        <f t="shared" si="8"/>
        <v>[Rn] 7s2 5f12</v>
      </c>
      <c r="T101" s="8" t="s">
        <v>8</v>
      </c>
      <c r="U101" s="8" t="s">
        <v>8</v>
      </c>
      <c r="V101" s="8" t="s">
        <v>8</v>
      </c>
      <c r="W101" s="9"/>
      <c r="X101" s="9"/>
      <c r="Y101" s="9"/>
      <c r="Z101" s="9"/>
      <c r="AA101" s="9"/>
      <c r="AB101" s="8" t="s">
        <v>8</v>
      </c>
      <c r="AC101" s="8" t="s">
        <v>8</v>
      </c>
      <c r="AD101" s="8" t="s">
        <v>367</v>
      </c>
      <c r="AE101" s="8" t="s">
        <v>8</v>
      </c>
      <c r="AF101" s="8" t="s">
        <v>8</v>
      </c>
      <c r="AG101" s="8" t="s">
        <v>8</v>
      </c>
      <c r="AH101" s="8" t="s">
        <v>8</v>
      </c>
      <c r="AI101" s="8">
        <v>10</v>
      </c>
      <c r="AM101" s="9"/>
      <c r="AN101" s="9">
        <v>23.8</v>
      </c>
      <c r="AO101" s="9"/>
      <c r="AP101" s="9"/>
      <c r="AQ101" s="9"/>
    </row>
    <row r="102" spans="1:43" ht="12.75" customHeight="1" x14ac:dyDescent="0.2">
      <c r="A102" s="2">
        <v>101</v>
      </c>
      <c r="B102" s="2" t="s">
        <v>368</v>
      </c>
      <c r="C102" s="2" t="s">
        <v>327</v>
      </c>
      <c r="D102" s="2">
        <v>7</v>
      </c>
      <c r="E102" s="2" t="s">
        <v>369</v>
      </c>
      <c r="F102" s="3">
        <v>258</v>
      </c>
      <c r="G102" s="10"/>
      <c r="H102" s="10"/>
      <c r="I102" s="4"/>
      <c r="J102" s="13"/>
      <c r="K102">
        <v>1.3</v>
      </c>
      <c r="L102">
        <v>6.58</v>
      </c>
      <c r="O102" s="6"/>
      <c r="P102" s="7" t="s">
        <v>105</v>
      </c>
      <c r="Q102" s="7" t="s">
        <v>105</v>
      </c>
      <c r="R102" t="str">
        <f t="shared" si="11"/>
        <v>[Rn] 7s2 5f13</v>
      </c>
      <c r="S102" t="str">
        <f t="shared" si="8"/>
        <v>[Rn] 7s2 5f13</v>
      </c>
      <c r="T102" s="8" t="s">
        <v>8</v>
      </c>
      <c r="U102" s="8" t="s">
        <v>8</v>
      </c>
      <c r="V102" s="8" t="s">
        <v>8</v>
      </c>
      <c r="W102" s="9"/>
      <c r="X102" s="9"/>
      <c r="Y102" s="9"/>
      <c r="Z102" s="9"/>
      <c r="AA102" s="9"/>
      <c r="AB102" s="8" t="s">
        <v>8</v>
      </c>
      <c r="AC102" s="8" t="s">
        <v>8</v>
      </c>
      <c r="AD102" s="8" t="s">
        <v>370</v>
      </c>
      <c r="AE102" s="8" t="s">
        <v>8</v>
      </c>
      <c r="AF102" s="8" t="s">
        <v>8</v>
      </c>
      <c r="AG102" s="8" t="s">
        <v>8</v>
      </c>
      <c r="AH102" s="8" t="s">
        <v>8</v>
      </c>
      <c r="AI102" s="8">
        <v>10</v>
      </c>
      <c r="AM102" s="9"/>
      <c r="AN102" s="9">
        <v>18.2</v>
      </c>
      <c r="AO102" s="9"/>
      <c r="AP102" s="9"/>
      <c r="AQ102" s="9"/>
    </row>
    <row r="103" spans="1:43" ht="12.75" customHeight="1" x14ac:dyDescent="0.2">
      <c r="A103" s="2">
        <v>102</v>
      </c>
      <c r="B103" s="2" t="s">
        <v>371</v>
      </c>
      <c r="C103" s="2" t="s">
        <v>327</v>
      </c>
      <c r="D103" s="2">
        <v>7</v>
      </c>
      <c r="E103" s="2" t="s">
        <v>372</v>
      </c>
      <c r="F103" s="3">
        <v>259</v>
      </c>
      <c r="G103" s="10"/>
      <c r="H103" s="10"/>
      <c r="I103" s="4"/>
      <c r="J103" s="13"/>
      <c r="K103">
        <v>1.3</v>
      </c>
      <c r="L103">
        <v>6.65</v>
      </c>
      <c r="O103" s="6"/>
      <c r="P103" s="7" t="s">
        <v>109</v>
      </c>
      <c r="Q103" s="7" t="s">
        <v>109</v>
      </c>
      <c r="R103" t="str">
        <f t="shared" si="11"/>
        <v>[Rn] 7s2 5f14</v>
      </c>
      <c r="S103" t="str">
        <f t="shared" si="8"/>
        <v>[Rn] 7s2 5f14</v>
      </c>
      <c r="T103" s="8" t="s">
        <v>8</v>
      </c>
      <c r="U103" s="8" t="s">
        <v>8</v>
      </c>
      <c r="V103" s="8" t="s">
        <v>8</v>
      </c>
      <c r="W103" s="9"/>
      <c r="X103" s="9"/>
      <c r="Y103" s="9"/>
      <c r="Z103" s="9">
        <v>124</v>
      </c>
      <c r="AA103" s="9"/>
      <c r="AB103" s="8" t="s">
        <v>8</v>
      </c>
      <c r="AC103" s="8" t="s">
        <v>8</v>
      </c>
      <c r="AD103" s="8" t="s">
        <v>373</v>
      </c>
      <c r="AE103" s="8" t="s">
        <v>8</v>
      </c>
      <c r="AF103" s="8" t="s">
        <v>8</v>
      </c>
      <c r="AG103" s="8" t="s">
        <v>8</v>
      </c>
      <c r="AH103" s="8" t="s">
        <v>8</v>
      </c>
      <c r="AI103" s="8">
        <v>10</v>
      </c>
      <c r="AM103" s="9"/>
      <c r="AN103" s="9">
        <v>17.5</v>
      </c>
      <c r="AO103" s="9"/>
      <c r="AP103" s="9"/>
      <c r="AQ103" s="9"/>
    </row>
    <row r="104" spans="1:43" ht="12.75" customHeight="1" x14ac:dyDescent="0.2">
      <c r="A104" s="2">
        <v>103</v>
      </c>
      <c r="B104" s="2" t="s">
        <v>374</v>
      </c>
      <c r="C104" s="2">
        <v>3</v>
      </c>
      <c r="D104" s="2">
        <v>7</v>
      </c>
      <c r="E104" s="2" t="s">
        <v>375</v>
      </c>
      <c r="F104" s="3">
        <v>262</v>
      </c>
      <c r="G104" s="10"/>
      <c r="H104" s="10"/>
      <c r="I104" s="4"/>
      <c r="J104" s="13"/>
      <c r="K104" s="13"/>
      <c r="L104" s="8"/>
      <c r="M104" s="8"/>
      <c r="N104" s="8"/>
      <c r="O104" s="15"/>
      <c r="P104" s="7" t="s">
        <v>26</v>
      </c>
      <c r="Q104" s="7" t="s">
        <v>26</v>
      </c>
      <c r="R104" t="str">
        <f t="shared" ref="R104:R113" si="12">CONCATENATE("[",B$87,"] ",D104,"s",MIN(A104-A$87,2)," ",D104-2,"f",MIN(A104-A$89,14)," ",D104-1,"d",MIN(A104-A$103,10))</f>
        <v>[Rn] 7s2 5f14 6d1</v>
      </c>
      <c r="S104" t="str">
        <f t="shared" si="8"/>
        <v>[Rn] 7s2 5f14 6d1</v>
      </c>
      <c r="T104" s="8" t="s">
        <v>8</v>
      </c>
      <c r="U104" s="8" t="s">
        <v>8</v>
      </c>
      <c r="V104" s="8" t="s">
        <v>8</v>
      </c>
      <c r="W104" s="9"/>
      <c r="X104" s="9"/>
      <c r="Y104" s="9"/>
      <c r="Z104" s="9"/>
      <c r="AA104" s="9"/>
      <c r="AB104" s="8" t="s">
        <v>8</v>
      </c>
      <c r="AC104" s="8" t="s">
        <v>8</v>
      </c>
      <c r="AD104" s="8" t="s">
        <v>376</v>
      </c>
      <c r="AE104" s="8" t="s">
        <v>8</v>
      </c>
      <c r="AF104" s="8" t="s">
        <v>8</v>
      </c>
      <c r="AG104" s="8" t="s">
        <v>8</v>
      </c>
      <c r="AH104" s="8" t="s">
        <v>8</v>
      </c>
      <c r="AI104" s="8">
        <v>10</v>
      </c>
      <c r="AM104" s="9"/>
      <c r="AN104" s="9"/>
      <c r="AO104" s="9"/>
      <c r="AP104" s="9"/>
      <c r="AQ104" s="9"/>
    </row>
    <row r="105" spans="1:43" ht="12.75" customHeight="1" x14ac:dyDescent="0.2">
      <c r="A105" s="2">
        <v>104</v>
      </c>
      <c r="B105" s="2" t="s">
        <v>377</v>
      </c>
      <c r="C105" s="2">
        <v>4</v>
      </c>
      <c r="D105" s="2">
        <v>7</v>
      </c>
      <c r="E105" s="2" t="s">
        <v>378</v>
      </c>
      <c r="F105" s="3">
        <v>267</v>
      </c>
      <c r="G105" s="10"/>
      <c r="H105" s="10"/>
      <c r="I105" s="1"/>
      <c r="J105" s="13"/>
      <c r="K105" s="13"/>
      <c r="L105" s="8"/>
      <c r="M105" s="8"/>
      <c r="N105" s="8"/>
      <c r="O105" s="15"/>
      <c r="P105" s="12" t="s">
        <v>8</v>
      </c>
      <c r="Q105" s="12" t="s">
        <v>8</v>
      </c>
      <c r="R105" t="str">
        <f t="shared" si="12"/>
        <v>[Rn] 7s2 5f14 6d2</v>
      </c>
      <c r="S105" t="str">
        <f t="shared" si="8"/>
        <v>[Rn] 7s2 5f14 6d2</v>
      </c>
      <c r="T105" s="8" t="s">
        <v>8</v>
      </c>
      <c r="U105" s="8" t="s">
        <v>8</v>
      </c>
      <c r="V105" s="8" t="s">
        <v>8</v>
      </c>
      <c r="W105" s="8"/>
      <c r="X105" s="8"/>
      <c r="Y105" s="8"/>
      <c r="Z105" s="8"/>
      <c r="AA105" s="8"/>
      <c r="AB105" s="8" t="s">
        <v>8</v>
      </c>
      <c r="AC105" s="8" t="s">
        <v>8</v>
      </c>
      <c r="AD105" s="8" t="s">
        <v>379</v>
      </c>
      <c r="AE105" s="8" t="s">
        <v>8</v>
      </c>
      <c r="AF105" s="8" t="s">
        <v>8</v>
      </c>
      <c r="AG105" s="8" t="s">
        <v>8</v>
      </c>
      <c r="AH105" s="8" t="s">
        <v>8</v>
      </c>
      <c r="AI105" s="8">
        <v>23</v>
      </c>
    </row>
    <row r="106" spans="1:43" ht="12.75" customHeight="1" x14ac:dyDescent="0.2">
      <c r="A106" s="2">
        <v>105</v>
      </c>
      <c r="B106" s="2" t="s">
        <v>380</v>
      </c>
      <c r="C106" s="2">
        <v>5</v>
      </c>
      <c r="D106" s="2">
        <v>7</v>
      </c>
      <c r="E106" s="2" t="s">
        <v>381</v>
      </c>
      <c r="F106" s="3">
        <v>268</v>
      </c>
      <c r="G106" s="10"/>
      <c r="H106" s="10"/>
      <c r="I106" s="1"/>
      <c r="J106" s="13"/>
      <c r="K106" s="13"/>
      <c r="L106" s="8"/>
      <c r="M106" s="8"/>
      <c r="N106" s="8"/>
      <c r="O106" s="15"/>
      <c r="P106" s="12" t="s">
        <v>8</v>
      </c>
      <c r="Q106" s="12" t="s">
        <v>8</v>
      </c>
      <c r="R106" t="str">
        <f t="shared" si="12"/>
        <v>[Rn] 7s2 5f14 6d3</v>
      </c>
      <c r="S106" t="str">
        <f t="shared" si="8"/>
        <v>[Rn] 7s2 5f14 6d3</v>
      </c>
      <c r="T106" s="8" t="s">
        <v>8</v>
      </c>
      <c r="U106" s="8" t="s">
        <v>8</v>
      </c>
      <c r="V106" s="8" t="s">
        <v>8</v>
      </c>
      <c r="W106" s="8"/>
      <c r="X106" s="8"/>
      <c r="Y106" s="8"/>
      <c r="Z106" s="8"/>
      <c r="AA106" s="8"/>
      <c r="AB106" s="8" t="s">
        <v>8</v>
      </c>
      <c r="AC106" s="8" t="s">
        <v>8</v>
      </c>
      <c r="AD106" s="8" t="s">
        <v>382</v>
      </c>
      <c r="AE106" s="8" t="s">
        <v>8</v>
      </c>
      <c r="AF106" s="8" t="s">
        <v>8</v>
      </c>
      <c r="AG106" s="8" t="s">
        <v>8</v>
      </c>
      <c r="AH106" s="8" t="s">
        <v>8</v>
      </c>
      <c r="AI106" s="8">
        <v>58</v>
      </c>
    </row>
    <row r="107" spans="1:43" ht="12.75" customHeight="1" x14ac:dyDescent="0.2">
      <c r="A107" s="2">
        <v>106</v>
      </c>
      <c r="B107" s="2" t="s">
        <v>383</v>
      </c>
      <c r="C107" s="2">
        <v>6</v>
      </c>
      <c r="D107" s="2">
        <v>7</v>
      </c>
      <c r="E107" s="2" t="s">
        <v>384</v>
      </c>
      <c r="F107" s="3">
        <v>271</v>
      </c>
      <c r="G107" s="10"/>
      <c r="H107" s="10"/>
      <c r="I107" s="1"/>
      <c r="J107" s="13"/>
      <c r="K107" s="13"/>
      <c r="L107" s="8"/>
      <c r="M107" s="8"/>
      <c r="N107" s="8"/>
      <c r="O107" s="15"/>
      <c r="P107" s="12" t="s">
        <v>8</v>
      </c>
      <c r="Q107" s="12" t="s">
        <v>8</v>
      </c>
      <c r="R107" t="str">
        <f t="shared" si="12"/>
        <v>[Rn] 7s2 5f14 6d4</v>
      </c>
      <c r="S107" t="str">
        <f t="shared" si="8"/>
        <v>[Rn] 7s2 5f14 6d4</v>
      </c>
      <c r="T107" s="8" t="s">
        <v>8</v>
      </c>
      <c r="U107" s="8" t="s">
        <v>8</v>
      </c>
      <c r="V107" s="8" t="s">
        <v>8</v>
      </c>
      <c r="W107" s="8"/>
      <c r="X107" s="8"/>
      <c r="Y107" s="8"/>
      <c r="Z107" s="8"/>
      <c r="AA107" s="8"/>
      <c r="AB107" s="8" t="s">
        <v>8</v>
      </c>
      <c r="AC107" s="8" t="s">
        <v>8</v>
      </c>
      <c r="AD107" s="8" t="s">
        <v>385</v>
      </c>
      <c r="AE107" s="8" t="s">
        <v>8</v>
      </c>
      <c r="AF107" s="8" t="s">
        <v>8</v>
      </c>
      <c r="AG107" s="8" t="s">
        <v>8</v>
      </c>
      <c r="AH107" s="8" t="s">
        <v>8</v>
      </c>
      <c r="AI107" s="8" t="s">
        <v>8</v>
      </c>
    </row>
    <row r="108" spans="1:43" ht="12.75" customHeight="1" x14ac:dyDescent="0.2">
      <c r="A108" s="2">
        <v>107</v>
      </c>
      <c r="B108" s="2" t="s">
        <v>386</v>
      </c>
      <c r="C108" s="2">
        <v>7</v>
      </c>
      <c r="D108" s="2">
        <v>7</v>
      </c>
      <c r="E108" s="2" t="s">
        <v>387</v>
      </c>
      <c r="F108" s="3">
        <v>272</v>
      </c>
      <c r="G108" s="10"/>
      <c r="H108" s="10"/>
      <c r="I108" s="1"/>
      <c r="J108" s="13"/>
      <c r="K108" s="13"/>
      <c r="L108" s="8"/>
      <c r="M108" s="8"/>
      <c r="N108" s="8"/>
      <c r="O108" s="15"/>
      <c r="P108" s="12" t="s">
        <v>8</v>
      </c>
      <c r="Q108" s="12" t="s">
        <v>8</v>
      </c>
      <c r="R108" t="str">
        <f t="shared" si="12"/>
        <v>[Rn] 7s2 5f14 6d5</v>
      </c>
      <c r="S108" t="str">
        <f t="shared" si="8"/>
        <v>[Rn] 7s2 5f14 6d5</v>
      </c>
      <c r="T108" s="8" t="s">
        <v>8</v>
      </c>
      <c r="U108" s="8" t="s">
        <v>8</v>
      </c>
      <c r="V108" s="8" t="s">
        <v>8</v>
      </c>
      <c r="W108" s="8"/>
      <c r="X108" s="8"/>
      <c r="Y108" s="8"/>
      <c r="Z108" s="8"/>
      <c r="AA108" s="8"/>
      <c r="AB108" s="8" t="s">
        <v>8</v>
      </c>
      <c r="AC108" s="8" t="s">
        <v>8</v>
      </c>
      <c r="AD108" s="8" t="s">
        <v>388</v>
      </c>
      <c r="AE108" s="8" t="s">
        <v>8</v>
      </c>
      <c r="AF108" s="8" t="s">
        <v>8</v>
      </c>
      <c r="AG108" s="8" t="s">
        <v>8</v>
      </c>
      <c r="AH108" s="8" t="s">
        <v>8</v>
      </c>
      <c r="AI108" s="8" t="s">
        <v>8</v>
      </c>
    </row>
    <row r="109" spans="1:43" ht="12.75" customHeight="1" x14ac:dyDescent="0.2">
      <c r="A109" s="2">
        <v>108</v>
      </c>
      <c r="B109" s="2" t="s">
        <v>389</v>
      </c>
      <c r="C109" s="2">
        <v>8</v>
      </c>
      <c r="D109" s="2">
        <v>7</v>
      </c>
      <c r="E109" s="2" t="s">
        <v>390</v>
      </c>
      <c r="F109" s="3">
        <v>270</v>
      </c>
      <c r="G109" s="10"/>
      <c r="H109" s="10"/>
      <c r="I109" s="1"/>
      <c r="J109" s="13"/>
      <c r="K109" s="13"/>
      <c r="L109" s="8"/>
      <c r="M109" s="8"/>
      <c r="N109" s="8"/>
      <c r="O109" s="15"/>
      <c r="P109" s="12" t="s">
        <v>8</v>
      </c>
      <c r="Q109" s="12" t="s">
        <v>8</v>
      </c>
      <c r="R109" t="str">
        <f t="shared" si="12"/>
        <v>[Rn] 7s2 5f14 6d6</v>
      </c>
      <c r="S109" t="str">
        <f t="shared" si="8"/>
        <v>[Rn] 7s2 5f14 6d6</v>
      </c>
      <c r="T109" s="8" t="s">
        <v>8</v>
      </c>
      <c r="U109" s="8" t="s">
        <v>8</v>
      </c>
      <c r="V109" s="8" t="s">
        <v>8</v>
      </c>
      <c r="W109" s="8"/>
      <c r="X109" s="8"/>
      <c r="Y109" s="8"/>
      <c r="Z109" s="8"/>
      <c r="AA109" s="8"/>
      <c r="AB109" s="8" t="s">
        <v>8</v>
      </c>
      <c r="AC109" s="8" t="s">
        <v>8</v>
      </c>
      <c r="AD109" s="8" t="s">
        <v>391</v>
      </c>
      <c r="AE109" s="8" t="s">
        <v>8</v>
      </c>
      <c r="AF109" s="8" t="s">
        <v>8</v>
      </c>
      <c r="AG109" s="8" t="s">
        <v>8</v>
      </c>
      <c r="AH109" s="8" t="s">
        <v>8</v>
      </c>
      <c r="AI109" s="8" t="s">
        <v>8</v>
      </c>
    </row>
    <row r="110" spans="1:43" ht="12.75" customHeight="1" x14ac:dyDescent="0.2">
      <c r="A110" s="2">
        <v>109</v>
      </c>
      <c r="B110" s="2" t="s">
        <v>392</v>
      </c>
      <c r="C110" s="2">
        <v>9</v>
      </c>
      <c r="D110" s="2">
        <v>7</v>
      </c>
      <c r="E110" s="2" t="s">
        <v>393</v>
      </c>
      <c r="F110" s="3">
        <v>276</v>
      </c>
      <c r="G110" s="10"/>
      <c r="H110" s="10"/>
      <c r="I110" s="1"/>
      <c r="J110" s="13"/>
      <c r="K110" s="13"/>
      <c r="L110" s="8"/>
      <c r="M110" s="8"/>
      <c r="N110" s="8"/>
      <c r="O110" s="15"/>
      <c r="P110" s="12" t="s">
        <v>8</v>
      </c>
      <c r="Q110" s="12" t="s">
        <v>8</v>
      </c>
      <c r="R110" t="str">
        <f t="shared" si="12"/>
        <v>[Rn] 7s2 5f14 6d7</v>
      </c>
      <c r="S110" t="str">
        <f t="shared" si="8"/>
        <v>[Rn] 7s2 5f14 6d7</v>
      </c>
      <c r="T110" s="8" t="s">
        <v>8</v>
      </c>
      <c r="U110" s="8" t="s">
        <v>8</v>
      </c>
      <c r="V110" s="8" t="s">
        <v>8</v>
      </c>
      <c r="W110" s="8"/>
      <c r="X110" s="8"/>
      <c r="Y110" s="8"/>
      <c r="Z110" s="8"/>
      <c r="AA110" s="8"/>
      <c r="AB110" s="8" t="s">
        <v>8</v>
      </c>
      <c r="AC110" s="8" t="s">
        <v>8</v>
      </c>
      <c r="AD110" s="8" t="s">
        <v>394</v>
      </c>
      <c r="AE110" s="8" t="s">
        <v>8</v>
      </c>
      <c r="AF110" s="8" t="s">
        <v>8</v>
      </c>
      <c r="AG110" s="8" t="s">
        <v>8</v>
      </c>
      <c r="AH110" s="8" t="s">
        <v>8</v>
      </c>
      <c r="AI110" s="8" t="s">
        <v>8</v>
      </c>
    </row>
    <row r="111" spans="1:43" ht="12.75" customHeight="1" x14ac:dyDescent="0.2">
      <c r="A111" s="2">
        <v>110</v>
      </c>
      <c r="B111" s="1" t="s">
        <v>395</v>
      </c>
      <c r="C111" s="1">
        <v>10</v>
      </c>
      <c r="D111" s="2">
        <v>7</v>
      </c>
      <c r="E111" s="1" t="s">
        <v>396</v>
      </c>
      <c r="F111" s="14">
        <v>281</v>
      </c>
      <c r="I111" s="1"/>
      <c r="J111" s="16"/>
      <c r="K111" s="16"/>
      <c r="L111" s="8"/>
      <c r="M111" s="8"/>
      <c r="N111" s="8"/>
      <c r="O111" s="17"/>
      <c r="P111" s="18" t="s">
        <v>8</v>
      </c>
      <c r="Q111" s="18" t="s">
        <v>8</v>
      </c>
      <c r="R111" t="str">
        <f t="shared" si="12"/>
        <v>[Rn] 7s2 5f14 6d8</v>
      </c>
      <c r="S111" t="str">
        <f t="shared" si="8"/>
        <v>[Rn] 7s2 5f14 6d8</v>
      </c>
      <c r="T111" s="8" t="s">
        <v>8</v>
      </c>
      <c r="U111" s="8" t="s">
        <v>8</v>
      </c>
      <c r="V111" s="8" t="s">
        <v>8</v>
      </c>
      <c r="W111" s="8"/>
      <c r="X111" s="8"/>
      <c r="Y111" s="8"/>
      <c r="Z111" s="8"/>
      <c r="AA111" s="8"/>
      <c r="AB111" s="8" t="s">
        <v>8</v>
      </c>
      <c r="AC111" s="8" t="s">
        <v>8</v>
      </c>
      <c r="AD111" s="8" t="s">
        <v>397</v>
      </c>
      <c r="AE111" s="8" t="s">
        <v>8</v>
      </c>
      <c r="AF111" s="8" t="s">
        <v>8</v>
      </c>
      <c r="AG111" s="8" t="s">
        <v>8</v>
      </c>
      <c r="AH111" s="8" t="s">
        <v>8</v>
      </c>
      <c r="AI111" s="8" t="s">
        <v>8</v>
      </c>
    </row>
    <row r="112" spans="1:43" ht="12.75" customHeight="1" x14ac:dyDescent="0.2">
      <c r="A112" s="2">
        <v>111</v>
      </c>
      <c r="B112" s="1" t="s">
        <v>398</v>
      </c>
      <c r="C112" s="1">
        <v>11</v>
      </c>
      <c r="D112" s="2">
        <v>7</v>
      </c>
      <c r="E112" s="1" t="s">
        <v>399</v>
      </c>
      <c r="F112" s="14">
        <v>280</v>
      </c>
      <c r="I112" s="1"/>
      <c r="J112" s="16"/>
      <c r="K112" s="16"/>
      <c r="L112" s="8"/>
      <c r="M112" s="8"/>
      <c r="N112" s="8"/>
      <c r="O112" s="17"/>
      <c r="P112" s="18" t="s">
        <v>8</v>
      </c>
      <c r="Q112" s="18" t="s">
        <v>8</v>
      </c>
      <c r="R112" t="str">
        <f t="shared" si="12"/>
        <v>[Rn] 7s2 5f14 6d9</v>
      </c>
      <c r="S112" t="str">
        <f t="shared" si="8"/>
        <v>[Rn] 7s2 5f14 6d9</v>
      </c>
      <c r="T112" s="8" t="s">
        <v>8</v>
      </c>
      <c r="U112" s="8" t="s">
        <v>8</v>
      </c>
      <c r="V112" s="8" t="s">
        <v>8</v>
      </c>
      <c r="W112" s="8"/>
      <c r="X112" s="8"/>
      <c r="Y112" s="8"/>
      <c r="Z112" s="8"/>
      <c r="AA112" s="8"/>
      <c r="AB112" s="8" t="s">
        <v>8</v>
      </c>
      <c r="AC112" s="8" t="s">
        <v>8</v>
      </c>
      <c r="AD112" s="8" t="s">
        <v>400</v>
      </c>
      <c r="AE112" s="8" t="s">
        <v>8</v>
      </c>
      <c r="AF112" s="8" t="s">
        <v>8</v>
      </c>
      <c r="AG112" s="8" t="s">
        <v>8</v>
      </c>
      <c r="AH112" s="8" t="s">
        <v>8</v>
      </c>
      <c r="AI112" s="8" t="s">
        <v>8</v>
      </c>
    </row>
    <row r="113" spans="1:35" ht="12.75" customHeight="1" x14ac:dyDescent="0.2">
      <c r="A113" s="2">
        <v>112</v>
      </c>
      <c r="B113" s="1" t="s">
        <v>401</v>
      </c>
      <c r="C113" s="1">
        <v>12</v>
      </c>
      <c r="D113" s="2">
        <v>7</v>
      </c>
      <c r="E113" s="1" t="s">
        <v>402</v>
      </c>
      <c r="F113" s="14">
        <v>285</v>
      </c>
      <c r="I113" s="1"/>
      <c r="J113" s="16"/>
      <c r="K113" s="16"/>
      <c r="L113" s="8"/>
      <c r="M113" s="8"/>
      <c r="N113" s="8"/>
      <c r="O113" s="17"/>
      <c r="P113" s="18" t="s">
        <v>8</v>
      </c>
      <c r="Q113" s="18" t="s">
        <v>8</v>
      </c>
      <c r="R113" t="str">
        <f t="shared" si="12"/>
        <v>[Rn] 7s2 5f14 6d10</v>
      </c>
      <c r="S113" t="str">
        <f t="shared" si="8"/>
        <v>[Rn] 7s2 5f14 6d10</v>
      </c>
      <c r="T113" s="8" t="s">
        <v>8</v>
      </c>
      <c r="U113" s="8" t="s">
        <v>8</v>
      </c>
      <c r="V113" s="8" t="s">
        <v>8</v>
      </c>
      <c r="W113" s="8"/>
      <c r="X113" s="8"/>
      <c r="Y113" s="8"/>
      <c r="Z113" s="8"/>
      <c r="AA113" s="8"/>
      <c r="AB113" s="8" t="s">
        <v>8</v>
      </c>
      <c r="AC113" s="8" t="s">
        <v>8</v>
      </c>
      <c r="AD113" s="8" t="s">
        <v>403</v>
      </c>
      <c r="AE113" s="8" t="s">
        <v>8</v>
      </c>
      <c r="AF113" s="8" t="s">
        <v>8</v>
      </c>
      <c r="AG113" s="8" t="s">
        <v>8</v>
      </c>
      <c r="AH113" s="8" t="s">
        <v>8</v>
      </c>
      <c r="AI113" s="8" t="s">
        <v>8</v>
      </c>
    </row>
    <row r="114" spans="1:35" ht="12.75" customHeight="1" x14ac:dyDescent="0.2">
      <c r="A114" s="2">
        <v>113</v>
      </c>
      <c r="B114" s="19" t="s">
        <v>404</v>
      </c>
      <c r="C114" s="1">
        <v>13</v>
      </c>
      <c r="D114" s="2">
        <v>7</v>
      </c>
      <c r="E114" s="19" t="s">
        <v>405</v>
      </c>
      <c r="F114" s="14">
        <v>284</v>
      </c>
      <c r="I114" s="1"/>
      <c r="J114" s="16"/>
      <c r="K114" s="16"/>
      <c r="L114" s="8"/>
      <c r="M114" s="8"/>
      <c r="N114" s="8"/>
      <c r="O114" s="17"/>
      <c r="P114" s="18" t="s">
        <v>8</v>
      </c>
      <c r="Q114" s="18" t="s">
        <v>8</v>
      </c>
      <c r="R114" t="str">
        <f>CONCATENATE("[",B$87,"] ",D114,"s",MIN(A114-A$87,2)," ",D114-2,"f",MIN(A114-A$89,14)," ",D114-1,"d",MIN(A114-A$103,10)," ",D114,"p",MIN(A114-A$113,6))</f>
        <v>[Rn] 7s2 5f14 6d10 7p1</v>
      </c>
      <c r="S114" t="str">
        <f t="shared" si="8"/>
        <v>[Rn] 7s2 5f14 6d10 7p1</v>
      </c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 t="s">
        <v>406</v>
      </c>
      <c r="AE114" s="8"/>
      <c r="AF114" s="8"/>
      <c r="AG114" s="8"/>
      <c r="AH114" s="8"/>
      <c r="AI114" s="8"/>
    </row>
    <row r="115" spans="1:35" ht="12.75" customHeight="1" x14ac:dyDescent="0.2">
      <c r="A115" s="2">
        <v>114</v>
      </c>
      <c r="B115" s="1" t="s">
        <v>407</v>
      </c>
      <c r="C115" s="1">
        <v>14</v>
      </c>
      <c r="D115" s="2">
        <v>7</v>
      </c>
      <c r="E115" s="1" t="s">
        <v>408</v>
      </c>
      <c r="F115" s="14">
        <v>289</v>
      </c>
      <c r="I115" s="1"/>
      <c r="J115" s="16"/>
      <c r="K115" s="16"/>
      <c r="L115" s="8"/>
      <c r="M115" s="8"/>
      <c r="N115" s="8"/>
      <c r="O115" s="17"/>
      <c r="P115" s="18" t="s">
        <v>8</v>
      </c>
      <c r="Q115" s="18" t="s">
        <v>8</v>
      </c>
      <c r="R115" t="str">
        <f>CONCATENATE("[",B$87,"] ",D115,"s",MIN(A115-A$87,2)," ",D115-2,"f",MIN(A115-A$89,14)," ",D115-1,"d",MIN(A115-A$103,10)," ",D115,"p",MIN(A115-A$113,6))</f>
        <v>[Rn] 7s2 5f14 6d10 7p2</v>
      </c>
      <c r="S115" t="str">
        <f t="shared" si="8"/>
        <v>[Rn] 7s2 5f14 6d10 7p2</v>
      </c>
      <c r="T115" s="8" t="s">
        <v>8</v>
      </c>
      <c r="U115" s="8" t="s">
        <v>8</v>
      </c>
      <c r="V115" s="8" t="s">
        <v>8</v>
      </c>
      <c r="W115" s="8"/>
      <c r="X115" s="8"/>
      <c r="Y115" s="8"/>
      <c r="Z115" s="8"/>
      <c r="AA115" s="8"/>
      <c r="AB115" s="8" t="s">
        <v>8</v>
      </c>
      <c r="AC115" s="8" t="s">
        <v>8</v>
      </c>
      <c r="AD115" s="8" t="s">
        <v>409</v>
      </c>
      <c r="AE115" s="8" t="s">
        <v>8</v>
      </c>
      <c r="AF115" s="8" t="s">
        <v>8</v>
      </c>
      <c r="AG115" s="8" t="s">
        <v>8</v>
      </c>
      <c r="AH115" s="8" t="s">
        <v>8</v>
      </c>
      <c r="AI115" s="8" t="s">
        <v>8</v>
      </c>
    </row>
    <row r="116" spans="1:35" ht="12.75" customHeight="1" x14ac:dyDescent="0.2">
      <c r="A116" s="2">
        <v>115</v>
      </c>
      <c r="B116" s="19" t="s">
        <v>410</v>
      </c>
      <c r="C116" s="1">
        <v>15</v>
      </c>
      <c r="D116" s="2">
        <v>7</v>
      </c>
      <c r="E116" s="19" t="s">
        <v>411</v>
      </c>
      <c r="F116" s="14">
        <v>288</v>
      </c>
      <c r="I116" s="1"/>
      <c r="J116" s="16"/>
      <c r="K116" s="16"/>
      <c r="L116" s="8"/>
      <c r="M116" s="8"/>
      <c r="N116" s="8"/>
      <c r="O116" s="17"/>
      <c r="P116" s="18" t="s">
        <v>8</v>
      </c>
      <c r="Q116" s="18" t="s">
        <v>8</v>
      </c>
      <c r="R116" t="str">
        <f>CONCATENATE("[",B$87,"] ",D116,"s",MIN(A116-A$87,2)," ",D116-2,"f",MIN(A116-A$89,14)," ",D116-1,"d",MIN(A116-A$103,10)," ",D116,"p",MIN(A116-A$113,6))</f>
        <v>[Rn] 7s2 5f14 6d10 7p3</v>
      </c>
      <c r="S116" t="str">
        <f t="shared" si="8"/>
        <v>[Rn] 7s2 5f14 6d10 7p3</v>
      </c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 t="s">
        <v>412</v>
      </c>
      <c r="AE116" s="8"/>
      <c r="AF116" s="8"/>
      <c r="AG116" s="8"/>
      <c r="AH116" s="8"/>
      <c r="AI116" s="8"/>
    </row>
    <row r="117" spans="1:35" ht="12.75" customHeight="1" x14ac:dyDescent="0.2">
      <c r="A117" s="2">
        <v>116</v>
      </c>
      <c r="B117" s="1" t="s">
        <v>413</v>
      </c>
      <c r="C117" s="1">
        <v>16</v>
      </c>
      <c r="D117" s="2">
        <v>7</v>
      </c>
      <c r="E117" s="1" t="s">
        <v>414</v>
      </c>
      <c r="F117" s="14">
        <v>293</v>
      </c>
      <c r="I117" s="1"/>
      <c r="J117" s="16"/>
      <c r="K117" s="16"/>
      <c r="L117" s="8"/>
      <c r="M117" s="8"/>
      <c r="N117" s="8"/>
      <c r="O117" s="17"/>
      <c r="P117" s="18" t="s">
        <v>8</v>
      </c>
      <c r="Q117" s="18" t="s">
        <v>8</v>
      </c>
      <c r="R117" t="str">
        <f>CONCATENATE("[",B$87,"] ",D117,"s",MIN(A117-A$87,2)," ",D117-2,"f",MIN(A117-A$89,14)," ",D117-1,"d",MIN(A117-A$103,10)," ",D117,"p",MIN(A117-A$113,6))</f>
        <v>[Rn] 7s2 5f14 6d10 7p4</v>
      </c>
      <c r="S117" t="str">
        <f t="shared" si="8"/>
        <v>[Rn] 7s2 5f14 6d10 7p4</v>
      </c>
      <c r="T117" s="8" t="s">
        <v>8</v>
      </c>
      <c r="U117" s="8" t="s">
        <v>8</v>
      </c>
      <c r="V117" s="8" t="s">
        <v>8</v>
      </c>
      <c r="W117" s="8"/>
      <c r="X117" s="8"/>
      <c r="Y117" s="8"/>
      <c r="Z117" s="8"/>
      <c r="AA117" s="8"/>
      <c r="AB117" s="8" t="s">
        <v>8</v>
      </c>
      <c r="AC117" s="8" t="s">
        <v>8</v>
      </c>
      <c r="AD117" s="8" t="s">
        <v>415</v>
      </c>
      <c r="AE117" s="8" t="s">
        <v>8</v>
      </c>
      <c r="AF117" s="8" t="s">
        <v>8</v>
      </c>
      <c r="AG117" s="8" t="s">
        <v>8</v>
      </c>
      <c r="AH117" s="8" t="s">
        <v>8</v>
      </c>
      <c r="AI117" s="8" t="s">
        <v>8</v>
      </c>
    </row>
    <row r="118" spans="1:35" ht="12.75" customHeight="1" x14ac:dyDescent="0.2">
      <c r="A118" s="2">
        <v>117</v>
      </c>
      <c r="B118" s="19" t="s">
        <v>416</v>
      </c>
      <c r="C118" s="1">
        <v>17</v>
      </c>
      <c r="D118" s="2">
        <v>7</v>
      </c>
      <c r="E118" s="19" t="s">
        <v>417</v>
      </c>
      <c r="F118" s="14">
        <v>292</v>
      </c>
      <c r="I118" s="1"/>
      <c r="L118" s="8"/>
      <c r="M118" s="8"/>
      <c r="N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 t="s">
        <v>418</v>
      </c>
      <c r="AE118" s="8"/>
      <c r="AF118" s="8"/>
      <c r="AG118" s="8"/>
      <c r="AH118" s="8"/>
      <c r="AI118" s="8"/>
    </row>
    <row r="119" spans="1:35" ht="12.75" customHeight="1" x14ac:dyDescent="0.2">
      <c r="A119" s="2">
        <v>118</v>
      </c>
      <c r="B119" s="19" t="s">
        <v>419</v>
      </c>
      <c r="C119" s="1">
        <v>18</v>
      </c>
      <c r="D119" s="2">
        <v>7</v>
      </c>
      <c r="E119" s="19" t="s">
        <v>420</v>
      </c>
      <c r="F119" s="14">
        <v>294</v>
      </c>
      <c r="I119" s="1"/>
      <c r="L119" s="8"/>
      <c r="M119" s="8"/>
      <c r="N119" s="8"/>
      <c r="R119" t="str">
        <f>CONCATENATE("[",B$87,"] ",D119,"s",MIN(A119-A$87,2)," ",D119-2,"f",MIN(A119-A$89,14)," ",D119-1,"d",MIN(A119-A$103,10)," ",D119,"p",MIN(A119-A$113,6))</f>
        <v>[Rn] 7s2 5f14 6d10 7p6</v>
      </c>
      <c r="S119" t="str">
        <f t="shared" si="8"/>
        <v>[Rn] 7s2 5f14 6d10 7p6</v>
      </c>
      <c r="T119" s="8" t="s">
        <v>8</v>
      </c>
      <c r="U119" s="8" t="s">
        <v>8</v>
      </c>
      <c r="V119" s="8" t="s">
        <v>8</v>
      </c>
      <c r="W119" s="8"/>
      <c r="X119" s="8"/>
      <c r="Y119" s="8"/>
      <c r="Z119" s="8"/>
      <c r="AA119" s="8"/>
      <c r="AB119" s="8" t="s">
        <v>8</v>
      </c>
      <c r="AC119" s="8" t="s">
        <v>8</v>
      </c>
      <c r="AD119" s="8" t="s">
        <v>421</v>
      </c>
      <c r="AE119" s="8" t="s">
        <v>8</v>
      </c>
      <c r="AF119" s="8" t="s">
        <v>8</v>
      </c>
      <c r="AG119" s="8" t="s">
        <v>8</v>
      </c>
      <c r="AH119" s="8" t="s">
        <v>8</v>
      </c>
      <c r="AI119" s="8" t="s">
        <v>8</v>
      </c>
    </row>
    <row r="120" spans="1:35" ht="12.75" customHeight="1" x14ac:dyDescent="0.2">
      <c r="I120" s="1"/>
    </row>
    <row r="121" spans="1:35" ht="12.75" customHeight="1" x14ac:dyDescent="0.2">
      <c r="I121" s="1"/>
    </row>
    <row r="122" spans="1:35" ht="12.75" customHeight="1" x14ac:dyDescent="0.2">
      <c r="I122" s="1"/>
    </row>
    <row r="123" spans="1:35" ht="12.75" customHeight="1" x14ac:dyDescent="0.2">
      <c r="I123" s="1"/>
    </row>
    <row r="124" spans="1:35" ht="12.75" customHeight="1" x14ac:dyDescent="0.2">
      <c r="I124" s="1"/>
    </row>
    <row r="125" spans="1:35" ht="12.75" customHeight="1" x14ac:dyDescent="0.2">
      <c r="I125" s="1"/>
    </row>
    <row r="126" spans="1:35" ht="12.75" customHeight="1" x14ac:dyDescent="0.2">
      <c r="I126" s="1"/>
    </row>
    <row r="127" spans="1:35" ht="12.75" customHeight="1" x14ac:dyDescent="0.2">
      <c r="I127" s="1"/>
    </row>
    <row r="128" spans="1:35" ht="12.75" customHeight="1" x14ac:dyDescent="0.2">
      <c r="I128" s="1"/>
    </row>
    <row r="129" spans="9:9" ht="12.75" customHeight="1" x14ac:dyDescent="0.2">
      <c r="I129" s="1"/>
    </row>
    <row r="130" spans="9:9" ht="12.75" customHeight="1" x14ac:dyDescent="0.2">
      <c r="I130" s="1"/>
    </row>
    <row r="131" spans="9:9" ht="12.75" customHeight="1" x14ac:dyDescent="0.2">
      <c r="I131" s="1"/>
    </row>
    <row r="132" spans="9:9" ht="12.75" customHeight="1" x14ac:dyDescent="0.2">
      <c r="I132" s="1"/>
    </row>
    <row r="133" spans="9:9" ht="12.75" customHeight="1" x14ac:dyDescent="0.2">
      <c r="I133" s="1"/>
    </row>
    <row r="134" spans="9:9" ht="12.75" customHeight="1" x14ac:dyDescent="0.2">
      <c r="I134" s="1"/>
    </row>
    <row r="135" spans="9:9" ht="12.75" customHeight="1" x14ac:dyDescent="0.2">
      <c r="I135" s="1"/>
    </row>
    <row r="136" spans="9:9" ht="12.75" customHeight="1" x14ac:dyDescent="0.2">
      <c r="I136" s="1"/>
    </row>
    <row r="137" spans="9:9" ht="12.75" customHeight="1" x14ac:dyDescent="0.2">
      <c r="I137" s="1"/>
    </row>
    <row r="138" spans="9:9" ht="12.75" customHeight="1" x14ac:dyDescent="0.2">
      <c r="I138" s="1"/>
    </row>
    <row r="139" spans="9:9" ht="12.75" customHeight="1" x14ac:dyDescent="0.2">
      <c r="I139" s="1"/>
    </row>
    <row r="140" spans="9:9" ht="12.75" customHeight="1" x14ac:dyDescent="0.2">
      <c r="I140" s="1"/>
    </row>
    <row r="141" spans="9:9" ht="12.75" customHeight="1" x14ac:dyDescent="0.2">
      <c r="I141" s="1"/>
    </row>
    <row r="142" spans="9:9" ht="12.75" customHeight="1" x14ac:dyDescent="0.2">
      <c r="I142" s="1"/>
    </row>
    <row r="143" spans="9:9" ht="12.75" customHeight="1" x14ac:dyDescent="0.2">
      <c r="I143" s="1"/>
    </row>
    <row r="144" spans="9:9" ht="12.75" customHeight="1" x14ac:dyDescent="0.2">
      <c r="I144" s="1"/>
    </row>
    <row r="145" spans="9:9" ht="12.75" customHeight="1" x14ac:dyDescent="0.2">
      <c r="I145" s="1"/>
    </row>
    <row r="146" spans="9:9" ht="12.75" customHeight="1" x14ac:dyDescent="0.2">
      <c r="I146" s="1"/>
    </row>
    <row r="147" spans="9:9" ht="12.75" customHeight="1" x14ac:dyDescent="0.2">
      <c r="I147" s="1"/>
    </row>
    <row r="148" spans="9:9" ht="12.75" customHeight="1" x14ac:dyDescent="0.2">
      <c r="I148" s="1"/>
    </row>
    <row r="149" spans="9:9" ht="12.75" customHeight="1" x14ac:dyDescent="0.2">
      <c r="I149" s="1"/>
    </row>
    <row r="150" spans="9:9" ht="12.75" customHeight="1" x14ac:dyDescent="0.2">
      <c r="I150" s="1"/>
    </row>
    <row r="151" spans="9:9" ht="12.75" customHeight="1" x14ac:dyDescent="0.2">
      <c r="I151" s="1"/>
    </row>
    <row r="152" spans="9:9" ht="12.75" customHeight="1" x14ac:dyDescent="0.2">
      <c r="I152" s="1"/>
    </row>
    <row r="153" spans="9:9" ht="12.75" customHeight="1" x14ac:dyDescent="0.2">
      <c r="I153" s="1"/>
    </row>
    <row r="154" spans="9:9" ht="12.75" customHeight="1" x14ac:dyDescent="0.2">
      <c r="I154" s="1"/>
    </row>
    <row r="155" spans="9:9" ht="12.75" customHeight="1" x14ac:dyDescent="0.2">
      <c r="I155" s="1"/>
    </row>
    <row r="156" spans="9:9" ht="12.75" customHeight="1" x14ac:dyDescent="0.2">
      <c r="I156" s="1"/>
    </row>
    <row r="157" spans="9:9" ht="12.75" customHeight="1" x14ac:dyDescent="0.2">
      <c r="I157" s="1"/>
    </row>
    <row r="158" spans="9:9" ht="12.75" customHeight="1" x14ac:dyDescent="0.2">
      <c r="I158" s="1"/>
    </row>
    <row r="159" spans="9:9" ht="12.75" customHeight="1" x14ac:dyDescent="0.2">
      <c r="I159" s="1"/>
    </row>
    <row r="160" spans="9:9" ht="12.75" customHeight="1" x14ac:dyDescent="0.2">
      <c r="I160" s="1"/>
    </row>
    <row r="161" spans="9:9" ht="12.75" customHeight="1" x14ac:dyDescent="0.2">
      <c r="I161" s="1"/>
    </row>
    <row r="162" spans="9:9" ht="12.75" customHeight="1" x14ac:dyDescent="0.2">
      <c r="I162" s="1"/>
    </row>
    <row r="163" spans="9:9" ht="12.75" customHeight="1" x14ac:dyDescent="0.2">
      <c r="I163" s="1"/>
    </row>
    <row r="164" spans="9:9" ht="12.75" customHeight="1" x14ac:dyDescent="0.2">
      <c r="I164" s="1"/>
    </row>
    <row r="165" spans="9:9" ht="12.75" customHeight="1" x14ac:dyDescent="0.2">
      <c r="I165" s="1"/>
    </row>
    <row r="166" spans="9:9" ht="12.75" customHeight="1" x14ac:dyDescent="0.2">
      <c r="I166" s="1"/>
    </row>
    <row r="167" spans="9:9" ht="12.75" customHeight="1" x14ac:dyDescent="0.2">
      <c r="I167" s="1"/>
    </row>
    <row r="168" spans="9:9" ht="12.75" customHeight="1" x14ac:dyDescent="0.2">
      <c r="I168" s="1"/>
    </row>
    <row r="169" spans="9:9" ht="12.75" customHeight="1" x14ac:dyDescent="0.2">
      <c r="I169" s="1"/>
    </row>
    <row r="170" spans="9:9" ht="12.75" customHeight="1" x14ac:dyDescent="0.2">
      <c r="I170" s="1"/>
    </row>
    <row r="171" spans="9:9" ht="12.75" customHeight="1" x14ac:dyDescent="0.2">
      <c r="I171" s="1"/>
    </row>
    <row r="172" spans="9:9" ht="12.75" customHeight="1" x14ac:dyDescent="0.2">
      <c r="I172" s="1"/>
    </row>
    <row r="173" spans="9:9" ht="12.75" customHeight="1" x14ac:dyDescent="0.2">
      <c r="I173" s="1"/>
    </row>
    <row r="174" spans="9:9" ht="12.75" customHeight="1" x14ac:dyDescent="0.2">
      <c r="I174" s="1"/>
    </row>
    <row r="175" spans="9:9" ht="12.75" customHeight="1" x14ac:dyDescent="0.2">
      <c r="I175" s="1"/>
    </row>
    <row r="176" spans="9:9" ht="12.75" customHeight="1" x14ac:dyDescent="0.2">
      <c r="I176" s="1"/>
    </row>
    <row r="177" spans="9:9" ht="12.75" customHeight="1" x14ac:dyDescent="0.2">
      <c r="I177" s="1"/>
    </row>
    <row r="178" spans="9:9" ht="12.75" customHeight="1" x14ac:dyDescent="0.2">
      <c r="I178" s="1"/>
    </row>
    <row r="179" spans="9:9" ht="12.75" customHeight="1" x14ac:dyDescent="0.2">
      <c r="I179" s="1"/>
    </row>
    <row r="180" spans="9:9" ht="12.75" customHeight="1" x14ac:dyDescent="0.2">
      <c r="I180" s="1"/>
    </row>
    <row r="181" spans="9:9" ht="12.75" customHeight="1" x14ac:dyDescent="0.2">
      <c r="I181" s="1"/>
    </row>
    <row r="182" spans="9:9" ht="12.75" customHeight="1" x14ac:dyDescent="0.2">
      <c r="I182" s="1"/>
    </row>
    <row r="183" spans="9:9" ht="12.75" customHeight="1" x14ac:dyDescent="0.2">
      <c r="I183" s="1"/>
    </row>
    <row r="184" spans="9:9" ht="12.75" customHeight="1" x14ac:dyDescent="0.2">
      <c r="I184" s="1"/>
    </row>
    <row r="185" spans="9:9" ht="12.75" customHeight="1" x14ac:dyDescent="0.2">
      <c r="I185" s="1"/>
    </row>
    <row r="186" spans="9:9" ht="12.75" customHeight="1" x14ac:dyDescent="0.2">
      <c r="I186" s="1"/>
    </row>
    <row r="187" spans="9:9" ht="12.75" customHeight="1" x14ac:dyDescent="0.2">
      <c r="I187" s="1"/>
    </row>
    <row r="188" spans="9:9" ht="12.75" customHeight="1" x14ac:dyDescent="0.2">
      <c r="I188" s="1"/>
    </row>
    <row r="189" spans="9:9" ht="12.75" customHeight="1" x14ac:dyDescent="0.2">
      <c r="I189" s="1"/>
    </row>
    <row r="190" spans="9:9" ht="12.75" customHeight="1" x14ac:dyDescent="0.2">
      <c r="I190" s="1"/>
    </row>
    <row r="191" spans="9:9" ht="12.75" customHeight="1" x14ac:dyDescent="0.2">
      <c r="I191" s="1"/>
    </row>
    <row r="192" spans="9:9" ht="12.75" customHeight="1" x14ac:dyDescent="0.2">
      <c r="I192" s="1"/>
    </row>
    <row r="193" spans="9:9" ht="12.75" customHeight="1" x14ac:dyDescent="0.2">
      <c r="I193" s="1"/>
    </row>
    <row r="194" spans="9:9" ht="12.75" customHeight="1" x14ac:dyDescent="0.2">
      <c r="I194" s="1"/>
    </row>
    <row r="195" spans="9:9" ht="12.75" customHeight="1" x14ac:dyDescent="0.2">
      <c r="I195" s="1"/>
    </row>
    <row r="196" spans="9:9" ht="12.75" customHeight="1" x14ac:dyDescent="0.2">
      <c r="I196" s="1"/>
    </row>
    <row r="197" spans="9:9" ht="12.75" customHeight="1" x14ac:dyDescent="0.2">
      <c r="I197" s="1"/>
    </row>
    <row r="198" spans="9:9" ht="12.75" customHeight="1" x14ac:dyDescent="0.2">
      <c r="I198" s="1"/>
    </row>
    <row r="199" spans="9:9" ht="12.75" customHeight="1" x14ac:dyDescent="0.2">
      <c r="I199" s="1"/>
    </row>
    <row r="200" spans="9:9" ht="12.75" customHeight="1" x14ac:dyDescent="0.2">
      <c r="I200" s="1"/>
    </row>
    <row r="201" spans="9:9" ht="12.75" customHeight="1" x14ac:dyDescent="0.2">
      <c r="I201" s="1"/>
    </row>
    <row r="202" spans="9:9" ht="12.75" customHeight="1" x14ac:dyDescent="0.2">
      <c r="I202" s="1"/>
    </row>
    <row r="203" spans="9:9" ht="12.75" customHeight="1" x14ac:dyDescent="0.2">
      <c r="I203" s="1"/>
    </row>
  </sheetData>
  <conditionalFormatting sqref="A2:AQ119">
    <cfRule type="expression" dxfId="0" priority="1" stopIfTrue="1">
      <formula>IF(MOD(ROW()-ROWS($A$1:$A$2),6)&gt;=3,1)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Fahhad H Alharbi</dc:creator>
  <cp:lastModifiedBy>Mohsen Alsaui</cp:lastModifiedBy>
  <dcterms:created xsi:type="dcterms:W3CDTF">2019-06-18T07:27:13Z</dcterms:created>
  <dcterms:modified xsi:type="dcterms:W3CDTF">2019-12-27T15:55:44Z</dcterms:modified>
</cp:coreProperties>
</file>