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spiron 15\Documents\Universidad Nacional de Colombia\Gestion de Activos SPM\PywerAPM-master\CASES\05_Challenge_Data\"/>
    </mc:Choice>
  </mc:AlternateContent>
  <xr:revisionPtr revIDLastSave="0" documentId="13_ncr:1_{9AACD151-552A-4BAE-8516-68D69170ADE6}" xr6:coauthVersionLast="47" xr6:coauthVersionMax="47" xr10:uidLastSave="{00000000-0000-0000-0000-000000000000}"/>
  <bookViews>
    <workbookView xWindow="0" yWindow="945" windowWidth="20490" windowHeight="10575" tabRatio="500" activeTab="2" xr2:uid="{00000000-000D-0000-FFFF-FFFF00000000}"/>
  </bookViews>
  <sheets>
    <sheet name="LOAD_TAGS" sheetId="1" r:id="rId1"/>
    <sheet name="GEN_TAGS" sheetId="2" r:id="rId2"/>
    <sheet name="ASSETS" sheetId="3" r:id="rId3"/>
    <sheet name="LOCATIONS" sheetId="4" r:id="rId4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19" i="3" l="1"/>
  <c r="H19" i="3"/>
  <c r="K19" i="3" s="1"/>
  <c r="K18" i="3"/>
  <c r="I18" i="3"/>
  <c r="H18" i="3"/>
  <c r="K17" i="3"/>
  <c r="I17" i="3"/>
  <c r="H17" i="3"/>
  <c r="I16" i="3"/>
  <c r="H16" i="3"/>
  <c r="K16" i="3" s="1"/>
  <c r="I15" i="3"/>
  <c r="H15" i="3"/>
  <c r="K15" i="3" s="1"/>
  <c r="D15" i="3"/>
  <c r="I14" i="3"/>
  <c r="H14" i="3"/>
  <c r="K14" i="3" s="1"/>
  <c r="K13" i="3"/>
  <c r="I13" i="3"/>
  <c r="H13" i="3"/>
  <c r="K12" i="3"/>
  <c r="I12" i="3"/>
  <c r="H12" i="3"/>
  <c r="I11" i="3"/>
  <c r="H11" i="3"/>
  <c r="K11" i="3" s="1"/>
  <c r="I10" i="3"/>
  <c r="H10" i="3"/>
  <c r="K10" i="3" s="1"/>
  <c r="K9" i="3"/>
  <c r="I9" i="3"/>
  <c r="H9" i="3"/>
  <c r="K8" i="3"/>
  <c r="I8" i="3"/>
  <c r="H8" i="3"/>
  <c r="I7" i="3"/>
  <c r="H7" i="3"/>
  <c r="K7" i="3" s="1"/>
  <c r="I6" i="3"/>
  <c r="H6" i="3"/>
  <c r="K6" i="3" s="1"/>
  <c r="K5" i="3"/>
  <c r="I5" i="3"/>
  <c r="H5" i="3"/>
  <c r="K4" i="3"/>
  <c r="I4" i="3"/>
  <c r="H4" i="3"/>
  <c r="I3" i="3"/>
  <c r="H3" i="3"/>
  <c r="K3" i="3" s="1"/>
  <c r="I2" i="3"/>
  <c r="H2" i="3"/>
  <c r="K2" i="3" s="1"/>
  <c r="F17" i="2"/>
  <c r="E17" i="2"/>
  <c r="F12" i="2"/>
  <c r="E12" i="2"/>
  <c r="F19" i="1"/>
  <c r="E19" i="1"/>
  <c r="D19" i="1"/>
  <c r="F18" i="1"/>
  <c r="E18" i="1"/>
  <c r="D18" i="1"/>
  <c r="F17" i="1"/>
  <c r="E17" i="1"/>
  <c r="D17" i="1"/>
  <c r="F16" i="1"/>
  <c r="E16" i="1"/>
  <c r="D16" i="1"/>
  <c r="F15" i="1"/>
  <c r="E15" i="1"/>
  <c r="D15" i="1"/>
  <c r="F14" i="1"/>
  <c r="E14" i="1"/>
  <c r="D14" i="1"/>
  <c r="F13" i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<sst xmlns="http://schemas.openxmlformats.org/spreadsheetml/2006/main" count="215" uniqueCount="129">
  <si>
    <t>Name</t>
  </si>
  <si>
    <t>TAG</t>
  </si>
  <si>
    <t>Base</t>
  </si>
  <si>
    <t>N_Users</t>
  </si>
  <si>
    <t>Benefit</t>
  </si>
  <si>
    <t>Cost</t>
  </si>
  <si>
    <t>Load_R1</t>
  </si>
  <si>
    <t>../APM/DATA/X1_Loads/Load_Type1.json</t>
  </si>
  <si>
    <t>Load_R3</t>
  </si>
  <si>
    <t>../APM/DATA/X1_Loads/Load_Type2.json</t>
  </si>
  <si>
    <t>Load_R4</t>
  </si>
  <si>
    <t>../APM/DATA/X1_Loads/Load_Type3.json</t>
  </si>
  <si>
    <t>Load_R5</t>
  </si>
  <si>
    <t>../APM/DATA/X1_Loads/Load_Type4.json</t>
  </si>
  <si>
    <t>Load_R6</t>
  </si>
  <si>
    <t>Load_R8</t>
  </si>
  <si>
    <t>Load_R10</t>
  </si>
  <si>
    <t>../APM/DATA/X1_Loads/Load_Type5.json</t>
  </si>
  <si>
    <t>Load_R11</t>
  </si>
  <si>
    <t>../APM/DATA/X1_Loads/Load_Type6.json</t>
  </si>
  <si>
    <t>Load_R12</t>
  </si>
  <si>
    <t>Load_R14</t>
  </si>
  <si>
    <t>Load_CI1</t>
  </si>
  <si>
    <t>Load_CI3</t>
  </si>
  <si>
    <t>Load_CI7</t>
  </si>
  <si>
    <t>Load_CI9</t>
  </si>
  <si>
    <t>Load_CI10</t>
  </si>
  <si>
    <t>Load_CI12</t>
  </si>
  <si>
    <t>Load_CI13</t>
  </si>
  <si>
    <t>Load_CI14</t>
  </si>
  <si>
    <t>Env_Impact</t>
  </si>
  <si>
    <t>PV_3</t>
  </si>
  <si>
    <t>PV_4</t>
  </si>
  <si>
    <t>PV_5</t>
  </si>
  <si>
    <t>PV_6</t>
  </si>
  <si>
    <t>PV_8</t>
  </si>
  <si>
    <t>PV_9</t>
  </si>
  <si>
    <t>PV_10</t>
  </si>
  <si>
    <t>PV_11</t>
  </si>
  <si>
    <t>WT_7</t>
  </si>
  <si>
    <t>Residential_fuel_cell_1</t>
  </si>
  <si>
    <t>CHP_9</t>
  </si>
  <si>
    <t>Fuel_cell_1</t>
  </si>
  <si>
    <t>Residential_fuel_cell_2</t>
  </si>
  <si>
    <t>ST_5</t>
  </si>
  <si>
    <t>ST_10</t>
  </si>
  <si>
    <t>Grid</t>
  </si>
  <si>
    <t>ID</t>
  </si>
  <si>
    <t>Type</t>
  </si>
  <si>
    <t>MTTR</t>
  </si>
  <si>
    <t>Disc_Type</t>
  </si>
  <si>
    <t>Asset_To_Disconet</t>
  </si>
  <si>
    <t>Incomes</t>
  </si>
  <si>
    <t>CAPEX</t>
  </si>
  <si>
    <t>OPEX</t>
  </si>
  <si>
    <t>Strategy</t>
  </si>
  <si>
    <t>Cr_Fin</t>
  </si>
  <si>
    <t>Aux_0</t>
  </si>
  <si>
    <t>AUX</t>
  </si>
  <si>
    <t>BUS</t>
  </si>
  <si>
    <t>Bus_0</t>
  </si>
  <si>
    <t>CB_0_1</t>
  </si>
  <si>
    <t>CB_SF6</t>
  </si>
  <si>
    <t>TR</t>
  </si>
  <si>
    <t>TR_0_1</t>
  </si>
  <si>
    <t>CB_0_12</t>
  </si>
  <si>
    <t>TR_0_12</t>
  </si>
  <si>
    <t>CB_R1</t>
  </si>
  <si>
    <t>CB</t>
  </si>
  <si>
    <t>LO</t>
  </si>
  <si>
    <t>CB_CI1</t>
  </si>
  <si>
    <t>Line_1_2</t>
  </si>
  <si>
    <t>LN</t>
  </si>
  <si>
    <t>CB_R12</t>
  </si>
  <si>
    <t>CB_CI12</t>
  </si>
  <si>
    <t>Line_2_3</t>
  </si>
  <si>
    <t>Line_3_4</t>
  </si>
  <si>
    <t>Line_7_8</t>
  </si>
  <si>
    <t>GEN</t>
  </si>
  <si>
    <t>BAT</t>
  </si>
  <si>
    <t>ST</t>
  </si>
  <si>
    <t>CB_CI9</t>
  </si>
  <si>
    <t>Lon</t>
  </si>
  <si>
    <t>Lat</t>
  </si>
  <si>
    <t>BOG_1</t>
  </si>
  <si>
    <t>BOG_2</t>
  </si>
  <si>
    <t>BOG_3</t>
  </si>
  <si>
    <t>BOG_4</t>
  </si>
  <si>
    <t>BOG_5</t>
  </si>
  <si>
    <t>BOG_6</t>
  </si>
  <si>
    <t>BOG_7</t>
  </si>
  <si>
    <t>BOG_8</t>
  </si>
  <si>
    <t>BOG_9</t>
  </si>
  <si>
    <t>BOG_10</t>
  </si>
  <si>
    <t>BOG_11</t>
  </si>
  <si>
    <t>BOG_12</t>
  </si>
  <si>
    <t>BOG_13</t>
  </si>
  <si>
    <t>BOG_14</t>
  </si>
  <si>
    <t>BOG_15</t>
  </si>
  <si>
    <t>BOG_16</t>
  </si>
  <si>
    <t>BOG_17</t>
  </si>
  <si>
    <t>BOG_18</t>
  </si>
  <si>
    <t>BOG_19</t>
  </si>
  <si>
    <t>BOG_20</t>
  </si>
  <si>
    <t>BOG_21</t>
  </si>
  <si>
    <t>BOG_22</t>
  </si>
  <si>
    <t>BOG_23</t>
  </si>
  <si>
    <t>BOG_24</t>
  </si>
  <si>
    <t>BOG_25</t>
  </si>
  <si>
    <t>BOG_26</t>
  </si>
  <si>
    <t>BOG_27</t>
  </si>
  <si>
    <t>BOG_28</t>
  </si>
  <si>
    <t>BOG_29</t>
  </si>
  <si>
    <t>BOG_30</t>
  </si>
  <si>
    <t>BOG_31</t>
  </si>
  <si>
    <t>BOG_32</t>
  </si>
  <si>
    <t>BOG_33</t>
  </si>
  <si>
    <t>BOG_34</t>
  </si>
  <si>
    <t>BOG_35</t>
  </si>
  <si>
    <t>BOG_36</t>
  </si>
  <si>
    <t>BOG_37</t>
  </si>
  <si>
    <t>BOG_38</t>
  </si>
  <si>
    <t>BOG_39</t>
  </si>
  <si>
    <t>Strategy_7</t>
  </si>
  <si>
    <t>Strategy_8</t>
  </si>
  <si>
    <t>Strategy_2</t>
  </si>
  <si>
    <t>Strategy_4</t>
  </si>
  <si>
    <t>Strategy_5</t>
  </si>
  <si>
    <t>Strategy_6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</si>
</sst>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2CC"/>
      </patternFill>
    </fill>
    <fill>
      <patternFill patternType="solid">
        <fgColor rgb="FFFFC000"/>
        <bgColor rgb="FFFF9900"/>
      </patternFill>
    </fill>
    <fill>
      <patternFill patternType="solid">
        <fgColor rgb="FF127622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C9211E"/>
        <bgColor rgb="FF993366"/>
      </patternFill>
    </fill>
    <fill>
      <patternFill patternType="solid">
        <fgColor rgb="FF5EB91E"/>
        <bgColor rgb="FF339966"/>
      </patternFill>
    </fill>
    <fill>
      <patternFill patternType="solid">
        <fgColor rgb="FFFFD966"/>
        <bgColor rgb="FFFFFF99"/>
      </patternFill>
    </fill>
    <fill>
      <patternFill patternType="solid">
        <fgColor rgb="FFFFF2CC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Border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Font="1" applyAlignment="1">
      <alignment wrapText="1"/>
    </xf>
    <xf numFmtId="1" fontId="0" fillId="0" borderId="3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4" fontId="0" fillId="0" borderId="3" xfId="0" applyNumberFormat="1" applyFont="1" applyBorder="1" applyAlignment="1">
      <alignment horizontal="center"/>
    </xf>
    <xf numFmtId="0" fontId="0" fillId="5" borderId="2" xfId="0" applyFill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5" borderId="4" xfId="0" applyFill="1" applyBorder="1" applyAlignment="1">
      <alignment horizontal="center"/>
    </xf>
    <xf numFmtId="164" fontId="0" fillId="2" borderId="3" xfId="0" applyNumberFormat="1" applyFill="1" applyBorder="1"/>
    <xf numFmtId="164" fontId="0" fillId="2" borderId="3" xfId="0" applyNumberFormat="1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164" fontId="2" fillId="2" borderId="0" xfId="0" applyNumberFormat="1" applyFont="1" applyFill="1" applyBorder="1"/>
    <xf numFmtId="0" fontId="2" fillId="2" borderId="0" xfId="0" applyFont="1" applyFill="1"/>
    <xf numFmtId="164" fontId="0" fillId="2" borderId="0" xfId="0" applyNumberFormat="1" applyFill="1" applyBorder="1"/>
    <xf numFmtId="164" fontId="1" fillId="2" borderId="0" xfId="0" applyNumberFormat="1" applyFont="1" applyFill="1" applyBorder="1"/>
    <xf numFmtId="0" fontId="0" fillId="0" borderId="0" xfId="0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6" borderId="0" xfId="0" applyFont="1" applyFill="1"/>
    <xf numFmtId="0" fontId="0" fillId="7" borderId="0" xfId="0" applyFont="1" applyFill="1"/>
    <xf numFmtId="0" fontId="3" fillId="8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4" fillId="0" borderId="0" xfId="0" applyFont="1"/>
    <xf numFmtId="0" fontId="0" fillId="9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5EB91E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zoomScaleNormal="100" workbookViewId="0">
      <selection activeCell="F19" sqref="F19"/>
    </sheetView>
  </sheetViews>
  <sheetFormatPr baseColWidth="10" defaultColWidth="11.85546875" defaultRowHeight="15" x14ac:dyDescent="0.25"/>
  <cols>
    <col min="1" max="1" width="10.7109375" style="1" customWidth="1"/>
    <col min="2" max="2" width="57.7109375" style="1" customWidth="1"/>
    <col min="3" max="3" width="6.28515625" style="1" customWidth="1"/>
    <col min="4" max="4" width="8.7109375" style="1" customWidth="1"/>
    <col min="5" max="6" width="9.140625" style="2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</row>
    <row r="2" spans="1:6" x14ac:dyDescent="0.25">
      <c r="A2" s="7" t="s">
        <v>6</v>
      </c>
      <c r="B2" s="8" t="s">
        <v>7</v>
      </c>
      <c r="C2" s="8">
        <v>1443</v>
      </c>
      <c r="D2" s="9">
        <f>322/(5/1000)</f>
        <v>64400</v>
      </c>
      <c r="E2" s="10">
        <f t="shared" ref="E2:E19" si="0">0.5*1000</f>
        <v>500</v>
      </c>
      <c r="F2" s="11">
        <f t="shared" ref="F2:F11" si="1">2*1000</f>
        <v>2000</v>
      </c>
    </row>
    <row r="3" spans="1:6" x14ac:dyDescent="0.25">
      <c r="A3" s="7" t="s">
        <v>8</v>
      </c>
      <c r="B3" s="12" t="s">
        <v>9</v>
      </c>
      <c r="C3" s="12">
        <v>200</v>
      </c>
      <c r="D3" s="13">
        <f>500/(5/1000)</f>
        <v>100000</v>
      </c>
      <c r="E3" s="10">
        <f t="shared" si="0"/>
        <v>500</v>
      </c>
      <c r="F3" s="14">
        <f t="shared" si="1"/>
        <v>2000</v>
      </c>
    </row>
    <row r="4" spans="1:6" x14ac:dyDescent="0.25">
      <c r="A4" s="7" t="s">
        <v>10</v>
      </c>
      <c r="B4" s="12" t="s">
        <v>11</v>
      </c>
      <c r="C4" s="12">
        <v>630</v>
      </c>
      <c r="D4" s="13">
        <f>233.8/(5/1000)</f>
        <v>46760</v>
      </c>
      <c r="E4" s="10">
        <f t="shared" si="0"/>
        <v>500</v>
      </c>
      <c r="F4" s="14">
        <f t="shared" si="1"/>
        <v>2000</v>
      </c>
    </row>
    <row r="5" spans="1:6" x14ac:dyDescent="0.25">
      <c r="A5" s="7" t="s">
        <v>12</v>
      </c>
      <c r="B5" s="12" t="s">
        <v>13</v>
      </c>
      <c r="C5" s="12">
        <v>1640</v>
      </c>
      <c r="D5" s="13">
        <f>522/(5/1000)</f>
        <v>104400</v>
      </c>
      <c r="E5" s="10">
        <f t="shared" si="0"/>
        <v>500</v>
      </c>
      <c r="F5" s="14">
        <f t="shared" si="1"/>
        <v>2000</v>
      </c>
    </row>
    <row r="6" spans="1:6" x14ac:dyDescent="0.25">
      <c r="A6" s="7" t="s">
        <v>14</v>
      </c>
      <c r="B6" s="12" t="s">
        <v>7</v>
      </c>
      <c r="C6" s="12">
        <v>1443</v>
      </c>
      <c r="D6" s="13">
        <f>7.5/(5/1000)</f>
        <v>1500</v>
      </c>
      <c r="E6" s="10">
        <f t="shared" si="0"/>
        <v>500</v>
      </c>
      <c r="F6" s="14">
        <f t="shared" si="1"/>
        <v>2000</v>
      </c>
    </row>
    <row r="7" spans="1:6" x14ac:dyDescent="0.25">
      <c r="A7" s="7" t="s">
        <v>15</v>
      </c>
      <c r="B7" s="12" t="s">
        <v>9</v>
      </c>
      <c r="C7" s="12">
        <v>200</v>
      </c>
      <c r="D7" s="13">
        <f>320/(5/1000)</f>
        <v>64000</v>
      </c>
      <c r="E7" s="10">
        <f t="shared" si="0"/>
        <v>500</v>
      </c>
      <c r="F7" s="14">
        <f t="shared" si="1"/>
        <v>2000</v>
      </c>
    </row>
    <row r="8" spans="1:6" x14ac:dyDescent="0.25">
      <c r="A8" s="7" t="s">
        <v>16</v>
      </c>
      <c r="B8" s="12" t="s">
        <v>17</v>
      </c>
      <c r="C8" s="12">
        <v>100</v>
      </c>
      <c r="D8" s="13">
        <f>329/(5/1000)</f>
        <v>65800</v>
      </c>
      <c r="E8" s="10">
        <f t="shared" si="0"/>
        <v>500</v>
      </c>
      <c r="F8" s="14">
        <f t="shared" si="1"/>
        <v>2000</v>
      </c>
    </row>
    <row r="9" spans="1:6" x14ac:dyDescent="0.25">
      <c r="A9" s="7" t="s">
        <v>18</v>
      </c>
      <c r="B9" s="12" t="s">
        <v>19</v>
      </c>
      <c r="C9" s="12">
        <v>502</v>
      </c>
      <c r="D9" s="13">
        <f>158/(5/1000)</f>
        <v>31600</v>
      </c>
      <c r="E9" s="10">
        <f t="shared" si="0"/>
        <v>500</v>
      </c>
      <c r="F9" s="14">
        <f t="shared" si="1"/>
        <v>2000</v>
      </c>
    </row>
    <row r="10" spans="1:6" x14ac:dyDescent="0.25">
      <c r="A10" s="7" t="s">
        <v>20</v>
      </c>
      <c r="B10" s="12" t="s">
        <v>9</v>
      </c>
      <c r="C10" s="12">
        <v>200</v>
      </c>
      <c r="D10" s="13">
        <f>628/(5/1000)</f>
        <v>125600</v>
      </c>
      <c r="E10" s="10">
        <f t="shared" si="0"/>
        <v>500</v>
      </c>
      <c r="F10" s="14">
        <f t="shared" si="1"/>
        <v>2000</v>
      </c>
    </row>
    <row r="11" spans="1:6" x14ac:dyDescent="0.25">
      <c r="A11" s="7" t="s">
        <v>21</v>
      </c>
      <c r="B11" s="12" t="s">
        <v>11</v>
      </c>
      <c r="C11" s="12">
        <v>630</v>
      </c>
      <c r="D11" s="13">
        <f>274/(5/1000)</f>
        <v>54800</v>
      </c>
      <c r="E11" s="10">
        <f t="shared" si="0"/>
        <v>500</v>
      </c>
      <c r="F11" s="14">
        <f t="shared" si="1"/>
        <v>2000</v>
      </c>
    </row>
    <row r="12" spans="1:6" x14ac:dyDescent="0.25">
      <c r="A12" s="7" t="s">
        <v>22</v>
      </c>
      <c r="B12" s="12" t="s">
        <v>13</v>
      </c>
      <c r="C12" s="12">
        <v>1640</v>
      </c>
      <c r="D12" s="13">
        <f>247.5/(5/1000)</f>
        <v>49500</v>
      </c>
      <c r="E12" s="10">
        <f t="shared" si="0"/>
        <v>500</v>
      </c>
      <c r="F12" s="15">
        <f t="shared" ref="F12:F19" si="2">5*1000</f>
        <v>5000</v>
      </c>
    </row>
    <row r="13" spans="1:6" x14ac:dyDescent="0.25">
      <c r="A13" s="7" t="s">
        <v>23</v>
      </c>
      <c r="B13" s="12" t="s">
        <v>7</v>
      </c>
      <c r="C13" s="12">
        <v>1443</v>
      </c>
      <c r="D13" s="13">
        <f>308.6/(5/1000)</f>
        <v>61720</v>
      </c>
      <c r="E13" s="10">
        <f t="shared" si="0"/>
        <v>500</v>
      </c>
      <c r="F13" s="13">
        <f t="shared" si="2"/>
        <v>5000</v>
      </c>
    </row>
    <row r="14" spans="1:6" x14ac:dyDescent="0.25">
      <c r="A14" s="7" t="s">
        <v>24</v>
      </c>
      <c r="B14" s="12" t="s">
        <v>13</v>
      </c>
      <c r="C14" s="12">
        <v>1640</v>
      </c>
      <c r="D14" s="13">
        <f>224/(5/1000)</f>
        <v>44800</v>
      </c>
      <c r="E14" s="10">
        <f t="shared" si="0"/>
        <v>500</v>
      </c>
      <c r="F14" s="13">
        <f t="shared" si="2"/>
        <v>5000</v>
      </c>
    </row>
    <row r="15" spans="1:6" x14ac:dyDescent="0.25">
      <c r="A15" s="7" t="s">
        <v>25</v>
      </c>
      <c r="B15" s="12" t="s">
        <v>7</v>
      </c>
      <c r="C15" s="12">
        <v>1443</v>
      </c>
      <c r="D15" s="13">
        <f>139/(5/1000)</f>
        <v>27800</v>
      </c>
      <c r="E15" s="10">
        <f t="shared" si="0"/>
        <v>500</v>
      </c>
      <c r="F15" s="13">
        <f t="shared" si="2"/>
        <v>5000</v>
      </c>
    </row>
    <row r="16" spans="1:6" x14ac:dyDescent="0.25">
      <c r="A16" s="7" t="s">
        <v>26</v>
      </c>
      <c r="B16" s="12" t="s">
        <v>19</v>
      </c>
      <c r="C16" s="12">
        <v>502</v>
      </c>
      <c r="D16" s="13">
        <f>281/(5/1000)</f>
        <v>56200</v>
      </c>
      <c r="E16" s="10">
        <f t="shared" si="0"/>
        <v>500</v>
      </c>
      <c r="F16" s="13">
        <f t="shared" si="2"/>
        <v>5000</v>
      </c>
    </row>
    <row r="17" spans="1:6" x14ac:dyDescent="0.25">
      <c r="A17" s="7" t="s">
        <v>27</v>
      </c>
      <c r="B17" s="12" t="s">
        <v>9</v>
      </c>
      <c r="C17" s="12">
        <v>200</v>
      </c>
      <c r="D17" s="13">
        <f>206/(5/1000)</f>
        <v>41200</v>
      </c>
      <c r="E17" s="10">
        <f t="shared" si="0"/>
        <v>500</v>
      </c>
      <c r="F17" s="13">
        <f t="shared" si="2"/>
        <v>5000</v>
      </c>
    </row>
    <row r="18" spans="1:6" x14ac:dyDescent="0.25">
      <c r="A18" s="7" t="s">
        <v>28</v>
      </c>
      <c r="B18" s="12" t="s">
        <v>11</v>
      </c>
      <c r="C18" s="12">
        <v>630</v>
      </c>
      <c r="D18" s="13">
        <f>283.5/(5/1000)</f>
        <v>56700</v>
      </c>
      <c r="E18" s="10">
        <f t="shared" si="0"/>
        <v>500</v>
      </c>
      <c r="F18" s="13">
        <f t="shared" si="2"/>
        <v>5000</v>
      </c>
    </row>
    <row r="19" spans="1:6" x14ac:dyDescent="0.25">
      <c r="A19" s="7" t="s">
        <v>29</v>
      </c>
      <c r="B19" s="12" t="s">
        <v>13</v>
      </c>
      <c r="C19" s="12">
        <v>1640</v>
      </c>
      <c r="D19" s="13">
        <f>9.2/(5/1000)</f>
        <v>1839.9999999999998</v>
      </c>
      <c r="E19" s="10">
        <f t="shared" si="0"/>
        <v>500</v>
      </c>
      <c r="F19" s="13">
        <f t="shared" si="2"/>
        <v>5000</v>
      </c>
    </row>
    <row r="20" spans="1:6" x14ac:dyDescent="0.25">
      <c r="A20" s="16"/>
      <c r="B20" s="17"/>
      <c r="C20" s="17"/>
      <c r="D20" s="18"/>
      <c r="E20" s="19"/>
      <c r="F20" s="20"/>
    </row>
    <row r="21" spans="1:6" x14ac:dyDescent="0.25">
      <c r="A21" s="21"/>
      <c r="B21" s="18"/>
      <c r="C21" s="18"/>
      <c r="D21" s="18"/>
      <c r="E21" s="19"/>
      <c r="F21" s="20"/>
    </row>
    <row r="22" spans="1:6" x14ac:dyDescent="0.25">
      <c r="A22" s="21"/>
      <c r="B22" s="18"/>
      <c r="C22" s="18"/>
      <c r="D22" s="18"/>
      <c r="E22" s="19"/>
      <c r="F22" s="20"/>
    </row>
    <row r="23" spans="1:6" x14ac:dyDescent="0.25">
      <c r="A23" s="21"/>
      <c r="B23" s="18"/>
      <c r="C23" s="18"/>
      <c r="D23" s="18"/>
      <c r="E23" s="19"/>
      <c r="F23" s="20"/>
    </row>
    <row r="24" spans="1:6" x14ac:dyDescent="0.25">
      <c r="A24" s="21"/>
      <c r="B24" s="18"/>
      <c r="C24" s="18"/>
      <c r="D24" s="18"/>
      <c r="E24" s="19"/>
      <c r="F24" s="20"/>
    </row>
    <row r="25" spans="1:6" x14ac:dyDescent="0.25">
      <c r="A25" s="21"/>
      <c r="B25" s="18"/>
      <c r="C25" s="18"/>
      <c r="D25" s="18"/>
      <c r="E25" s="19"/>
      <c r="F25" s="20"/>
    </row>
    <row r="26" spans="1:6" x14ac:dyDescent="0.25">
      <c r="A26" s="21"/>
      <c r="B26" s="18"/>
      <c r="C26" s="18"/>
      <c r="D26" s="18"/>
      <c r="E26" s="19"/>
      <c r="F26" s="20"/>
    </row>
    <row r="27" spans="1:6" x14ac:dyDescent="0.25">
      <c r="A27" s="21"/>
      <c r="B27" s="18"/>
      <c r="C27" s="18"/>
      <c r="D27" s="18"/>
      <c r="E27" s="19"/>
      <c r="F27" s="20"/>
    </row>
    <row r="28" spans="1:6" x14ac:dyDescent="0.25">
      <c r="A28" s="21"/>
      <c r="B28" s="18"/>
      <c r="C28" s="18"/>
      <c r="D28" s="18"/>
      <c r="E28" s="19"/>
      <c r="F28" s="20"/>
    </row>
    <row r="29" spans="1:6" x14ac:dyDescent="0.25">
      <c r="A29" s="21"/>
      <c r="B29" s="18"/>
      <c r="C29" s="18"/>
      <c r="D29" s="18"/>
      <c r="E29" s="19"/>
      <c r="F29" s="20"/>
    </row>
    <row r="30" spans="1:6" x14ac:dyDescent="0.25">
      <c r="A30" s="21"/>
      <c r="B30" s="18"/>
      <c r="C30" s="18"/>
      <c r="D30" s="18"/>
      <c r="E30" s="19"/>
      <c r="F30" s="20"/>
    </row>
    <row r="31" spans="1:6" x14ac:dyDescent="0.25">
      <c r="A31" s="21"/>
      <c r="B31" s="18"/>
      <c r="C31" s="18"/>
      <c r="D31" s="18"/>
      <c r="E31" s="22"/>
    </row>
    <row r="32" spans="1:6" x14ac:dyDescent="0.25">
      <c r="A32" s="21"/>
      <c r="B32" s="18"/>
      <c r="C32" s="18"/>
      <c r="D32" s="18"/>
      <c r="E32" s="22"/>
    </row>
    <row r="33" spans="1:5" x14ac:dyDescent="0.25">
      <c r="A33" s="21"/>
      <c r="B33" s="18"/>
      <c r="C33" s="18"/>
      <c r="D33" s="18"/>
      <c r="E33" s="22"/>
    </row>
    <row r="34" spans="1:5" x14ac:dyDescent="0.25">
      <c r="A34" s="21"/>
      <c r="B34" s="18"/>
      <c r="C34" s="18"/>
      <c r="D34" s="18"/>
      <c r="E34" s="22"/>
    </row>
    <row r="35" spans="1:5" x14ac:dyDescent="0.25">
      <c r="A35" s="21"/>
      <c r="B35" s="18"/>
      <c r="C35" s="18"/>
      <c r="D35" s="18"/>
      <c r="E35" s="22"/>
    </row>
    <row r="36" spans="1:5" x14ac:dyDescent="0.25">
      <c r="A36" s="21"/>
      <c r="B36" s="18"/>
      <c r="C36" s="18"/>
      <c r="D36" s="18"/>
      <c r="E36" s="22"/>
    </row>
    <row r="37" spans="1:5" x14ac:dyDescent="0.25">
      <c r="A37" s="21"/>
      <c r="B37" s="18"/>
      <c r="C37" s="18"/>
      <c r="D37" s="18"/>
      <c r="E37" s="22"/>
    </row>
    <row r="38" spans="1:5" x14ac:dyDescent="0.25">
      <c r="A38" s="21"/>
      <c r="B38" s="18"/>
      <c r="C38" s="18"/>
      <c r="D38" s="18"/>
      <c r="E38" s="22"/>
    </row>
    <row r="39" spans="1:5" x14ac:dyDescent="0.25">
      <c r="A39" s="21"/>
      <c r="B39" s="18"/>
      <c r="C39" s="18"/>
      <c r="D39" s="18"/>
      <c r="E39" s="22"/>
    </row>
    <row r="40" spans="1:5" x14ac:dyDescent="0.25">
      <c r="A40" s="21"/>
      <c r="B40" s="18"/>
      <c r="C40" s="18"/>
      <c r="D40" s="18"/>
      <c r="E40" s="22"/>
    </row>
    <row r="41" spans="1:5" x14ac:dyDescent="0.25">
      <c r="A41" s="21"/>
      <c r="B41" s="18"/>
      <c r="C41" s="18"/>
      <c r="D41" s="18"/>
      <c r="E41" s="22"/>
    </row>
    <row r="42" spans="1:5" x14ac:dyDescent="0.25">
      <c r="A42" s="21"/>
      <c r="B42" s="18"/>
      <c r="C42" s="18"/>
      <c r="D42" s="18"/>
      <c r="E42" s="22"/>
    </row>
    <row r="43" spans="1:5" x14ac:dyDescent="0.25">
      <c r="A43" s="21"/>
      <c r="B43" s="18"/>
      <c r="C43" s="18"/>
      <c r="D43" s="18"/>
      <c r="E43" s="22"/>
    </row>
    <row r="44" spans="1:5" x14ac:dyDescent="0.25">
      <c r="A44" s="21"/>
      <c r="B44" s="18"/>
      <c r="C44" s="18"/>
      <c r="D44" s="18"/>
      <c r="E44" s="22"/>
    </row>
    <row r="45" spans="1:5" x14ac:dyDescent="0.25">
      <c r="A45" s="21"/>
      <c r="B45" s="18"/>
      <c r="C45" s="18"/>
      <c r="D45" s="18"/>
      <c r="E45" s="22"/>
    </row>
    <row r="46" spans="1:5" x14ac:dyDescent="0.25">
      <c r="A46" s="21"/>
      <c r="B46" s="18"/>
      <c r="C46" s="18"/>
      <c r="D46" s="18"/>
      <c r="E46" s="22"/>
    </row>
    <row r="47" spans="1:5" x14ac:dyDescent="0.25">
      <c r="A47" s="21"/>
      <c r="B47" s="18"/>
      <c r="C47" s="18"/>
      <c r="D47" s="18"/>
      <c r="E47" s="22"/>
    </row>
    <row r="48" spans="1:5" x14ac:dyDescent="0.25">
      <c r="A48" s="21"/>
      <c r="B48" s="18"/>
      <c r="C48" s="18"/>
      <c r="D48" s="18"/>
      <c r="E48" s="22"/>
    </row>
    <row r="49" spans="1:5" x14ac:dyDescent="0.25">
      <c r="A49" s="21"/>
      <c r="B49" s="18"/>
      <c r="C49" s="18"/>
      <c r="D49" s="18"/>
      <c r="E49" s="22"/>
    </row>
    <row r="50" spans="1:5" x14ac:dyDescent="0.25">
      <c r="A50" s="21"/>
      <c r="B50" s="18"/>
      <c r="C50" s="18"/>
      <c r="D50" s="18"/>
      <c r="E50" s="22"/>
    </row>
    <row r="51" spans="1:5" x14ac:dyDescent="0.25">
      <c r="A51" s="21"/>
      <c r="B51" s="18"/>
      <c r="C51" s="18"/>
      <c r="D51" s="18"/>
      <c r="E51" s="22"/>
    </row>
    <row r="52" spans="1:5" x14ac:dyDescent="0.25">
      <c r="A52" s="21"/>
      <c r="B52" s="18"/>
      <c r="C52" s="18"/>
      <c r="D52" s="18"/>
      <c r="E52" s="22"/>
    </row>
    <row r="53" spans="1:5" x14ac:dyDescent="0.25">
      <c r="A53" s="21"/>
      <c r="B53" s="18"/>
      <c r="C53" s="18"/>
      <c r="D53" s="18"/>
      <c r="E53" s="22"/>
    </row>
    <row r="54" spans="1:5" x14ac:dyDescent="0.25">
      <c r="A54" s="21"/>
      <c r="B54" s="18"/>
      <c r="C54" s="18"/>
      <c r="D54" s="18"/>
      <c r="E54" s="22"/>
    </row>
    <row r="55" spans="1:5" x14ac:dyDescent="0.25">
      <c r="A55" s="21"/>
      <c r="B55" s="18"/>
      <c r="C55" s="18"/>
      <c r="D55" s="18"/>
      <c r="E55" s="22"/>
    </row>
    <row r="56" spans="1:5" x14ac:dyDescent="0.25">
      <c r="A56" s="21"/>
      <c r="B56" s="18"/>
      <c r="C56" s="18"/>
      <c r="D56" s="18"/>
      <c r="E56" s="22"/>
    </row>
    <row r="57" spans="1:5" x14ac:dyDescent="0.25">
      <c r="A57" s="21"/>
      <c r="B57" s="18"/>
      <c r="C57" s="18"/>
      <c r="D57" s="18"/>
      <c r="E57" s="22"/>
    </row>
    <row r="58" spans="1:5" x14ac:dyDescent="0.25">
      <c r="A58" s="21"/>
      <c r="B58" s="18"/>
      <c r="C58" s="18"/>
      <c r="D58" s="18"/>
      <c r="E58" s="22"/>
    </row>
    <row r="59" spans="1:5" x14ac:dyDescent="0.25">
      <c r="A59" s="21"/>
      <c r="B59" s="18"/>
      <c r="C59" s="18"/>
      <c r="D59" s="18"/>
      <c r="E59" s="22"/>
    </row>
    <row r="60" spans="1:5" x14ac:dyDescent="0.25">
      <c r="A60" s="21"/>
      <c r="B60" s="18"/>
      <c r="C60" s="18"/>
      <c r="D60" s="18"/>
      <c r="E60" s="22"/>
    </row>
    <row r="61" spans="1:5" x14ac:dyDescent="0.25">
      <c r="A61" s="21"/>
      <c r="B61" s="18"/>
      <c r="C61" s="18"/>
      <c r="D61" s="18"/>
      <c r="E61" s="22"/>
    </row>
    <row r="62" spans="1:5" x14ac:dyDescent="0.25">
      <c r="A62" s="21"/>
      <c r="B62" s="18"/>
      <c r="C62" s="18"/>
      <c r="D62" s="18"/>
      <c r="E62" s="22"/>
    </row>
    <row r="63" spans="1:5" x14ac:dyDescent="0.25">
      <c r="A63" s="21"/>
      <c r="B63" s="18"/>
      <c r="C63" s="18"/>
      <c r="D63" s="18"/>
      <c r="E63" s="22"/>
    </row>
    <row r="64" spans="1:5" x14ac:dyDescent="0.25">
      <c r="A64" s="21"/>
      <c r="B64" s="18"/>
      <c r="C64" s="18"/>
      <c r="D64" s="18"/>
      <c r="E64" s="22"/>
    </row>
    <row r="65" spans="1:5" x14ac:dyDescent="0.25">
      <c r="A65" s="21"/>
      <c r="B65" s="18"/>
      <c r="C65" s="18"/>
      <c r="D65" s="18"/>
      <c r="E65" s="22"/>
    </row>
    <row r="66" spans="1:5" x14ac:dyDescent="0.25">
      <c r="A66" s="21"/>
      <c r="B66" s="18"/>
      <c r="C66" s="18"/>
      <c r="D66" s="18"/>
      <c r="E66" s="22"/>
    </row>
    <row r="67" spans="1:5" x14ac:dyDescent="0.25">
      <c r="A67" s="21"/>
      <c r="B67" s="18"/>
      <c r="C67" s="18"/>
      <c r="D67" s="18"/>
      <c r="E67" s="22"/>
    </row>
    <row r="68" spans="1:5" x14ac:dyDescent="0.25">
      <c r="A68" s="21"/>
      <c r="B68" s="18"/>
      <c r="C68" s="18"/>
      <c r="D68" s="18"/>
      <c r="E68" s="22"/>
    </row>
    <row r="69" spans="1:5" x14ac:dyDescent="0.25">
      <c r="A69" s="21"/>
      <c r="B69" s="18"/>
      <c r="C69" s="18"/>
      <c r="D69" s="18"/>
      <c r="E69" s="22"/>
    </row>
    <row r="70" spans="1:5" x14ac:dyDescent="0.25">
      <c r="A70" s="21"/>
      <c r="B70" s="18"/>
      <c r="C70" s="18"/>
      <c r="D70" s="18"/>
      <c r="E70" s="22"/>
    </row>
    <row r="71" spans="1:5" x14ac:dyDescent="0.25">
      <c r="A71" s="21"/>
      <c r="B71" s="18"/>
      <c r="C71" s="18"/>
      <c r="D71" s="18"/>
      <c r="E71" s="22"/>
    </row>
    <row r="72" spans="1:5" x14ac:dyDescent="0.25">
      <c r="A72" s="21"/>
      <c r="B72" s="18"/>
      <c r="C72" s="18"/>
      <c r="D72" s="18"/>
      <c r="E72" s="22"/>
    </row>
    <row r="73" spans="1:5" x14ac:dyDescent="0.25">
      <c r="A73" s="21"/>
      <c r="B73" s="18"/>
      <c r="C73" s="18"/>
      <c r="D73" s="18"/>
      <c r="E73" s="22"/>
    </row>
    <row r="74" spans="1:5" x14ac:dyDescent="0.25">
      <c r="A74" s="21"/>
      <c r="B74" s="18"/>
      <c r="C74" s="18"/>
      <c r="D74" s="18"/>
      <c r="E74" s="22"/>
    </row>
    <row r="75" spans="1:5" x14ac:dyDescent="0.25">
      <c r="A75" s="21"/>
      <c r="B75" s="18"/>
      <c r="C75" s="18"/>
      <c r="D75" s="18"/>
      <c r="E75" s="22"/>
    </row>
    <row r="76" spans="1:5" x14ac:dyDescent="0.25">
      <c r="A76" s="21"/>
      <c r="B76" s="18"/>
      <c r="C76" s="18"/>
      <c r="D76" s="18"/>
      <c r="E76" s="22"/>
    </row>
    <row r="77" spans="1:5" x14ac:dyDescent="0.25">
      <c r="A77" s="21"/>
      <c r="B77" s="21"/>
      <c r="C77" s="18"/>
      <c r="D77" s="18"/>
      <c r="E77" s="22"/>
    </row>
    <row r="78" spans="1:5" x14ac:dyDescent="0.25">
      <c r="A78" s="21"/>
      <c r="B78" s="21"/>
      <c r="C78" s="18"/>
      <c r="D78" s="18"/>
      <c r="E78" s="22"/>
    </row>
    <row r="79" spans="1:5" x14ac:dyDescent="0.25">
      <c r="A79" s="21"/>
      <c r="B79" s="21"/>
      <c r="C79" s="18"/>
      <c r="D79" s="18"/>
      <c r="E79" s="2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zoomScaleNormal="100" workbookViewId="0">
      <selection activeCell="A11" sqref="A11"/>
    </sheetView>
  </sheetViews>
  <sheetFormatPr baseColWidth="10" defaultColWidth="11.85546875" defaultRowHeight="15" x14ac:dyDescent="0.25"/>
  <cols>
    <col min="1" max="1" width="26.42578125" style="1" customWidth="1"/>
    <col min="2" max="2" width="57.7109375" style="1" customWidth="1"/>
    <col min="3" max="3" width="9.140625" style="1" customWidth="1"/>
    <col min="4" max="5" width="9.140625" style="2" customWidth="1"/>
  </cols>
  <sheetData>
    <row r="1" spans="1:6" x14ac:dyDescent="0.25">
      <c r="A1" s="3" t="s">
        <v>0</v>
      </c>
      <c r="B1" s="4" t="s">
        <v>1</v>
      </c>
      <c r="C1" s="5" t="s">
        <v>2</v>
      </c>
      <c r="D1" s="6" t="s">
        <v>4</v>
      </c>
      <c r="E1" s="6" t="s">
        <v>5</v>
      </c>
      <c r="F1" s="6" t="s">
        <v>30</v>
      </c>
    </row>
    <row r="2" spans="1:6" x14ac:dyDescent="0.25">
      <c r="A2" s="7" t="s">
        <v>31</v>
      </c>
      <c r="B2" s="8" t="s">
        <v>7</v>
      </c>
      <c r="C2" s="8">
        <v>1</v>
      </c>
      <c r="D2" s="10">
        <v>0</v>
      </c>
      <c r="E2" s="9">
        <v>0</v>
      </c>
      <c r="F2">
        <v>0</v>
      </c>
    </row>
    <row r="3" spans="1:6" x14ac:dyDescent="0.25">
      <c r="A3" s="7" t="s">
        <v>32</v>
      </c>
      <c r="B3" s="12" t="s">
        <v>9</v>
      </c>
      <c r="C3" s="12">
        <v>1</v>
      </c>
      <c r="D3" s="10">
        <v>0</v>
      </c>
      <c r="E3" s="13">
        <v>0</v>
      </c>
      <c r="F3">
        <v>0</v>
      </c>
    </row>
    <row r="4" spans="1:6" x14ac:dyDescent="0.25">
      <c r="A4" s="7" t="s">
        <v>33</v>
      </c>
      <c r="B4" s="12" t="s">
        <v>11</v>
      </c>
      <c r="C4" s="12">
        <v>1</v>
      </c>
      <c r="D4" s="10">
        <v>0</v>
      </c>
      <c r="E4" s="13">
        <v>0</v>
      </c>
      <c r="F4">
        <v>0</v>
      </c>
    </row>
    <row r="5" spans="1:6" x14ac:dyDescent="0.25">
      <c r="A5" s="7" t="s">
        <v>34</v>
      </c>
      <c r="B5" s="12" t="s">
        <v>13</v>
      </c>
      <c r="C5" s="12">
        <v>1</v>
      </c>
      <c r="D5" s="10">
        <v>0</v>
      </c>
      <c r="E5" s="13">
        <v>0</v>
      </c>
      <c r="F5">
        <v>0</v>
      </c>
    </row>
    <row r="6" spans="1:6" x14ac:dyDescent="0.25">
      <c r="A6" s="7" t="s">
        <v>35</v>
      </c>
      <c r="B6" s="12" t="s">
        <v>7</v>
      </c>
      <c r="C6" s="12">
        <v>1</v>
      </c>
      <c r="D6" s="10">
        <v>0</v>
      </c>
      <c r="E6" s="13">
        <v>0</v>
      </c>
      <c r="F6">
        <v>0</v>
      </c>
    </row>
    <row r="7" spans="1:6" x14ac:dyDescent="0.25">
      <c r="A7" s="7" t="s">
        <v>36</v>
      </c>
      <c r="B7" s="12" t="s">
        <v>9</v>
      </c>
      <c r="C7" s="12">
        <v>1</v>
      </c>
      <c r="D7" s="10">
        <v>0</v>
      </c>
      <c r="E7" s="13">
        <v>0</v>
      </c>
      <c r="F7">
        <v>0</v>
      </c>
    </row>
    <row r="8" spans="1:6" x14ac:dyDescent="0.25">
      <c r="A8" s="7" t="s">
        <v>37</v>
      </c>
      <c r="B8" s="12" t="s">
        <v>17</v>
      </c>
      <c r="C8" s="12">
        <v>1</v>
      </c>
      <c r="D8" s="10">
        <v>0</v>
      </c>
      <c r="E8" s="13">
        <v>0</v>
      </c>
      <c r="F8">
        <v>0</v>
      </c>
    </row>
    <row r="9" spans="1:6" x14ac:dyDescent="0.25">
      <c r="A9" s="7" t="s">
        <v>38</v>
      </c>
      <c r="B9" s="12" t="s">
        <v>19</v>
      </c>
      <c r="C9" s="12">
        <v>1</v>
      </c>
      <c r="D9" s="10">
        <v>0</v>
      </c>
      <c r="E9" s="13">
        <v>0</v>
      </c>
      <c r="F9">
        <v>0</v>
      </c>
    </row>
    <row r="10" spans="1:6" x14ac:dyDescent="0.25">
      <c r="A10" s="7" t="s">
        <v>39</v>
      </c>
      <c r="B10" s="12" t="s">
        <v>9</v>
      </c>
      <c r="C10" s="12">
        <v>1</v>
      </c>
      <c r="D10" s="10">
        <v>0</v>
      </c>
      <c r="E10" s="13">
        <v>0</v>
      </c>
      <c r="F10">
        <v>0</v>
      </c>
    </row>
    <row r="11" spans="1:6" x14ac:dyDescent="0.25">
      <c r="A11" s="7" t="s">
        <v>40</v>
      </c>
      <c r="B11" s="12" t="s">
        <v>11</v>
      </c>
      <c r="C11" s="12">
        <v>1</v>
      </c>
      <c r="D11" s="10">
        <v>0</v>
      </c>
      <c r="E11" s="13">
        <v>0</v>
      </c>
      <c r="F11">
        <v>0</v>
      </c>
    </row>
    <row r="12" spans="1:6" x14ac:dyDescent="0.25">
      <c r="A12" s="7" t="s">
        <v>41</v>
      </c>
      <c r="B12" s="12" t="s">
        <v>13</v>
      </c>
      <c r="C12" s="12">
        <v>1</v>
      </c>
      <c r="D12" s="10">
        <v>0</v>
      </c>
      <c r="E12" s="13">
        <f>0.1*1000</f>
        <v>100</v>
      </c>
      <c r="F12">
        <f>0.5*1000</f>
        <v>500</v>
      </c>
    </row>
    <row r="13" spans="1:6" x14ac:dyDescent="0.25">
      <c r="A13" s="7" t="s">
        <v>42</v>
      </c>
      <c r="B13" s="12" t="s">
        <v>7</v>
      </c>
      <c r="C13" s="12">
        <v>1</v>
      </c>
      <c r="D13" s="10">
        <v>0</v>
      </c>
      <c r="E13" s="13">
        <v>0</v>
      </c>
      <c r="F13">
        <v>0</v>
      </c>
    </row>
    <row r="14" spans="1:6" x14ac:dyDescent="0.25">
      <c r="A14" s="7" t="s">
        <v>43</v>
      </c>
      <c r="B14" s="12" t="s">
        <v>13</v>
      </c>
      <c r="C14" s="12">
        <v>1</v>
      </c>
      <c r="D14" s="10">
        <v>0</v>
      </c>
      <c r="E14" s="13">
        <v>0</v>
      </c>
      <c r="F14">
        <v>0</v>
      </c>
    </row>
    <row r="15" spans="1:6" x14ac:dyDescent="0.25">
      <c r="A15" s="7" t="s">
        <v>44</v>
      </c>
      <c r="B15" s="12" t="s">
        <v>7</v>
      </c>
      <c r="C15" s="12">
        <v>1</v>
      </c>
      <c r="D15" s="10">
        <v>0</v>
      </c>
      <c r="E15" s="13">
        <v>0</v>
      </c>
      <c r="F15">
        <v>0</v>
      </c>
    </row>
    <row r="16" spans="1:6" x14ac:dyDescent="0.25">
      <c r="A16" s="7" t="s">
        <v>45</v>
      </c>
      <c r="B16" s="12" t="s">
        <v>19</v>
      </c>
      <c r="C16" s="12">
        <v>1</v>
      </c>
      <c r="D16" s="10">
        <v>0</v>
      </c>
      <c r="E16" s="13">
        <v>0</v>
      </c>
      <c r="F16">
        <v>0</v>
      </c>
    </row>
    <row r="17" spans="1:6" x14ac:dyDescent="0.25">
      <c r="A17" s="7" t="s">
        <v>46</v>
      </c>
      <c r="B17" s="12" t="s">
        <v>9</v>
      </c>
      <c r="C17" s="12">
        <v>1</v>
      </c>
      <c r="D17" s="10">
        <v>0</v>
      </c>
      <c r="E17" s="13">
        <f>0.15*1000</f>
        <v>150</v>
      </c>
      <c r="F17">
        <f>0.5*1000</f>
        <v>500</v>
      </c>
    </row>
    <row r="18" spans="1:6" x14ac:dyDescent="0.25">
      <c r="A18" s="21"/>
      <c r="B18" s="18"/>
      <c r="C18" s="18"/>
      <c r="D18" s="22"/>
    </row>
    <row r="19" spans="1:6" x14ac:dyDescent="0.25">
      <c r="A19" s="21"/>
      <c r="B19" s="18"/>
      <c r="C19" s="18"/>
      <c r="D19" s="22"/>
    </row>
    <row r="20" spans="1:6" x14ac:dyDescent="0.25">
      <c r="A20" s="21"/>
      <c r="B20" s="18"/>
      <c r="C20" s="18"/>
      <c r="D20" s="22"/>
    </row>
    <row r="21" spans="1:6" x14ac:dyDescent="0.25">
      <c r="A21" s="21"/>
      <c r="B21" s="21"/>
      <c r="C21" s="21"/>
      <c r="D21" s="22"/>
    </row>
    <row r="22" spans="1:6" x14ac:dyDescent="0.25">
      <c r="A22" s="21"/>
      <c r="B22" s="21"/>
      <c r="C22" s="21"/>
      <c r="D22" s="22"/>
    </row>
    <row r="23" spans="1:6" x14ac:dyDescent="0.25">
      <c r="A23" s="21"/>
      <c r="B23" s="21"/>
      <c r="C23" s="21"/>
      <c r="D23" s="2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5"/>
  <sheetViews>
    <sheetView tabSelected="1" topLeftCell="C1" zoomScaleNormal="100" workbookViewId="0">
      <selection activeCell="J4" sqref="J4"/>
    </sheetView>
  </sheetViews>
  <sheetFormatPr baseColWidth="10" defaultColWidth="9.140625" defaultRowHeight="15" x14ac:dyDescent="0.25"/>
  <cols>
    <col min="1" max="1" width="4.5703125" customWidth="1"/>
    <col min="2" max="2" width="8.7109375" style="23" bestFit="1" customWidth="1"/>
    <col min="3" max="4" width="11.140625" customWidth="1"/>
    <col min="6" max="6" width="17.28515625" customWidth="1"/>
    <col min="8" max="8" width="7.140625" customWidth="1"/>
    <col min="9" max="9" width="6.140625" customWidth="1"/>
    <col min="10" max="10" width="13.42578125" customWidth="1"/>
    <col min="11" max="11" width="13.7109375" customWidth="1"/>
    <col min="1023" max="1024" width="11.5703125" customWidth="1"/>
  </cols>
  <sheetData>
    <row r="1" spans="1:11" ht="18.75" x14ac:dyDescent="0.25">
      <c r="A1" s="5" t="s">
        <v>47</v>
      </c>
      <c r="B1" s="24" t="s">
        <v>0</v>
      </c>
      <c r="C1" s="24" t="s">
        <v>48</v>
      </c>
      <c r="D1" s="5" t="s">
        <v>49</v>
      </c>
      <c r="E1" s="5" t="s">
        <v>50</v>
      </c>
      <c r="F1" s="5" t="s">
        <v>51</v>
      </c>
      <c r="G1" s="25" t="s">
        <v>52</v>
      </c>
      <c r="H1" s="25" t="s">
        <v>53</v>
      </c>
      <c r="I1" s="25" t="s">
        <v>54</v>
      </c>
      <c r="J1" s="26" t="s">
        <v>55</v>
      </c>
      <c r="K1" s="27" t="s">
        <v>56</v>
      </c>
    </row>
    <row r="2" spans="1:11" x14ac:dyDescent="0.25">
      <c r="A2" s="23">
        <v>1</v>
      </c>
      <c r="B2" s="28" t="s">
        <v>57</v>
      </c>
      <c r="C2" s="23" t="s">
        <v>58</v>
      </c>
      <c r="D2" s="23">
        <v>4</v>
      </c>
      <c r="E2" s="23" t="s">
        <v>59</v>
      </c>
      <c r="F2" s="28" t="s">
        <v>60</v>
      </c>
      <c r="G2">
        <v>5000</v>
      </c>
      <c r="H2">
        <f>G2*9</f>
        <v>45000</v>
      </c>
      <c r="I2">
        <f t="shared" ref="I2:I14" si="0">G2*0.75</f>
        <v>3750</v>
      </c>
      <c r="K2">
        <f t="shared" ref="K2:K19" si="1">H2*1.1</f>
        <v>49500.000000000007</v>
      </c>
    </row>
    <row r="3" spans="1:11" x14ac:dyDescent="0.25">
      <c r="A3" s="23">
        <v>2</v>
      </c>
      <c r="B3" s="28" t="s">
        <v>61</v>
      </c>
      <c r="C3" s="23" t="s">
        <v>62</v>
      </c>
      <c r="D3" s="23">
        <v>6</v>
      </c>
      <c r="E3" s="23" t="s">
        <v>63</v>
      </c>
      <c r="F3" s="28" t="s">
        <v>64</v>
      </c>
      <c r="G3">
        <v>7000</v>
      </c>
      <c r="H3">
        <f>G3*9</f>
        <v>63000</v>
      </c>
      <c r="I3">
        <f t="shared" si="0"/>
        <v>5250</v>
      </c>
      <c r="J3" t="s">
        <v>124</v>
      </c>
      <c r="K3">
        <f t="shared" si="1"/>
        <v>69300</v>
      </c>
    </row>
    <row r="4" spans="1:11" x14ac:dyDescent="0.25">
      <c r="A4" s="23">
        <v>3</v>
      </c>
      <c r="B4" s="28" t="s">
        <v>65</v>
      </c>
      <c r="C4" s="23" t="s">
        <v>62</v>
      </c>
      <c r="D4" s="23">
        <v>6</v>
      </c>
      <c r="E4" s="23" t="s">
        <v>63</v>
      </c>
      <c r="F4" s="28" t="s">
        <v>66</v>
      </c>
      <c r="G4">
        <v>7000</v>
      </c>
      <c r="H4">
        <f>G4*9</f>
        <v>63000</v>
      </c>
      <c r="I4">
        <f t="shared" si="0"/>
        <v>5250</v>
      </c>
      <c r="J4" t="s">
        <v>126</v>
      </c>
      <c r="K4">
        <f t="shared" si="1"/>
        <v>69300</v>
      </c>
    </row>
    <row r="5" spans="1:11" x14ac:dyDescent="0.25">
      <c r="A5" s="23">
        <v>4</v>
      </c>
      <c r="B5" s="28" t="s">
        <v>64</v>
      </c>
      <c r="C5" s="23" t="s">
        <v>63</v>
      </c>
      <c r="D5" s="23">
        <v>24</v>
      </c>
      <c r="E5" s="23" t="s">
        <v>63</v>
      </c>
      <c r="F5" s="28" t="s">
        <v>64</v>
      </c>
      <c r="G5">
        <v>8000</v>
      </c>
      <c r="H5">
        <f>G5*10</f>
        <v>80000</v>
      </c>
      <c r="I5">
        <f t="shared" si="0"/>
        <v>6000</v>
      </c>
      <c r="J5" t="s">
        <v>124</v>
      </c>
      <c r="K5">
        <f t="shared" si="1"/>
        <v>88000</v>
      </c>
    </row>
    <row r="6" spans="1:11" x14ac:dyDescent="0.25">
      <c r="A6" s="23">
        <v>5</v>
      </c>
      <c r="B6" s="28" t="s">
        <v>66</v>
      </c>
      <c r="C6" s="23" t="s">
        <v>63</v>
      </c>
      <c r="D6" s="23">
        <v>24</v>
      </c>
      <c r="E6" s="23" t="s">
        <v>63</v>
      </c>
      <c r="F6" s="28" t="s">
        <v>66</v>
      </c>
      <c r="G6">
        <v>7000</v>
      </c>
      <c r="H6">
        <f>G6*10</f>
        <v>70000</v>
      </c>
      <c r="I6">
        <f t="shared" si="0"/>
        <v>5250</v>
      </c>
      <c r="J6" t="s">
        <v>126</v>
      </c>
      <c r="K6">
        <f t="shared" si="1"/>
        <v>77000</v>
      </c>
    </row>
    <row r="7" spans="1:11" x14ac:dyDescent="0.25">
      <c r="A7" s="23">
        <v>6</v>
      </c>
      <c r="B7" s="28" t="s">
        <v>67</v>
      </c>
      <c r="C7" s="23" t="s">
        <v>68</v>
      </c>
      <c r="D7" s="23">
        <v>4</v>
      </c>
      <c r="E7" s="23" t="s">
        <v>69</v>
      </c>
      <c r="F7" s="28" t="s">
        <v>6</v>
      </c>
      <c r="G7">
        <v>8000</v>
      </c>
      <c r="H7">
        <f t="shared" ref="H7:H19" si="2">G7*9</f>
        <v>72000</v>
      </c>
      <c r="I7">
        <f t="shared" si="0"/>
        <v>6000</v>
      </c>
      <c r="J7" t="s">
        <v>125</v>
      </c>
      <c r="K7">
        <f t="shared" si="1"/>
        <v>79200</v>
      </c>
    </row>
    <row r="8" spans="1:11" x14ac:dyDescent="0.25">
      <c r="A8" s="23">
        <v>7</v>
      </c>
      <c r="B8" s="28" t="s">
        <v>70</v>
      </c>
      <c r="C8" s="23" t="s">
        <v>68</v>
      </c>
      <c r="D8" s="23">
        <v>4</v>
      </c>
      <c r="E8" s="23" t="s">
        <v>69</v>
      </c>
      <c r="F8" s="28" t="s">
        <v>22</v>
      </c>
      <c r="G8">
        <v>3000</v>
      </c>
      <c r="H8">
        <f t="shared" si="2"/>
        <v>27000</v>
      </c>
      <c r="I8">
        <f t="shared" si="0"/>
        <v>2250</v>
      </c>
      <c r="K8">
        <f t="shared" si="1"/>
        <v>29700.000000000004</v>
      </c>
    </row>
    <row r="9" spans="1:11" x14ac:dyDescent="0.25">
      <c r="A9" s="23">
        <v>8</v>
      </c>
      <c r="B9" s="28" t="s">
        <v>71</v>
      </c>
      <c r="C9" s="23" t="s">
        <v>72</v>
      </c>
      <c r="D9" s="23">
        <v>5</v>
      </c>
      <c r="E9" s="23" t="s">
        <v>72</v>
      </c>
      <c r="F9" s="28" t="s">
        <v>71</v>
      </c>
      <c r="G9">
        <v>6000</v>
      </c>
      <c r="H9">
        <f t="shared" si="2"/>
        <v>54000</v>
      </c>
      <c r="I9">
        <f t="shared" si="0"/>
        <v>4500</v>
      </c>
      <c r="J9" t="s">
        <v>123</v>
      </c>
      <c r="K9">
        <f t="shared" si="1"/>
        <v>59400.000000000007</v>
      </c>
    </row>
    <row r="10" spans="1:11" x14ac:dyDescent="0.25">
      <c r="A10" s="23">
        <v>9</v>
      </c>
      <c r="B10" s="28" t="s">
        <v>73</v>
      </c>
      <c r="C10" s="23" t="s">
        <v>68</v>
      </c>
      <c r="D10" s="23">
        <v>4</v>
      </c>
      <c r="E10" s="23" t="s">
        <v>69</v>
      </c>
      <c r="F10" s="28" t="s">
        <v>20</v>
      </c>
      <c r="G10">
        <v>3000</v>
      </c>
      <c r="H10">
        <f t="shared" si="2"/>
        <v>27000</v>
      </c>
      <c r="I10">
        <f t="shared" si="0"/>
        <v>2250</v>
      </c>
      <c r="K10">
        <f t="shared" si="1"/>
        <v>29700.000000000004</v>
      </c>
    </row>
    <row r="11" spans="1:11" x14ac:dyDescent="0.25">
      <c r="A11" s="23">
        <v>10</v>
      </c>
      <c r="B11" s="28" t="s">
        <v>74</v>
      </c>
      <c r="C11" s="23" t="s">
        <v>68</v>
      </c>
      <c r="D11" s="23">
        <v>8</v>
      </c>
      <c r="E11" s="23" t="s">
        <v>69</v>
      </c>
      <c r="F11" s="28" t="s">
        <v>27</v>
      </c>
      <c r="G11">
        <v>8000</v>
      </c>
      <c r="H11">
        <f t="shared" si="2"/>
        <v>72000</v>
      </c>
      <c r="I11">
        <f t="shared" si="0"/>
        <v>6000</v>
      </c>
      <c r="K11">
        <f t="shared" si="1"/>
        <v>79200</v>
      </c>
    </row>
    <row r="12" spans="1:11" x14ac:dyDescent="0.25">
      <c r="A12" s="23">
        <v>11</v>
      </c>
      <c r="B12" s="28" t="s">
        <v>75</v>
      </c>
      <c r="C12" s="23" t="s">
        <v>72</v>
      </c>
      <c r="D12" s="23">
        <v>5</v>
      </c>
      <c r="E12" s="23" t="s">
        <v>72</v>
      </c>
      <c r="F12" s="28" t="s">
        <v>75</v>
      </c>
      <c r="G12">
        <v>3000</v>
      </c>
      <c r="H12">
        <f t="shared" si="2"/>
        <v>27000</v>
      </c>
      <c r="I12">
        <f t="shared" si="0"/>
        <v>2250</v>
      </c>
      <c r="J12" t="s">
        <v>123</v>
      </c>
      <c r="K12">
        <f t="shared" si="1"/>
        <v>29700.000000000004</v>
      </c>
    </row>
    <row r="13" spans="1:11" x14ac:dyDescent="0.25">
      <c r="A13" s="23">
        <v>12</v>
      </c>
      <c r="B13" s="28" t="s">
        <v>76</v>
      </c>
      <c r="C13" s="23" t="s">
        <v>72</v>
      </c>
      <c r="D13" s="23">
        <v>5</v>
      </c>
      <c r="E13" s="23" t="s">
        <v>72</v>
      </c>
      <c r="F13" s="28" t="s">
        <v>76</v>
      </c>
      <c r="G13">
        <v>7000</v>
      </c>
      <c r="H13">
        <f t="shared" si="2"/>
        <v>63000</v>
      </c>
      <c r="I13">
        <f t="shared" si="0"/>
        <v>5250</v>
      </c>
      <c r="J13" t="s">
        <v>128</v>
      </c>
      <c r="K13">
        <f t="shared" si="1"/>
        <v>69300</v>
      </c>
    </row>
    <row r="14" spans="1:11" x14ac:dyDescent="0.25">
      <c r="A14" s="23">
        <v>13</v>
      </c>
      <c r="B14" s="28" t="s">
        <v>77</v>
      </c>
      <c r="C14" s="23" t="s">
        <v>72</v>
      </c>
      <c r="D14" s="23">
        <v>5</v>
      </c>
      <c r="E14" s="23" t="s">
        <v>72</v>
      </c>
      <c r="F14" s="28" t="s">
        <v>77</v>
      </c>
      <c r="G14">
        <v>7000</v>
      </c>
      <c r="H14">
        <f t="shared" si="2"/>
        <v>63000</v>
      </c>
      <c r="I14">
        <f t="shared" si="0"/>
        <v>5250</v>
      </c>
      <c r="J14" t="s">
        <v>127</v>
      </c>
      <c r="K14">
        <f t="shared" si="1"/>
        <v>69300</v>
      </c>
    </row>
    <row r="15" spans="1:11" x14ac:dyDescent="0.25">
      <c r="A15" s="23">
        <v>14</v>
      </c>
      <c r="B15" s="28" t="s">
        <v>41</v>
      </c>
      <c r="C15" s="23" t="s">
        <v>78</v>
      </c>
      <c r="D15" s="23">
        <f>24*3</f>
        <v>72</v>
      </c>
      <c r="E15" s="23" t="s">
        <v>78</v>
      </c>
      <c r="F15" s="28" t="s">
        <v>41</v>
      </c>
      <c r="G15">
        <v>7000</v>
      </c>
      <c r="H15">
        <f t="shared" si="2"/>
        <v>63000</v>
      </c>
      <c r="I15">
        <f>-G15*0.75</f>
        <v>-5250</v>
      </c>
      <c r="K15">
        <f t="shared" si="1"/>
        <v>69300</v>
      </c>
    </row>
    <row r="16" spans="1:11" x14ac:dyDescent="0.25">
      <c r="A16" s="23">
        <v>15</v>
      </c>
      <c r="B16" s="28" t="s">
        <v>37</v>
      </c>
      <c r="C16" s="23" t="s">
        <v>78</v>
      </c>
      <c r="D16" s="23">
        <v>48</v>
      </c>
      <c r="E16" s="23" t="s">
        <v>78</v>
      </c>
      <c r="F16" s="28" t="s">
        <v>37</v>
      </c>
      <c r="G16">
        <v>3000</v>
      </c>
      <c r="H16">
        <f t="shared" si="2"/>
        <v>27000</v>
      </c>
      <c r="I16">
        <f>G16*0.75</f>
        <v>2250</v>
      </c>
      <c r="K16">
        <f t="shared" si="1"/>
        <v>29700.000000000004</v>
      </c>
    </row>
    <row r="17" spans="1:11" x14ac:dyDescent="0.25">
      <c r="A17" s="23">
        <v>16</v>
      </c>
      <c r="B17" s="28" t="s">
        <v>44</v>
      </c>
      <c r="C17" s="23" t="s">
        <v>79</v>
      </c>
      <c r="D17" s="23">
        <v>600</v>
      </c>
      <c r="E17" s="23" t="s">
        <v>80</v>
      </c>
      <c r="F17" s="28" t="s">
        <v>44</v>
      </c>
      <c r="G17">
        <v>4000</v>
      </c>
      <c r="H17">
        <f t="shared" si="2"/>
        <v>36000</v>
      </c>
      <c r="I17">
        <f>G17*0.75</f>
        <v>3000</v>
      </c>
      <c r="J17" t="s">
        <v>127</v>
      </c>
      <c r="K17">
        <f t="shared" si="1"/>
        <v>39600</v>
      </c>
    </row>
    <row r="18" spans="1:11" x14ac:dyDescent="0.25">
      <c r="A18" s="23">
        <v>17</v>
      </c>
      <c r="B18" s="28" t="s">
        <v>81</v>
      </c>
      <c r="C18" s="23" t="s">
        <v>68</v>
      </c>
      <c r="D18" s="23">
        <v>4</v>
      </c>
      <c r="E18" s="23" t="s">
        <v>69</v>
      </c>
      <c r="F18" s="28" t="s">
        <v>25</v>
      </c>
      <c r="G18">
        <v>1000</v>
      </c>
      <c r="H18">
        <f t="shared" si="2"/>
        <v>9000</v>
      </c>
      <c r="I18">
        <f>G18*0.75</f>
        <v>750</v>
      </c>
      <c r="K18">
        <f t="shared" si="1"/>
        <v>9900</v>
      </c>
    </row>
    <row r="19" spans="1:11" x14ac:dyDescent="0.25">
      <c r="A19" s="23">
        <v>18</v>
      </c>
      <c r="B19" s="28" t="s">
        <v>39</v>
      </c>
      <c r="C19" s="23" t="s">
        <v>78</v>
      </c>
      <c r="D19" s="23">
        <v>1200</v>
      </c>
      <c r="E19" s="23" t="s">
        <v>78</v>
      </c>
      <c r="F19" s="28" t="s">
        <v>39</v>
      </c>
      <c r="G19">
        <v>10000</v>
      </c>
      <c r="H19">
        <f t="shared" si="2"/>
        <v>90000</v>
      </c>
      <c r="I19">
        <f>G19*0.75</f>
        <v>7500</v>
      </c>
      <c r="K19">
        <f t="shared" si="1"/>
        <v>99000.000000000015</v>
      </c>
    </row>
    <row r="20" spans="1:11" x14ac:dyDescent="0.25">
      <c r="A20" s="23"/>
      <c r="C20" s="23"/>
      <c r="D20" s="23"/>
      <c r="E20" s="23"/>
      <c r="F20" s="23"/>
    </row>
    <row r="21" spans="1:11" x14ac:dyDescent="0.25">
      <c r="A21" s="23"/>
      <c r="C21" s="23"/>
      <c r="D21" s="23"/>
      <c r="E21" s="23"/>
      <c r="F21" s="23"/>
    </row>
    <row r="22" spans="1:11" x14ac:dyDescent="0.25">
      <c r="A22" s="23"/>
      <c r="C22" s="23"/>
      <c r="D22" s="23"/>
      <c r="E22" s="23"/>
      <c r="F22" s="23"/>
    </row>
    <row r="23" spans="1:11" x14ac:dyDescent="0.25">
      <c r="A23" s="23"/>
      <c r="C23" s="23"/>
      <c r="D23" s="23"/>
      <c r="E23" s="23"/>
      <c r="F23" s="23"/>
    </row>
    <row r="24" spans="1:11" x14ac:dyDescent="0.25">
      <c r="A24" s="23"/>
      <c r="C24" s="23"/>
      <c r="D24" s="23"/>
      <c r="E24" s="23"/>
      <c r="F24" s="23"/>
    </row>
    <row r="25" spans="1:11" x14ac:dyDescent="0.25">
      <c r="A25" s="23"/>
      <c r="C25" s="23"/>
      <c r="D25" s="23"/>
      <c r="E25" s="23"/>
      <c r="F25" s="23"/>
    </row>
    <row r="26" spans="1:11" x14ac:dyDescent="0.25">
      <c r="A26" s="23"/>
      <c r="C26" s="23"/>
      <c r="D26" s="23"/>
      <c r="E26" s="23"/>
      <c r="F26" s="23"/>
    </row>
    <row r="27" spans="1:11" x14ac:dyDescent="0.25">
      <c r="A27" s="23"/>
      <c r="C27" s="23"/>
      <c r="D27" s="23"/>
      <c r="E27" s="23"/>
      <c r="F27" s="23"/>
    </row>
    <row r="28" spans="1:11" x14ac:dyDescent="0.25">
      <c r="A28" s="23"/>
      <c r="C28" s="23"/>
      <c r="D28" s="23"/>
      <c r="E28" s="23"/>
      <c r="F28" s="23"/>
    </row>
    <row r="29" spans="1:11" x14ac:dyDescent="0.25">
      <c r="A29" s="23"/>
      <c r="C29" s="23"/>
      <c r="D29" s="23"/>
      <c r="E29" s="23"/>
      <c r="F29" s="23"/>
    </row>
    <row r="30" spans="1:11" x14ac:dyDescent="0.25">
      <c r="A30" s="23"/>
      <c r="C30" s="23"/>
      <c r="D30" s="23"/>
      <c r="E30" s="23"/>
      <c r="F30" s="23"/>
    </row>
    <row r="31" spans="1:11" x14ac:dyDescent="0.25">
      <c r="A31" s="23"/>
      <c r="C31" s="23"/>
      <c r="D31" s="23"/>
      <c r="E31" s="23"/>
      <c r="F31" s="23"/>
    </row>
    <row r="32" spans="1:11" x14ac:dyDescent="0.25">
      <c r="A32" s="23"/>
      <c r="C32" s="23"/>
      <c r="D32" s="23"/>
      <c r="E32" s="23"/>
      <c r="F32" s="23"/>
    </row>
    <row r="33" spans="1:6" x14ac:dyDescent="0.25">
      <c r="A33" s="23"/>
      <c r="C33" s="23"/>
      <c r="D33" s="23"/>
      <c r="E33" s="23"/>
      <c r="F33" s="23"/>
    </row>
    <row r="34" spans="1:6" x14ac:dyDescent="0.25">
      <c r="A34" s="23"/>
      <c r="C34" s="23"/>
      <c r="D34" s="23"/>
      <c r="E34" s="23"/>
      <c r="F34" s="23"/>
    </row>
    <row r="35" spans="1:6" x14ac:dyDescent="0.25">
      <c r="A35" s="23"/>
      <c r="C35" s="23"/>
      <c r="D35" s="23"/>
      <c r="E35" s="23"/>
      <c r="F35" s="23"/>
    </row>
    <row r="36" spans="1:6" x14ac:dyDescent="0.25">
      <c r="A36" s="23"/>
      <c r="C36" s="23"/>
      <c r="D36" s="23"/>
      <c r="E36" s="23"/>
      <c r="F36" s="23"/>
    </row>
    <row r="37" spans="1:6" x14ac:dyDescent="0.25">
      <c r="A37" s="23"/>
      <c r="C37" s="23"/>
      <c r="D37" s="23"/>
      <c r="E37" s="23"/>
      <c r="F37" s="23"/>
    </row>
    <row r="38" spans="1:6" x14ac:dyDescent="0.25">
      <c r="A38" s="23"/>
      <c r="C38" s="23"/>
      <c r="D38" s="23"/>
      <c r="E38" s="23"/>
      <c r="F38" s="23"/>
    </row>
    <row r="39" spans="1:6" x14ac:dyDescent="0.25">
      <c r="A39" s="23"/>
      <c r="C39" s="23"/>
      <c r="D39" s="23"/>
      <c r="E39" s="23"/>
      <c r="F39" s="23"/>
    </row>
    <row r="40" spans="1:6" x14ac:dyDescent="0.25">
      <c r="A40" s="23"/>
      <c r="C40" s="23"/>
      <c r="D40" s="23"/>
      <c r="E40" s="23"/>
      <c r="F40" s="23"/>
    </row>
    <row r="41" spans="1:6" x14ac:dyDescent="0.25">
      <c r="A41" s="23"/>
      <c r="C41" s="23"/>
      <c r="D41" s="23"/>
      <c r="E41" s="23"/>
      <c r="F41" s="23"/>
    </row>
    <row r="42" spans="1:6" x14ac:dyDescent="0.25">
      <c r="A42" s="23"/>
      <c r="C42" s="23"/>
      <c r="D42" s="23"/>
      <c r="E42" s="23"/>
      <c r="F42" s="23"/>
    </row>
    <row r="43" spans="1:6" x14ac:dyDescent="0.25">
      <c r="A43" s="23"/>
      <c r="C43" s="23"/>
      <c r="D43" s="23"/>
      <c r="E43" s="23"/>
      <c r="F43" s="23"/>
    </row>
    <row r="44" spans="1:6" x14ac:dyDescent="0.25">
      <c r="A44" s="23"/>
      <c r="C44" s="23"/>
      <c r="D44" s="23"/>
      <c r="E44" s="23"/>
      <c r="F44" s="23"/>
    </row>
    <row r="45" spans="1:6" x14ac:dyDescent="0.25">
      <c r="A45" s="23"/>
      <c r="C45" s="23"/>
      <c r="D45" s="23"/>
      <c r="E45" s="23"/>
      <c r="F45" s="23"/>
    </row>
    <row r="46" spans="1:6" x14ac:dyDescent="0.25">
      <c r="A46" s="23"/>
      <c r="C46" s="23"/>
      <c r="D46" s="23"/>
      <c r="E46" s="23"/>
      <c r="F46" s="23"/>
    </row>
    <row r="47" spans="1:6" x14ac:dyDescent="0.25">
      <c r="A47" s="23"/>
      <c r="C47" s="23"/>
      <c r="D47" s="23"/>
      <c r="E47" s="23"/>
      <c r="F47" s="23"/>
    </row>
    <row r="48" spans="1:6" x14ac:dyDescent="0.25">
      <c r="A48" s="23"/>
      <c r="C48" s="23"/>
      <c r="D48" s="23"/>
      <c r="E48" s="23"/>
      <c r="F48" s="23"/>
    </row>
    <row r="49" spans="1:6" x14ac:dyDescent="0.25">
      <c r="A49" s="23"/>
      <c r="C49" s="23"/>
      <c r="D49" s="23"/>
      <c r="E49" s="23"/>
      <c r="F49" s="23"/>
    </row>
    <row r="50" spans="1:6" x14ac:dyDescent="0.25">
      <c r="A50" s="23"/>
      <c r="C50" s="23"/>
      <c r="D50" s="23"/>
      <c r="E50" s="23"/>
      <c r="F50" s="23"/>
    </row>
    <row r="51" spans="1:6" x14ac:dyDescent="0.25">
      <c r="A51" s="23"/>
      <c r="C51" s="23"/>
      <c r="D51" s="23"/>
      <c r="E51" s="23"/>
      <c r="F51" s="23"/>
    </row>
    <row r="52" spans="1:6" x14ac:dyDescent="0.25">
      <c r="A52" s="23"/>
      <c r="C52" s="23"/>
      <c r="D52" s="23"/>
      <c r="E52" s="23"/>
      <c r="F52" s="23"/>
    </row>
    <row r="53" spans="1:6" x14ac:dyDescent="0.25">
      <c r="A53" s="23"/>
      <c r="C53" s="23"/>
      <c r="D53" s="23"/>
      <c r="E53" s="23"/>
      <c r="F53" s="23"/>
    </row>
    <row r="54" spans="1:6" x14ac:dyDescent="0.25">
      <c r="A54" s="23"/>
      <c r="C54" s="23"/>
      <c r="D54" s="23"/>
      <c r="E54" s="23"/>
      <c r="F54" s="23"/>
    </row>
    <row r="55" spans="1:6" x14ac:dyDescent="0.25">
      <c r="A55" s="23"/>
      <c r="C55" s="23"/>
      <c r="D55" s="23"/>
      <c r="E55" s="23"/>
      <c r="F55" s="23"/>
    </row>
    <row r="56" spans="1:6" x14ac:dyDescent="0.25">
      <c r="A56" s="23"/>
      <c r="C56" s="23"/>
      <c r="D56" s="23"/>
      <c r="E56" s="23"/>
      <c r="F56" s="23"/>
    </row>
    <row r="57" spans="1:6" x14ac:dyDescent="0.25">
      <c r="A57" s="23"/>
      <c r="C57" s="23"/>
      <c r="D57" s="23"/>
      <c r="E57" s="23"/>
      <c r="F57" s="23"/>
    </row>
    <row r="58" spans="1:6" x14ac:dyDescent="0.25">
      <c r="A58" s="23"/>
      <c r="C58" s="23"/>
      <c r="D58" s="23"/>
      <c r="E58" s="23"/>
      <c r="F58" s="23"/>
    </row>
    <row r="59" spans="1:6" x14ac:dyDescent="0.25">
      <c r="A59" s="23"/>
      <c r="C59" s="23"/>
      <c r="D59" s="23"/>
      <c r="E59" s="23"/>
      <c r="F59" s="23"/>
    </row>
    <row r="60" spans="1:6" x14ac:dyDescent="0.25">
      <c r="A60" s="23"/>
      <c r="C60" s="23"/>
      <c r="D60" s="23"/>
      <c r="E60" s="23"/>
      <c r="F60" s="23"/>
    </row>
    <row r="61" spans="1:6" x14ac:dyDescent="0.25">
      <c r="A61" s="23"/>
      <c r="C61" s="23"/>
      <c r="D61" s="23"/>
      <c r="E61" s="23"/>
      <c r="F61" s="23"/>
    </row>
    <row r="62" spans="1:6" x14ac:dyDescent="0.25">
      <c r="A62" s="23"/>
      <c r="C62" s="23"/>
      <c r="D62" s="23"/>
      <c r="E62" s="23"/>
      <c r="F62" s="23"/>
    </row>
    <row r="63" spans="1:6" x14ac:dyDescent="0.25">
      <c r="A63" s="23"/>
      <c r="C63" s="23"/>
      <c r="D63" s="23"/>
      <c r="E63" s="23"/>
      <c r="F63" s="23"/>
    </row>
    <row r="64" spans="1:6" x14ac:dyDescent="0.25">
      <c r="A64" s="23"/>
      <c r="C64" s="23"/>
      <c r="D64" s="23"/>
      <c r="E64" s="23"/>
      <c r="F64" s="23"/>
    </row>
    <row r="65" spans="1:6" x14ac:dyDescent="0.25">
      <c r="A65" s="23"/>
      <c r="C65" s="23"/>
      <c r="D65" s="23"/>
      <c r="E65" s="23"/>
      <c r="F65" s="23"/>
    </row>
    <row r="66" spans="1:6" x14ac:dyDescent="0.25">
      <c r="A66" s="23"/>
      <c r="C66" s="23"/>
      <c r="D66" s="23"/>
      <c r="E66" s="23"/>
      <c r="F66" s="23"/>
    </row>
    <row r="67" spans="1:6" x14ac:dyDescent="0.25">
      <c r="A67" s="23"/>
      <c r="C67" s="23"/>
      <c r="D67" s="23"/>
      <c r="E67" s="23"/>
      <c r="F67" s="23"/>
    </row>
    <row r="68" spans="1:6" x14ac:dyDescent="0.25">
      <c r="A68" s="23"/>
      <c r="C68" s="23"/>
      <c r="D68" s="23"/>
      <c r="E68" s="23"/>
      <c r="F68" s="23"/>
    </row>
    <row r="69" spans="1:6" x14ac:dyDescent="0.25">
      <c r="A69" s="23"/>
      <c r="C69" s="23"/>
      <c r="D69" s="23"/>
      <c r="E69" s="23"/>
      <c r="F69" s="23"/>
    </row>
    <row r="70" spans="1:6" x14ac:dyDescent="0.25">
      <c r="A70" s="23"/>
      <c r="C70" s="23"/>
      <c r="D70" s="23"/>
      <c r="E70" s="23"/>
      <c r="F70" s="23"/>
    </row>
    <row r="71" spans="1:6" x14ac:dyDescent="0.25">
      <c r="A71" s="23"/>
      <c r="C71" s="23"/>
      <c r="D71" s="23"/>
      <c r="E71" s="23"/>
      <c r="F71" s="23"/>
    </row>
    <row r="72" spans="1:6" x14ac:dyDescent="0.25">
      <c r="A72" s="23"/>
      <c r="B72" s="29"/>
      <c r="C72" s="29"/>
      <c r="D72" s="29"/>
      <c r="E72" s="29"/>
      <c r="F72" s="29"/>
    </row>
    <row r="73" spans="1:6" x14ac:dyDescent="0.25">
      <c r="A73" s="23"/>
      <c r="B73" s="29"/>
      <c r="C73" s="29"/>
      <c r="D73" s="29"/>
      <c r="E73" s="29"/>
      <c r="F73" s="29"/>
    </row>
    <row r="74" spans="1:6" x14ac:dyDescent="0.25">
      <c r="A74" s="23"/>
      <c r="B74" s="29"/>
      <c r="C74" s="29"/>
      <c r="D74" s="29"/>
      <c r="E74" s="29"/>
      <c r="F74" s="29"/>
    </row>
    <row r="75" spans="1:6" x14ac:dyDescent="0.25">
      <c r="A75" s="23"/>
      <c r="B75" s="29"/>
      <c r="C75" s="29"/>
      <c r="D75" s="29"/>
      <c r="E75" s="29"/>
      <c r="F75" s="29"/>
    </row>
    <row r="76" spans="1:6" x14ac:dyDescent="0.25">
      <c r="A76" s="23"/>
      <c r="B76" s="29"/>
      <c r="C76" s="29"/>
      <c r="D76" s="29"/>
      <c r="E76" s="29"/>
      <c r="F76" s="29"/>
    </row>
    <row r="77" spans="1:6" x14ac:dyDescent="0.25">
      <c r="A77" s="23"/>
      <c r="B77" s="29"/>
      <c r="C77" s="29"/>
      <c r="D77" s="29"/>
      <c r="E77" s="29"/>
      <c r="F77" s="29"/>
    </row>
    <row r="78" spans="1:6" x14ac:dyDescent="0.25">
      <c r="A78" s="23"/>
      <c r="B78" s="29"/>
      <c r="C78" s="29"/>
      <c r="D78" s="29"/>
      <c r="E78" s="29"/>
      <c r="F78" s="29"/>
    </row>
    <row r="79" spans="1:6" x14ac:dyDescent="0.25">
      <c r="A79" s="23"/>
      <c r="B79" s="29"/>
      <c r="C79" s="29"/>
      <c r="D79" s="29"/>
      <c r="E79" s="29"/>
      <c r="F79" s="29"/>
    </row>
    <row r="80" spans="1:6" x14ac:dyDescent="0.25">
      <c r="A80" s="23"/>
      <c r="B80" s="29"/>
      <c r="C80" s="29"/>
      <c r="D80" s="29"/>
      <c r="E80" s="29"/>
      <c r="F80" s="29"/>
    </row>
    <row r="81" spans="1:6" x14ac:dyDescent="0.25">
      <c r="A81" s="23"/>
      <c r="B81" s="29"/>
      <c r="C81" s="29"/>
      <c r="D81" s="29"/>
      <c r="E81" s="29"/>
      <c r="F81" s="29"/>
    </row>
    <row r="82" spans="1:6" x14ac:dyDescent="0.25">
      <c r="A82" s="23"/>
      <c r="B82" s="29"/>
      <c r="C82" s="29"/>
      <c r="D82" s="29"/>
      <c r="E82" s="29"/>
      <c r="F82" s="29"/>
    </row>
    <row r="83" spans="1:6" x14ac:dyDescent="0.25">
      <c r="A83" s="23"/>
      <c r="B83" s="29"/>
      <c r="C83" s="29"/>
      <c r="D83" s="29"/>
      <c r="E83" s="29"/>
      <c r="F83" s="29"/>
    </row>
    <row r="84" spans="1:6" x14ac:dyDescent="0.25">
      <c r="A84" s="23"/>
      <c r="B84" s="29"/>
      <c r="C84" s="29"/>
      <c r="D84" s="29"/>
      <c r="E84" s="29"/>
      <c r="F84" s="29"/>
    </row>
    <row r="85" spans="1:6" x14ac:dyDescent="0.25">
      <c r="A85" s="23"/>
      <c r="B85" s="29"/>
      <c r="C85" s="29"/>
      <c r="D85" s="29"/>
      <c r="E85" s="29"/>
      <c r="F85" s="29"/>
    </row>
    <row r="86" spans="1:6" x14ac:dyDescent="0.25">
      <c r="A86" s="23"/>
      <c r="B86" s="29"/>
      <c r="C86" s="29"/>
      <c r="D86" s="29"/>
      <c r="E86" s="29"/>
      <c r="F86" s="29"/>
    </row>
    <row r="87" spans="1:6" x14ac:dyDescent="0.25">
      <c r="A87" s="23"/>
      <c r="B87" s="29"/>
      <c r="C87" s="29"/>
      <c r="D87" s="29"/>
      <c r="E87" s="29"/>
      <c r="F87" s="29"/>
    </row>
    <row r="88" spans="1:6" x14ac:dyDescent="0.25">
      <c r="A88" s="23"/>
      <c r="B88" s="29"/>
      <c r="C88" s="29"/>
      <c r="D88" s="29"/>
      <c r="E88" s="29"/>
      <c r="F88" s="29"/>
    </row>
    <row r="89" spans="1:6" x14ac:dyDescent="0.25">
      <c r="A89" s="23"/>
      <c r="B89" s="29"/>
      <c r="C89" s="29"/>
      <c r="D89" s="29"/>
      <c r="E89" s="29"/>
      <c r="F89" s="29"/>
    </row>
    <row r="90" spans="1:6" x14ac:dyDescent="0.25">
      <c r="A90" s="23"/>
      <c r="B90" s="29"/>
      <c r="C90" s="29"/>
      <c r="D90" s="29"/>
      <c r="E90" s="29"/>
      <c r="F90" s="29"/>
    </row>
    <row r="91" spans="1:6" x14ac:dyDescent="0.25">
      <c r="A91" s="23"/>
      <c r="B91" s="29"/>
      <c r="C91" s="29"/>
      <c r="D91" s="29"/>
      <c r="E91" s="29"/>
      <c r="F91" s="29"/>
    </row>
    <row r="92" spans="1:6" x14ac:dyDescent="0.25">
      <c r="A92" s="23"/>
      <c r="B92" s="29"/>
      <c r="C92" s="29"/>
      <c r="D92" s="29"/>
      <c r="E92" s="29"/>
      <c r="F92" s="29"/>
    </row>
    <row r="93" spans="1:6" x14ac:dyDescent="0.25">
      <c r="A93" s="23"/>
      <c r="B93" s="29"/>
      <c r="C93" s="29"/>
      <c r="D93" s="29"/>
      <c r="E93" s="29"/>
      <c r="F93" s="29"/>
    </row>
    <row r="94" spans="1:6" x14ac:dyDescent="0.25">
      <c r="A94" s="23"/>
      <c r="B94" s="29"/>
      <c r="C94" s="29"/>
      <c r="D94" s="29"/>
      <c r="E94" s="29"/>
      <c r="F94" s="29"/>
    </row>
    <row r="95" spans="1:6" x14ac:dyDescent="0.25">
      <c r="A95" s="23"/>
      <c r="B95" s="29"/>
      <c r="C95" s="29"/>
      <c r="D95" s="29"/>
      <c r="E95" s="29"/>
      <c r="F95" s="29"/>
    </row>
    <row r="96" spans="1:6" x14ac:dyDescent="0.25">
      <c r="A96" s="23"/>
      <c r="B96" s="29"/>
      <c r="C96" s="29"/>
      <c r="D96" s="29"/>
      <c r="E96" s="29"/>
      <c r="F96" s="29"/>
    </row>
    <row r="97" spans="1:6" x14ac:dyDescent="0.25">
      <c r="A97" s="23"/>
      <c r="B97" s="29"/>
      <c r="C97" s="29"/>
      <c r="D97" s="29"/>
      <c r="E97" s="29"/>
      <c r="F97" s="29"/>
    </row>
    <row r="98" spans="1:6" x14ac:dyDescent="0.25">
      <c r="A98" s="23"/>
      <c r="B98" s="29"/>
      <c r="C98" s="29"/>
      <c r="D98" s="29"/>
      <c r="E98" s="29"/>
      <c r="F98" s="29"/>
    </row>
    <row r="99" spans="1:6" x14ac:dyDescent="0.25">
      <c r="A99" s="23"/>
      <c r="B99" s="29"/>
      <c r="C99" s="29"/>
      <c r="D99" s="29"/>
      <c r="E99" s="29"/>
      <c r="F99" s="29"/>
    </row>
    <row r="100" spans="1:6" x14ac:dyDescent="0.25">
      <c r="A100" s="23"/>
      <c r="B100" s="29"/>
      <c r="C100" s="29"/>
      <c r="D100" s="29"/>
      <c r="E100" s="29"/>
      <c r="F100" s="29"/>
    </row>
    <row r="101" spans="1:6" x14ac:dyDescent="0.25">
      <c r="A101" s="23"/>
      <c r="B101" s="29"/>
      <c r="C101" s="29"/>
      <c r="D101" s="29"/>
      <c r="E101" s="29"/>
      <c r="F101" s="29"/>
    </row>
    <row r="102" spans="1:6" x14ac:dyDescent="0.25">
      <c r="A102" s="23"/>
      <c r="B102" s="29"/>
      <c r="C102" s="29"/>
      <c r="D102" s="29"/>
      <c r="E102" s="29"/>
      <c r="F102" s="29"/>
    </row>
    <row r="103" spans="1:6" x14ac:dyDescent="0.25">
      <c r="A103" s="23"/>
      <c r="B103" s="29"/>
      <c r="C103" s="29"/>
      <c r="D103" s="29"/>
      <c r="E103" s="29"/>
      <c r="F103" s="29"/>
    </row>
    <row r="104" spans="1:6" x14ac:dyDescent="0.25">
      <c r="A104" s="23"/>
      <c r="B104" s="29"/>
      <c r="C104" s="29"/>
      <c r="D104" s="29"/>
      <c r="E104" s="29"/>
      <c r="F104" s="29"/>
    </row>
    <row r="105" spans="1:6" x14ac:dyDescent="0.25">
      <c r="A105" s="23"/>
      <c r="B105" s="29"/>
      <c r="C105" s="29"/>
      <c r="D105" s="29"/>
      <c r="E105" s="29"/>
      <c r="F105" s="29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0"/>
  <sheetViews>
    <sheetView zoomScale="125" zoomScaleNormal="125" workbookViewId="0">
      <selection activeCell="C2" sqref="C2"/>
    </sheetView>
  </sheetViews>
  <sheetFormatPr baseColWidth="10" defaultColWidth="11" defaultRowHeight="15" x14ac:dyDescent="0.25"/>
  <sheetData>
    <row r="1" spans="1:6" x14ac:dyDescent="0.25">
      <c r="A1" s="5" t="s">
        <v>47</v>
      </c>
      <c r="B1" s="24" t="s">
        <v>82</v>
      </c>
      <c r="C1" s="24" t="s">
        <v>83</v>
      </c>
      <c r="D1" s="30"/>
      <c r="E1" s="30"/>
      <c r="F1" s="30"/>
    </row>
    <row r="2" spans="1:6" ht="15.75" x14ac:dyDescent="0.25">
      <c r="A2" s="31" t="s">
        <v>84</v>
      </c>
      <c r="B2" s="32">
        <v>3.382628</v>
      </c>
      <c r="C2" s="32">
        <v>36.738027000000002</v>
      </c>
    </row>
    <row r="3" spans="1:6" ht="15.75" x14ac:dyDescent="0.25">
      <c r="A3" s="33" t="s">
        <v>85</v>
      </c>
      <c r="B3" s="32">
        <v>3.7965469999999999</v>
      </c>
      <c r="C3" s="32">
        <v>36.452382</v>
      </c>
    </row>
    <row r="4" spans="1:6" ht="15.75" x14ac:dyDescent="0.25">
      <c r="A4" s="33" t="s">
        <v>86</v>
      </c>
      <c r="B4" s="32">
        <v>3.656768</v>
      </c>
      <c r="C4" s="32">
        <v>36.834156999999998</v>
      </c>
    </row>
    <row r="5" spans="1:6" ht="15.75" x14ac:dyDescent="0.25">
      <c r="A5" s="33" t="s">
        <v>87</v>
      </c>
      <c r="B5" s="32">
        <v>4.2239639999999996</v>
      </c>
      <c r="C5" s="32">
        <v>36.759999000000001</v>
      </c>
    </row>
    <row r="6" spans="1:6" ht="15.75" x14ac:dyDescent="0.25">
      <c r="A6" s="33" t="s">
        <v>88</v>
      </c>
      <c r="B6" s="32">
        <v>3.5608279999999999</v>
      </c>
      <c r="C6" s="32">
        <v>36.606191000000003</v>
      </c>
    </row>
    <row r="7" spans="1:6" ht="15.75" x14ac:dyDescent="0.25">
      <c r="A7" s="33" t="s">
        <v>89</v>
      </c>
      <c r="B7" s="32">
        <v>3.7088450000000002</v>
      </c>
      <c r="C7" s="32">
        <v>36.438639000000002</v>
      </c>
    </row>
    <row r="8" spans="1:6" ht="15.75" x14ac:dyDescent="0.25">
      <c r="A8" s="33" t="s">
        <v>90</v>
      </c>
      <c r="B8" s="32">
        <v>3.4803694300000001</v>
      </c>
      <c r="C8" s="32">
        <v>36.815399599999999</v>
      </c>
    </row>
    <row r="9" spans="1:6" ht="15.75" x14ac:dyDescent="0.25">
      <c r="A9" s="33" t="s">
        <v>91</v>
      </c>
      <c r="B9" s="32">
        <v>3.8183441400000002</v>
      </c>
      <c r="C9" s="32">
        <v>36.541943099999997</v>
      </c>
    </row>
    <row r="10" spans="1:6" ht="15.75" x14ac:dyDescent="0.25">
      <c r="A10" s="33" t="s">
        <v>92</v>
      </c>
      <c r="B10" s="32">
        <v>3.6868744100000002</v>
      </c>
      <c r="C10" s="32">
        <v>36.894109200000003</v>
      </c>
    </row>
    <row r="11" spans="1:6" ht="15.75" x14ac:dyDescent="0.25">
      <c r="A11" s="33" t="s">
        <v>93</v>
      </c>
      <c r="B11" s="32">
        <v>4.2258657099999999</v>
      </c>
      <c r="C11" s="32">
        <v>36.774591800000003</v>
      </c>
    </row>
    <row r="12" spans="1:6" ht="15.75" x14ac:dyDescent="0.25">
      <c r="A12" s="33" t="s">
        <v>94</v>
      </c>
      <c r="B12" s="32">
        <v>3.6233525100000001</v>
      </c>
      <c r="C12" s="32">
        <v>36.645425699999997</v>
      </c>
    </row>
    <row r="13" spans="1:6" ht="15.75" x14ac:dyDescent="0.25">
      <c r="A13" s="33" t="s">
        <v>95</v>
      </c>
      <c r="B13" s="32">
        <v>3.74291712</v>
      </c>
      <c r="C13" s="32">
        <v>36.514890899999997</v>
      </c>
    </row>
    <row r="14" spans="1:6" ht="15.75" x14ac:dyDescent="0.25">
      <c r="A14" s="33" t="s">
        <v>96</v>
      </c>
      <c r="B14" s="32">
        <v>3.5773522299999998</v>
      </c>
      <c r="C14" s="32">
        <v>36.830150600000003</v>
      </c>
    </row>
    <row r="15" spans="1:6" ht="15.75" x14ac:dyDescent="0.25">
      <c r="A15" s="33" t="s">
        <v>97</v>
      </c>
      <c r="B15" s="32">
        <v>3.8381488799999999</v>
      </c>
      <c r="C15" s="32">
        <v>36.571418399999999</v>
      </c>
    </row>
    <row r="16" spans="1:6" ht="15.75" x14ac:dyDescent="0.25">
      <c r="A16" s="33" t="s">
        <v>98</v>
      </c>
      <c r="B16" s="32">
        <v>3.7143188999999999</v>
      </c>
      <c r="C16" s="32">
        <v>36.9938681</v>
      </c>
    </row>
    <row r="17" spans="1:3" ht="15.75" x14ac:dyDescent="0.25">
      <c r="A17" s="33" t="s">
        <v>99</v>
      </c>
      <c r="B17" s="32">
        <v>4.23442864</v>
      </c>
      <c r="C17" s="32">
        <v>36.7821268</v>
      </c>
    </row>
    <row r="18" spans="1:3" ht="15.75" x14ac:dyDescent="0.25">
      <c r="A18" s="33" t="s">
        <v>100</v>
      </c>
      <c r="B18" s="32">
        <v>3.66715437</v>
      </c>
      <c r="C18" s="32">
        <v>36.673312199999998</v>
      </c>
    </row>
    <row r="19" spans="1:3" ht="15.75" x14ac:dyDescent="0.25">
      <c r="A19" s="33" t="s">
        <v>101</v>
      </c>
      <c r="B19" s="32">
        <v>3.7522327099999999</v>
      </c>
      <c r="C19" s="32">
        <v>36.561268499999997</v>
      </c>
    </row>
    <row r="20" spans="1:3" ht="15.75" x14ac:dyDescent="0.25">
      <c r="A20" s="33" t="s">
        <v>102</v>
      </c>
      <c r="B20" s="32">
        <v>3.6759705199999999</v>
      </c>
      <c r="C20" s="32">
        <v>36.846406600000002</v>
      </c>
    </row>
    <row r="21" spans="1:3" ht="15.75" x14ac:dyDescent="0.25">
      <c r="A21" s="33" t="s">
        <v>103</v>
      </c>
      <c r="B21" s="32">
        <v>3.8771560799999998</v>
      </c>
      <c r="C21" s="32">
        <v>36.633535999999999</v>
      </c>
    </row>
    <row r="22" spans="1:3" ht="15.75" x14ac:dyDescent="0.25">
      <c r="A22" s="33" t="s">
        <v>104</v>
      </c>
      <c r="B22" s="32">
        <v>3.7396188700000002</v>
      </c>
      <c r="C22" s="32">
        <v>37.0495704</v>
      </c>
    </row>
    <row r="23" spans="1:3" ht="15.75" x14ac:dyDescent="0.25">
      <c r="A23" s="33" t="s">
        <v>105</v>
      </c>
      <c r="B23" s="32">
        <v>4.3296944100000001</v>
      </c>
      <c r="C23" s="32">
        <v>36.829397899999996</v>
      </c>
    </row>
    <row r="24" spans="1:3" ht="15.75" x14ac:dyDescent="0.25">
      <c r="A24" s="33" t="s">
        <v>106</v>
      </c>
      <c r="B24" s="32">
        <v>3.6839687699999999</v>
      </c>
      <c r="C24" s="32">
        <v>36.7397901</v>
      </c>
    </row>
    <row r="25" spans="1:3" ht="15.75" x14ac:dyDescent="0.25">
      <c r="A25" s="33" t="s">
        <v>107</v>
      </c>
      <c r="B25" s="32">
        <v>3.8253359699999998</v>
      </c>
      <c r="C25" s="32">
        <v>36.648240000000001</v>
      </c>
    </row>
    <row r="26" spans="1:3" ht="15.75" x14ac:dyDescent="0.25">
      <c r="A26" s="33" t="s">
        <v>108</v>
      </c>
      <c r="B26" s="32">
        <v>3.7606468300000002</v>
      </c>
      <c r="C26" s="32">
        <v>36.883944700000001</v>
      </c>
    </row>
    <row r="27" spans="1:3" ht="15.75" x14ac:dyDescent="0.25">
      <c r="A27" s="33" t="s">
        <v>109</v>
      </c>
      <c r="B27" s="32">
        <v>3.91718799</v>
      </c>
      <c r="C27" s="32">
        <v>36.6690465</v>
      </c>
    </row>
    <row r="28" spans="1:3" ht="15.75" x14ac:dyDescent="0.25">
      <c r="A28" s="33" t="s">
        <v>110</v>
      </c>
      <c r="B28" s="32">
        <v>3.7657132</v>
      </c>
      <c r="C28" s="32">
        <v>37.082472299999999</v>
      </c>
    </row>
    <row r="29" spans="1:3" ht="15.75" x14ac:dyDescent="0.25">
      <c r="A29" s="33" t="s">
        <v>111</v>
      </c>
      <c r="B29" s="32">
        <v>4.3598159399999998</v>
      </c>
      <c r="C29" s="32">
        <v>36.8588089</v>
      </c>
    </row>
    <row r="30" spans="1:3" ht="15.75" x14ac:dyDescent="0.25">
      <c r="A30" s="33" t="s">
        <v>112</v>
      </c>
      <c r="B30" s="32">
        <v>3.73594413</v>
      </c>
      <c r="C30" s="32">
        <v>36.831566799999997</v>
      </c>
    </row>
    <row r="31" spans="1:3" ht="15.75" x14ac:dyDescent="0.25">
      <c r="A31" s="33" t="s">
        <v>113</v>
      </c>
      <c r="B31" s="32">
        <v>3.8771501000000002</v>
      </c>
      <c r="C31" s="32">
        <v>36.6973403</v>
      </c>
    </row>
    <row r="32" spans="1:3" ht="15.75" x14ac:dyDescent="0.25">
      <c r="A32" s="33" t="s">
        <v>114</v>
      </c>
      <c r="B32" s="32">
        <v>3.8330831999999999</v>
      </c>
      <c r="C32" s="32">
        <v>36.911060900000003</v>
      </c>
    </row>
    <row r="33" spans="1:3" ht="15.75" x14ac:dyDescent="0.25">
      <c r="A33" s="33" t="s">
        <v>115</v>
      </c>
      <c r="B33" s="32">
        <v>3.9550527500000001</v>
      </c>
      <c r="C33" s="32">
        <v>36.765537199999997</v>
      </c>
    </row>
    <row r="34" spans="1:3" ht="15.75" x14ac:dyDescent="0.25">
      <c r="A34" s="33" t="s">
        <v>116</v>
      </c>
      <c r="B34" s="32">
        <v>3.85210038</v>
      </c>
      <c r="C34" s="32">
        <v>37.170144299999997</v>
      </c>
    </row>
    <row r="35" spans="1:3" ht="15.75" x14ac:dyDescent="0.25">
      <c r="A35" s="33" t="s">
        <v>117</v>
      </c>
      <c r="B35" s="32">
        <v>4.3604817499999999</v>
      </c>
      <c r="C35" s="32">
        <v>36.880390200000001</v>
      </c>
    </row>
    <row r="36" spans="1:3" ht="15.75" x14ac:dyDescent="0.25">
      <c r="A36" s="33" t="s">
        <v>118</v>
      </c>
      <c r="B36" s="32">
        <v>3.80123012</v>
      </c>
      <c r="C36" s="32">
        <v>36.877404200000001</v>
      </c>
    </row>
    <row r="37" spans="1:3" ht="15.75" x14ac:dyDescent="0.25">
      <c r="A37" s="33" t="s">
        <v>119</v>
      </c>
      <c r="B37" s="32">
        <v>3.9580173300000001</v>
      </c>
      <c r="C37" s="32">
        <v>36.7709093</v>
      </c>
    </row>
    <row r="38" spans="1:3" ht="15.75" x14ac:dyDescent="0.25">
      <c r="A38" s="33" t="s">
        <v>120</v>
      </c>
      <c r="B38" s="32">
        <v>3.88537781</v>
      </c>
      <c r="C38" s="32">
        <v>36.996443300000003</v>
      </c>
    </row>
    <row r="39" spans="1:3" ht="15.75" x14ac:dyDescent="0.25">
      <c r="A39" s="33" t="s">
        <v>121</v>
      </c>
      <c r="B39" s="32">
        <v>4.0215937200000003</v>
      </c>
      <c r="C39" s="32">
        <v>36.857069799999998</v>
      </c>
    </row>
    <row r="40" spans="1:3" ht="15.75" x14ac:dyDescent="0.25">
      <c r="A40" s="33" t="s">
        <v>122</v>
      </c>
      <c r="B40" s="32">
        <v>3.8834194399999999</v>
      </c>
      <c r="C40" s="32">
        <v>37.220485400000001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LOAD_TAGS</vt:lpstr>
      <vt:lpstr>GEN_TAGS</vt:lpstr>
      <vt:lpstr>ASSETS</vt:lpstr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milena Cruz moreno</dc:creator>
  <dc:description/>
  <cp:lastModifiedBy>Cesar Mauricio David</cp:lastModifiedBy>
  <cp:revision>66</cp:revision>
  <dcterms:created xsi:type="dcterms:W3CDTF">2019-03-19T17:03:23Z</dcterms:created>
  <dcterms:modified xsi:type="dcterms:W3CDTF">2021-08-16T23:40:19Z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