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 tabRatio="500" activeTab="3"/>
  </bookViews>
  <sheets>
    <sheet name="tax" sheetId="1" r:id="rId1"/>
    <sheet name="2018" sheetId="17" r:id="rId2"/>
    <sheet name="ok" sheetId="18" r:id="rId3"/>
    <sheet name="2019" sheetId="19" r:id="rId4"/>
    <sheet name="工作表2" sheetId="10" r:id="rId5"/>
    <sheet name="house25年" sheetId="4" r:id="rId6"/>
    <sheet name="贷款30年" sheetId="11" r:id="rId7"/>
    <sheet name="xian tax" sheetId="12" r:id="rId8"/>
    <sheet name="hk" sheetId="16" r:id="rId9"/>
    <sheet name="Sheet1" sheetId="20" r:id="rId10"/>
  </sheets>
  <calcPr calcId="144525" concurrentCalc="0"/>
</workbook>
</file>

<file path=xl/sharedStrings.xml><?xml version="1.0" encoding="utf-8"?>
<sst xmlns="http://schemas.openxmlformats.org/spreadsheetml/2006/main" count="486">
  <si>
    <t>2016base</t>
  </si>
  <si>
    <t>adjust</t>
  </si>
  <si>
    <t>base</t>
  </si>
  <si>
    <t>lunch</t>
  </si>
  <si>
    <t>housing</t>
  </si>
  <si>
    <t>old</t>
  </si>
  <si>
    <t>hospital</t>
  </si>
  <si>
    <t>lose job</t>
  </si>
  <si>
    <t>for tax</t>
  </si>
  <si>
    <t>rate</t>
  </si>
  <si>
    <t>tax</t>
  </si>
  <si>
    <t>salary netpay</t>
  </si>
  <si>
    <t>dinner</t>
  </si>
  <si>
    <t>cell</t>
  </si>
  <si>
    <t>final</t>
  </si>
  <si>
    <t>train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</si>
  <si>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</si>
  <si>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</si>
  <si>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</si>
  <si>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</si>
  <si>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</si>
  <si>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</si>
  <si>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</si>
  <si>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</si>
  <si>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</si>
  <si>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</si>
  <si>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</si>
  <si>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</si>
  <si>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nzj</t>
  </si>
  <si>
    <t>stock</t>
  </si>
  <si>
    <t>4years</t>
  </si>
  <si>
    <t>one year</t>
  </si>
  <si>
    <t>stock tax</t>
  </si>
  <si>
    <t>share</t>
  </si>
  <si>
    <t>price</t>
  </si>
  <si>
    <t>base salary</t>
  </si>
  <si>
    <t>okcoin</t>
  </si>
  <si>
    <t>valuecyber</t>
  </si>
  <si>
    <t>2018base</t>
  </si>
  <si>
    <t>parttime</t>
  </si>
  <si>
    <t>dollar</t>
  </si>
  <si>
    <t>4y</t>
  </si>
  <si>
    <t>1y</t>
  </si>
  <si>
    <t>OK share</t>
  </si>
  <si>
    <t>OKB</t>
  </si>
  <si>
    <t>月薪</t>
  </si>
  <si>
    <t>个人扣减额</t>
  </si>
  <si>
    <t>免征额</t>
  </si>
  <si>
    <t>社保公积金</t>
  </si>
  <si>
    <t>Base</t>
  </si>
  <si>
    <t>Social benifit</t>
  </si>
  <si>
    <t>Special deduct</t>
  </si>
  <si>
    <t>For tax</t>
  </si>
  <si>
    <t>Tax</t>
  </si>
  <si>
    <t>net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</si>
  <si>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</si>
  <si>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</si>
  <si>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</si>
  <si>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</si>
  <si>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</si>
  <si>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</si>
  <si>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</si>
  <si>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</si>
  <si>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</si>
  <si>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</si>
  <si>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</si>
  <si>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</si>
  <si>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</si>
  <si>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ave</t>
  </si>
  <si>
    <t>njz</t>
  </si>
  <si>
    <t>全额</t>
  </si>
  <si>
    <t>还款月份</t>
  </si>
  <si>
    <t>剩余本金</t>
  </si>
  <si>
    <t>月利息</t>
  </si>
  <si>
    <t>月供</t>
  </si>
  <si>
    <t>首付</t>
  </si>
  <si>
    <t>m1(首月)</t>
  </si>
  <si>
    <t>2017-05</t>
  </si>
  <si>
    <t>贷款年限</t>
  </si>
  <si>
    <t>m2</t>
  </si>
  <si>
    <t>2017-06</t>
  </si>
  <si>
    <t>利率</t>
  </si>
  <si>
    <t>m3</t>
  </si>
  <si>
    <t>2017-07</t>
  </si>
  <si>
    <t>月还本金</t>
  </si>
  <si>
    <t>m4</t>
  </si>
  <si>
    <t>2017-08</t>
  </si>
  <si>
    <t>贷款额度</t>
  </si>
  <si>
    <t>m5</t>
  </si>
  <si>
    <t>2017-09</t>
  </si>
  <si>
    <t>m6</t>
  </si>
  <si>
    <t>2017-10</t>
  </si>
  <si>
    <t>m7</t>
  </si>
  <si>
    <t>2017-11</t>
  </si>
  <si>
    <t>m8</t>
  </si>
  <si>
    <t>2017-12</t>
  </si>
  <si>
    <t>m9</t>
  </si>
  <si>
    <t>2018-01</t>
  </si>
  <si>
    <t>m10</t>
  </si>
  <si>
    <t>2018-02</t>
  </si>
  <si>
    <t>m11</t>
  </si>
  <si>
    <t>2018-03</t>
  </si>
  <si>
    <t>m12</t>
  </si>
  <si>
    <t>2018-04</t>
  </si>
  <si>
    <t>m13</t>
  </si>
  <si>
    <t>2018-05</t>
  </si>
  <si>
    <t>m14</t>
  </si>
  <si>
    <t>2018-06</t>
  </si>
  <si>
    <t>m15</t>
  </si>
  <si>
    <t>2018-07</t>
  </si>
  <si>
    <t>m16</t>
  </si>
  <si>
    <t>2018-08</t>
  </si>
  <si>
    <t>m17</t>
  </si>
  <si>
    <t>2018-09</t>
  </si>
  <si>
    <t>m18</t>
  </si>
  <si>
    <t>2018-10</t>
  </si>
  <si>
    <t>m19</t>
  </si>
  <si>
    <t>2018-11</t>
  </si>
  <si>
    <t>m20</t>
  </si>
  <si>
    <t>2018-12</t>
  </si>
  <si>
    <t>m21</t>
  </si>
  <si>
    <t>2019-01</t>
  </si>
  <si>
    <t>m22</t>
  </si>
  <si>
    <t>2019-02</t>
  </si>
  <si>
    <t>m23</t>
  </si>
  <si>
    <t>2019-03</t>
  </si>
  <si>
    <t>m24</t>
  </si>
  <si>
    <t>2019-04</t>
  </si>
  <si>
    <t>m25</t>
  </si>
  <si>
    <t>2019-05</t>
  </si>
  <si>
    <t>m26</t>
  </si>
  <si>
    <t>2019-06</t>
  </si>
  <si>
    <t>m27</t>
  </si>
  <si>
    <t>2019-07</t>
  </si>
  <si>
    <t>m28</t>
  </si>
  <si>
    <t>2019-08</t>
  </si>
  <si>
    <t>m29</t>
  </si>
  <si>
    <t>2019-09</t>
  </si>
  <si>
    <t>m30</t>
  </si>
  <si>
    <t>2019-10</t>
  </si>
  <si>
    <t>m31</t>
  </si>
  <si>
    <t>2019-11</t>
  </si>
  <si>
    <t>m32</t>
  </si>
  <si>
    <t>2019-12</t>
  </si>
  <si>
    <t>m33</t>
  </si>
  <si>
    <t>2020-1</t>
  </si>
  <si>
    <t>m34</t>
  </si>
  <si>
    <t>2020-2</t>
  </si>
  <si>
    <t>m35</t>
  </si>
  <si>
    <t>2020-3</t>
  </si>
  <si>
    <t>m36</t>
  </si>
  <si>
    <t>2020-4</t>
  </si>
  <si>
    <t>m37</t>
  </si>
  <si>
    <t>2020-5</t>
  </si>
  <si>
    <t>m38</t>
  </si>
  <si>
    <t>2020-6</t>
  </si>
  <si>
    <t>m39</t>
  </si>
  <si>
    <t>2020-7</t>
  </si>
  <si>
    <t>m40</t>
  </si>
  <si>
    <t>2020-8</t>
  </si>
  <si>
    <t>m41</t>
  </si>
  <si>
    <t>2020-9</t>
  </si>
  <si>
    <t>m42</t>
  </si>
  <si>
    <t>2020-10</t>
  </si>
  <si>
    <t>m43</t>
  </si>
  <si>
    <t>2020-11</t>
  </si>
  <si>
    <t>m44</t>
  </si>
  <si>
    <t>2020-12</t>
  </si>
  <si>
    <t>m45</t>
  </si>
  <si>
    <t>2021-1</t>
  </si>
  <si>
    <t>m46</t>
  </si>
  <si>
    <t>2021-2</t>
  </si>
  <si>
    <t>m47</t>
  </si>
  <si>
    <t>2021-3</t>
  </si>
  <si>
    <t>m48</t>
  </si>
  <si>
    <t>2021-4</t>
  </si>
  <si>
    <t>m49</t>
  </si>
  <si>
    <t>2021-5</t>
  </si>
  <si>
    <t>m50</t>
  </si>
  <si>
    <t>2021-6</t>
  </si>
  <si>
    <t>m51</t>
  </si>
  <si>
    <t>2021-7</t>
  </si>
  <si>
    <t>m52</t>
  </si>
  <si>
    <t>2021-8</t>
  </si>
  <si>
    <t>m53</t>
  </si>
  <si>
    <t>2021-9</t>
  </si>
  <si>
    <t>m54</t>
  </si>
  <si>
    <t>2021-10</t>
  </si>
  <si>
    <t>m55</t>
  </si>
  <si>
    <t>2021-11</t>
  </si>
  <si>
    <t>m56</t>
  </si>
  <si>
    <t>2021-12</t>
  </si>
  <si>
    <t>m57</t>
  </si>
  <si>
    <t>2022-1</t>
  </si>
  <si>
    <t>m58</t>
  </si>
  <si>
    <t>2022-2</t>
  </si>
  <si>
    <t>m59</t>
  </si>
  <si>
    <t>2022-3</t>
  </si>
  <si>
    <t>m60</t>
  </si>
  <si>
    <t>2022-4</t>
  </si>
  <si>
    <t>m61</t>
  </si>
  <si>
    <t>2022-5</t>
  </si>
  <si>
    <t>m62</t>
  </si>
  <si>
    <t>2022-6</t>
  </si>
  <si>
    <t>m63</t>
  </si>
  <si>
    <t>2022-7</t>
  </si>
  <si>
    <t>m64</t>
  </si>
  <si>
    <t>2022-8</t>
  </si>
  <si>
    <t>m65</t>
  </si>
  <si>
    <t>2022-9</t>
  </si>
  <si>
    <t>m66</t>
  </si>
  <si>
    <t>2022-10</t>
  </si>
  <si>
    <t>m67</t>
  </si>
  <si>
    <t>2022-11</t>
  </si>
  <si>
    <t>m68</t>
  </si>
  <si>
    <t>2022-12</t>
  </si>
  <si>
    <t>m69</t>
  </si>
  <si>
    <t>2023-1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</si>
  <si>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</si>
  <si>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</si>
  <si>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</si>
  <si>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</si>
  <si>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</si>
  <si>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</si>
  <si>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</si>
  <si>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</si>
  <si>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</si>
  <si>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</si>
  <si>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</si>
  <si>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</si>
  <si>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2024-1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</si>
  <si>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</si>
  <si>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</si>
  <si>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</si>
  <si>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</si>
  <si>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</si>
  <si>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</si>
  <si>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</si>
  <si>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</si>
  <si>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</si>
  <si>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</si>
  <si>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</si>
  <si>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</si>
  <si>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2025-1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</si>
  <si>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</si>
  <si>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</si>
  <si>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</si>
  <si>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</si>
  <si>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</si>
  <si>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</si>
  <si>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</si>
  <si>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</si>
  <si>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</si>
  <si>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</si>
  <si>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</si>
  <si>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</si>
  <si>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2026-1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</si>
  <si>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</si>
  <si>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</si>
  <si>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</si>
  <si>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</si>
  <si>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</si>
  <si>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</si>
  <si>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</si>
  <si>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</si>
  <si>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</si>
  <si>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</si>
  <si>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</si>
  <si>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</si>
  <si>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2027-1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</si>
  <si>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</si>
  <si>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</si>
  <si>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</si>
  <si>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</si>
  <si>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</si>
  <si>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</si>
  <si>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</si>
  <si>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</si>
  <si>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</si>
  <si>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</si>
  <si>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</si>
  <si>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</si>
  <si>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2028-1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</si>
  <si>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</si>
  <si>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</si>
  <si>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</si>
  <si>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</si>
  <si>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</si>
  <si>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</si>
  <si>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</si>
  <si>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</si>
  <si>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</si>
  <si>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</si>
  <si>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</si>
  <si>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</si>
  <si>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</si>
  <si>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</si>
  <si>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</si>
  <si>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</si>
  <si>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</si>
  <si>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</si>
  <si>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</si>
  <si>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</si>
  <si>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</si>
  <si>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</si>
  <si>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</si>
  <si>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</si>
  <si>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</si>
  <si>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</si>
  <si>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</si>
  <si>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</si>
  <si>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</si>
  <si>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</si>
  <si>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</si>
  <si>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</si>
  <si>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</si>
  <si>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</si>
  <si>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</si>
  <si>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</si>
  <si>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</si>
  <si>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</si>
  <si>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</si>
  <si>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</si>
  <si>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</si>
  <si>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</si>
  <si>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</si>
  <si>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</si>
  <si>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</si>
  <si>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</si>
  <si>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</si>
  <si>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</si>
  <si>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</si>
  <si>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</si>
  <si>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</si>
  <si>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</si>
  <si>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</si>
  <si>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</si>
  <si>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</si>
  <si>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</si>
  <si>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</si>
  <si>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</si>
  <si>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</si>
  <si>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</si>
  <si>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</si>
  <si>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</si>
  <si>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</si>
  <si>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</si>
  <si>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</si>
  <si>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</si>
  <si>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</si>
  <si>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</si>
  <si>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</si>
  <si>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</si>
  <si>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</si>
  <si>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</si>
  <si>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</si>
  <si>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</si>
  <si>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</si>
  <si>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</si>
  <si>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</si>
  <si>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</si>
  <si>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</si>
  <si>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</si>
  <si>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</si>
  <si>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</si>
  <si>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</si>
  <si>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</si>
  <si>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</si>
  <si>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</si>
  <si>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</si>
  <si>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</si>
  <si>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</si>
  <si>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</si>
  <si>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</si>
  <si>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</si>
  <si>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</si>
  <si>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</si>
  <si>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</si>
  <si>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</si>
  <si>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</si>
  <si>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</si>
  <si>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</si>
  <si>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</si>
  <si>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</si>
  <si>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</si>
  <si>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</si>
  <si>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</si>
  <si>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</si>
  <si>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</si>
  <si>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</si>
  <si>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</si>
  <si>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</si>
  <si>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</si>
  <si>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</si>
  <si>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</si>
  <si>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</si>
  <si>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</si>
  <si>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</si>
  <si>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</si>
  <si>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</si>
  <si>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</si>
  <si>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</si>
  <si>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</si>
  <si>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</si>
  <si>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</si>
  <si>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</si>
  <si>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</si>
  <si>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</si>
  <si>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</si>
  <si>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</si>
  <si>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</si>
  <si>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</si>
  <si>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</si>
  <si>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</si>
  <si>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</si>
  <si>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</si>
  <si>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</si>
  <si>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</si>
  <si>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</si>
  <si>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</si>
  <si>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</si>
  <si>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</si>
  <si>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</si>
  <si>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</si>
  <si>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</si>
  <si>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</si>
  <si>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</si>
  <si>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</si>
  <si>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</si>
  <si>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</si>
  <si>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</si>
  <si>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</si>
  <si>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</si>
  <si>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</si>
  <si>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</si>
  <si>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</si>
  <si>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</si>
  <si>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</si>
  <si>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</si>
  <si>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</si>
  <si>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</si>
  <si>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</si>
  <si>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</si>
  <si>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</si>
  <si>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</si>
  <si>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</si>
  <si>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</si>
  <si>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</si>
  <si>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</si>
  <si>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</si>
  <si>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</si>
  <si>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</si>
  <si>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</si>
  <si>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</si>
  <si>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房租</t>
  </si>
  <si>
    <t>year</t>
  </si>
  <si>
    <t>40age</t>
  </si>
  <si>
    <t>amount</t>
  </si>
  <si>
    <t>对比项</t>
  </si>
  <si>
    <t>住紫薇</t>
  </si>
  <si>
    <t>租枫叶新都市</t>
  </si>
  <si>
    <t>居住面积</t>
  </si>
  <si>
    <t>小</t>
  </si>
  <si>
    <t>可租三室，
地方大
可选择余地大</t>
  </si>
  <si>
    <t>小区环境</t>
  </si>
  <si>
    <t>3号楼容积率大，
租户多，
人员复杂
狗粪便多
三号楼地下室漏水严重</t>
  </si>
  <si>
    <t>相对紫薇容积率小
楼间距大</t>
  </si>
  <si>
    <t>暖气</t>
  </si>
  <si>
    <t>冬天暖气温度不到20</t>
  </si>
  <si>
    <t>自己烧暖气，可控制温度</t>
  </si>
  <si>
    <t>上学距离</t>
  </si>
  <si>
    <t>过2条马路，
走路需要20-30分钟</t>
  </si>
  <si>
    <t>上学不过马路，
走路5分钟，
小区有直通学校的小门
非常方便</t>
  </si>
  <si>
    <t>地铁站</t>
  </si>
  <si>
    <t>走路要15分钟</t>
  </si>
  <si>
    <t>出小区就是地铁站，走路5分钟</t>
  </si>
  <si>
    <t>装修污染</t>
  </si>
  <si>
    <t>有</t>
  </si>
  <si>
    <t>无</t>
  </si>
  <si>
    <t>装修成本</t>
  </si>
  <si>
    <t>耗时耗力
且花费3万-5万</t>
  </si>
  <si>
    <t>装修意见分歧</t>
  </si>
  <si>
    <t>搬家风险</t>
  </si>
  <si>
    <t>相对不稳定，
有搬家风险，但是小概率事件
克服方案: 
提高违约金(3-6个月租金)</t>
  </si>
  <si>
    <t>租房开销</t>
  </si>
  <si>
    <t>紫薇租金+1000差不多为租房开销，
整体成本比住紫薇高1000左右</t>
  </si>
</sst>
</file>

<file path=xl/styles.xml><?xml version="1.0" encoding="utf-8"?>
<styleSheet xmlns="http://schemas.openxmlformats.org/spreadsheetml/2006/main">
  <numFmts count="10">
    <numFmt numFmtId="176" formatCode="#,##0.00_ "/>
    <numFmt numFmtId="177" formatCode="m/d;@"/>
    <numFmt numFmtId="178" formatCode="0.00_);[Red]\(0.00\)"/>
    <numFmt numFmtId="179" formatCode="0.00_ "/>
    <numFmt numFmtId="44" formatCode="_(&quot;$&quot;* #,##0.00_);_(&quot;$&quot;* \(#,##0.00\);_(&quot;$&quot;* &quot;-&quot;??_);_(@_)"/>
    <numFmt numFmtId="180" formatCode="_ * #,##0.00_ ;_ * \-#,##0.00_ ;_ * &quot;-&quot;??_ ;_ @_ "/>
    <numFmt numFmtId="181" formatCode="_ * #,##0_ ;_ * \-#,##0_ ;_ * &quot;-&quot;_ ;_ @_ "/>
    <numFmt numFmtId="42" formatCode="_(&quot;$&quot;* #,##0_);_(&quot;$&quot;* \(#,##0\);_(&quot;$&quot;* &quot;-&quot;_);_(@_)"/>
    <numFmt numFmtId="182" formatCode="0.00_ ;[Red]\-0.00\ "/>
    <numFmt numFmtId="183" formatCode="0_ "/>
  </numFmts>
  <fonts count="31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000000"/>
      <name val="Monaco"/>
      <charset val="134"/>
    </font>
    <font>
      <sz val="12"/>
      <color rgb="FFFF0000"/>
      <name val="Calibri"/>
      <charset val="134"/>
      <scheme val="minor"/>
    </font>
    <font>
      <b/>
      <sz val="15.6"/>
      <color rgb="FF333333"/>
      <name val="宋体"/>
      <charset val="134"/>
    </font>
    <font>
      <sz val="15.6"/>
      <color rgb="FF333333"/>
      <name val="宋体"/>
      <charset val="134"/>
    </font>
    <font>
      <sz val="12"/>
      <color rgb="FF333333"/>
      <name val="Arial"/>
      <charset val="134"/>
    </font>
    <font>
      <sz val="12"/>
      <color theme="0" tint="-0.49998474074526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sz val="12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9.8"/>
      <color rgb="FF000000"/>
      <name val="Monac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9" borderId="6" applyNumberFormat="0" applyFont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0" fontId="6" fillId="0" borderId="0" xfId="0" applyFont="1"/>
    <xf numFmtId="183" fontId="0" fillId="4" borderId="1" xfId="0" applyNumberFormat="1" applyFill="1" applyBorder="1"/>
    <xf numFmtId="179" fontId="0" fillId="4" borderId="1" xfId="0" applyNumberFormat="1" applyFill="1" applyBorder="1"/>
    <xf numFmtId="0" fontId="0" fillId="4" borderId="1" xfId="0" applyNumberFormat="1" applyFill="1" applyBorder="1"/>
    <xf numFmtId="178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wrapText="1"/>
    </xf>
    <xf numFmtId="179" fontId="0" fillId="5" borderId="1" xfId="0" applyNumberFormat="1" applyFill="1" applyBorder="1"/>
    <xf numFmtId="179" fontId="0" fillId="6" borderId="1" xfId="0" applyNumberFormat="1" applyFill="1" applyBorder="1"/>
    <xf numFmtId="179" fontId="0" fillId="0" borderId="0" xfId="0" applyNumberFormat="1"/>
    <xf numFmtId="177" fontId="0" fillId="0" borderId="0" xfId="0" applyNumberFormat="1"/>
    <xf numFmtId="10" fontId="0" fillId="0" borderId="0" xfId="0" applyNumberFormat="1"/>
    <xf numFmtId="179" fontId="7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9" fillId="0" borderId="0" xfId="0" applyFont="1"/>
    <xf numFmtId="177" fontId="9" fillId="0" borderId="0" xfId="0" applyNumberFormat="1" applyFont="1"/>
    <xf numFmtId="179" fontId="8" fillId="0" borderId="0" xfId="0" applyNumberFormat="1" applyFont="1"/>
    <xf numFmtId="179" fontId="9" fillId="0" borderId="0" xfId="0" applyNumberFormat="1" applyFont="1"/>
    <xf numFmtId="0" fontId="10" fillId="0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182" fontId="0" fillId="8" borderId="1" xfId="0" applyNumberFormat="1" applyFill="1" applyBorder="1"/>
    <xf numFmtId="182" fontId="9" fillId="8" borderId="1" xfId="0" applyNumberFormat="1" applyFont="1" applyFill="1" applyBorder="1"/>
    <xf numFmtId="182" fontId="0" fillId="4" borderId="1" xfId="0" applyNumberFormat="1" applyFill="1" applyBorder="1"/>
    <xf numFmtId="182" fontId="3" fillId="4" borderId="1" xfId="0" applyNumberFormat="1" applyFont="1" applyFill="1" applyBorder="1"/>
    <xf numFmtId="182" fontId="0" fillId="5" borderId="1" xfId="0" applyNumberFormat="1" applyFill="1" applyBorder="1"/>
    <xf numFmtId="182" fontId="0" fillId="6" borderId="1" xfId="0" applyNumberFormat="1" applyFill="1" applyBorder="1"/>
    <xf numFmtId="182" fontId="9" fillId="8" borderId="0" xfId="0" applyNumberFormat="1" applyFont="1" applyFill="1"/>
    <xf numFmtId="182" fontId="0" fillId="5" borderId="1" xfId="0" applyNumberFormat="1" applyFill="1" applyBorder="1" applyAlignment="1">
      <alignment wrapText="1"/>
    </xf>
    <xf numFmtId="182" fontId="3" fillId="8" borderId="1" xfId="0" applyNumberFormat="1" applyFont="1" applyFill="1" applyBorder="1"/>
    <xf numFmtId="0" fontId="0" fillId="8" borderId="1" xfId="0" applyFill="1" applyBorder="1"/>
    <xf numFmtId="0" fontId="9" fillId="8" borderId="1" xfId="0" applyFont="1" applyFill="1" applyBorder="1"/>
    <xf numFmtId="0" fontId="3" fillId="4" borderId="1" xfId="0" applyFont="1" applyFill="1" applyBorder="1"/>
    <xf numFmtId="0" fontId="9" fillId="8" borderId="0" xfId="0" applyFont="1" applyFill="1"/>
    <xf numFmtId="0" fontId="0" fillId="4" borderId="0" xfId="0" applyFill="1" applyBorder="1"/>
    <xf numFmtId="176" fontId="0" fillId="8" borderId="1" xfId="0" applyNumberFormat="1" applyFill="1" applyBorder="1"/>
    <xf numFmtId="183" fontId="0" fillId="8" borderId="1" xfId="0" applyNumberFormat="1" applyFill="1" applyBorder="1"/>
    <xf numFmtId="179" fontId="0" fillId="8" borderId="1" xfId="0" applyNumberFormat="1" applyFill="1" applyBorder="1"/>
    <xf numFmtId="176" fontId="9" fillId="8" borderId="1" xfId="0" applyNumberFormat="1" applyFont="1" applyFill="1" applyBorder="1"/>
    <xf numFmtId="183" fontId="9" fillId="8" borderId="1" xfId="0" applyNumberFormat="1" applyFont="1" applyFill="1" applyBorder="1"/>
    <xf numFmtId="179" fontId="9" fillId="8" borderId="1" xfId="0" applyNumberFormat="1" applyFont="1" applyFill="1" applyBorder="1"/>
    <xf numFmtId="9" fontId="0" fillId="8" borderId="1" xfId="0" applyNumberFormat="1" applyFill="1" applyBorder="1"/>
    <xf numFmtId="179" fontId="3" fillId="8" borderId="1" xfId="0" applyNumberFormat="1" applyFont="1" applyFill="1" applyBorder="1"/>
    <xf numFmtId="9" fontId="9" fillId="8" borderId="1" xfId="0" applyNumberFormat="1" applyFont="1" applyFill="1" applyBorder="1"/>
    <xf numFmtId="179" fontId="3" fillId="4" borderId="1" xfId="0" applyNumberFormat="1" applyFont="1" applyFill="1" applyBorder="1"/>
    <xf numFmtId="0" fontId="0" fillId="9" borderId="1" xfId="0" applyFill="1" applyBorder="1"/>
    <xf numFmtId="176" fontId="0" fillId="6" borderId="1" xfId="0" applyNumberFormat="1" applyFill="1" applyBorder="1"/>
    <xf numFmtId="183" fontId="0" fillId="6" borderId="1" xfId="0" applyNumberFormat="1" applyFill="1" applyBorder="1"/>
    <xf numFmtId="176" fontId="0" fillId="9" borderId="1" xfId="0" applyNumberFormat="1" applyFill="1" applyBorder="1"/>
    <xf numFmtId="183" fontId="0" fillId="9" borderId="1" xfId="0" applyNumberFormat="1" applyFill="1" applyBorder="1"/>
    <xf numFmtId="179" fontId="0" fillId="9" borderId="1" xfId="0" applyNumberFormat="1" applyFill="1" applyBorder="1"/>
    <xf numFmtId="9" fontId="0" fillId="9" borderId="1" xfId="0" applyNumberFormat="1" applyFill="1" applyBorder="1"/>
    <xf numFmtId="9" fontId="0" fillId="6" borderId="1" xfId="0" applyNumberFormat="1" applyFill="1" applyBorder="1"/>
    <xf numFmtId="179" fontId="3" fillId="6" borderId="1" xfId="0" applyNumberFormat="1" applyFont="1" applyFill="1" applyBorder="1"/>
    <xf numFmtId="179" fontId="3" fillId="9" borderId="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1831774233349"/>
          <c:y val="0.0122200224971878"/>
          <c:w val="0.906204212872463"/>
          <c:h val="0.921900989463893"/>
        </c:manualLayout>
      </c:layout>
      <c:scatterChart>
        <c:scatterStyle val="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工作表2!$A$2:$A$120</c:f>
              <c:numCache>
                <c:formatCode>General</c:formatCode>
                <c:ptCount val="1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</c:numCache>
            </c:numRef>
          </c:xVal>
          <c:yVal>
            <c:numRef>
              <c:f>工作表2!$B$2:$B$120</c:f>
              <c:numCache>
                <c:formatCode>General</c:formatCode>
                <c:ptCount val="1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3985</c:v>
                </c:pt>
                <c:pt idx="4">
                  <c:v>4955</c:v>
                </c:pt>
                <c:pt idx="5">
                  <c:v>5855</c:v>
                </c:pt>
                <c:pt idx="6">
                  <c:v>6755</c:v>
                </c:pt>
                <c:pt idx="7">
                  <c:v>7655</c:v>
                </c:pt>
                <c:pt idx="8">
                  <c:v>8455</c:v>
                </c:pt>
                <c:pt idx="9">
                  <c:v>9255</c:v>
                </c:pt>
                <c:pt idx="10">
                  <c:v>10055</c:v>
                </c:pt>
                <c:pt idx="11">
                  <c:v>10855</c:v>
                </c:pt>
                <c:pt idx="12">
                  <c:v>11630</c:v>
                </c:pt>
                <c:pt idx="13">
                  <c:v>12380</c:v>
                </c:pt>
                <c:pt idx="14">
                  <c:v>13130</c:v>
                </c:pt>
                <c:pt idx="15">
                  <c:v>13880</c:v>
                </c:pt>
                <c:pt idx="16">
                  <c:v>14630</c:v>
                </c:pt>
                <c:pt idx="17">
                  <c:v>15380</c:v>
                </c:pt>
                <c:pt idx="18">
                  <c:v>16130</c:v>
                </c:pt>
                <c:pt idx="19">
                  <c:v>16880</c:v>
                </c:pt>
                <c:pt idx="20">
                  <c:v>17630</c:v>
                </c:pt>
                <c:pt idx="21">
                  <c:v>18380</c:v>
                </c:pt>
                <c:pt idx="22">
                  <c:v>19130</c:v>
                </c:pt>
                <c:pt idx="23">
                  <c:v>19880</c:v>
                </c:pt>
                <c:pt idx="24">
                  <c:v>20630</c:v>
                </c:pt>
                <c:pt idx="25">
                  <c:v>21380</c:v>
                </c:pt>
                <c:pt idx="26">
                  <c:v>22130</c:v>
                </c:pt>
                <c:pt idx="27">
                  <c:v>22880</c:v>
                </c:pt>
                <c:pt idx="28">
                  <c:v>23630</c:v>
                </c:pt>
                <c:pt idx="29">
                  <c:v>24380</c:v>
                </c:pt>
                <c:pt idx="30">
                  <c:v>25130</c:v>
                </c:pt>
                <c:pt idx="31">
                  <c:v>25880</c:v>
                </c:pt>
                <c:pt idx="32">
                  <c:v>26630</c:v>
                </c:pt>
                <c:pt idx="33">
                  <c:v>27380</c:v>
                </c:pt>
                <c:pt idx="34">
                  <c:v>28130</c:v>
                </c:pt>
                <c:pt idx="35">
                  <c:v>28880</c:v>
                </c:pt>
                <c:pt idx="36">
                  <c:v>29630</c:v>
                </c:pt>
                <c:pt idx="37">
                  <c:v>30380</c:v>
                </c:pt>
                <c:pt idx="38">
                  <c:v>31105</c:v>
                </c:pt>
                <c:pt idx="39">
                  <c:v>31805</c:v>
                </c:pt>
                <c:pt idx="40">
                  <c:v>32505</c:v>
                </c:pt>
                <c:pt idx="41">
                  <c:v>33205</c:v>
                </c:pt>
                <c:pt idx="42">
                  <c:v>33905</c:v>
                </c:pt>
                <c:pt idx="43">
                  <c:v>34605</c:v>
                </c:pt>
                <c:pt idx="44">
                  <c:v>35305</c:v>
                </c:pt>
                <c:pt idx="45">
                  <c:v>36005</c:v>
                </c:pt>
                <c:pt idx="46">
                  <c:v>36705</c:v>
                </c:pt>
                <c:pt idx="47">
                  <c:v>37405</c:v>
                </c:pt>
                <c:pt idx="48">
                  <c:v>38105</c:v>
                </c:pt>
                <c:pt idx="49">
                  <c:v>38805</c:v>
                </c:pt>
                <c:pt idx="50">
                  <c:v>39505</c:v>
                </c:pt>
                <c:pt idx="51">
                  <c:v>40205</c:v>
                </c:pt>
                <c:pt idx="52">
                  <c:v>40905</c:v>
                </c:pt>
                <c:pt idx="53">
                  <c:v>41605</c:v>
                </c:pt>
                <c:pt idx="54">
                  <c:v>42305</c:v>
                </c:pt>
                <c:pt idx="55">
                  <c:v>43005</c:v>
                </c:pt>
                <c:pt idx="56">
                  <c:v>43705</c:v>
                </c:pt>
                <c:pt idx="57">
                  <c:v>44405</c:v>
                </c:pt>
                <c:pt idx="58">
                  <c:v>45080</c:v>
                </c:pt>
                <c:pt idx="59">
                  <c:v>45730</c:v>
                </c:pt>
                <c:pt idx="60">
                  <c:v>46380</c:v>
                </c:pt>
                <c:pt idx="61">
                  <c:v>47030</c:v>
                </c:pt>
                <c:pt idx="62">
                  <c:v>47680</c:v>
                </c:pt>
                <c:pt idx="63">
                  <c:v>48330</c:v>
                </c:pt>
                <c:pt idx="64">
                  <c:v>48980</c:v>
                </c:pt>
                <c:pt idx="65">
                  <c:v>49630</c:v>
                </c:pt>
                <c:pt idx="66">
                  <c:v>50280</c:v>
                </c:pt>
                <c:pt idx="67">
                  <c:v>50930</c:v>
                </c:pt>
                <c:pt idx="68">
                  <c:v>51580</c:v>
                </c:pt>
                <c:pt idx="69">
                  <c:v>52230</c:v>
                </c:pt>
                <c:pt idx="70">
                  <c:v>52880</c:v>
                </c:pt>
                <c:pt idx="71">
                  <c:v>53530</c:v>
                </c:pt>
                <c:pt idx="72">
                  <c:v>54180</c:v>
                </c:pt>
                <c:pt idx="73">
                  <c:v>54830</c:v>
                </c:pt>
                <c:pt idx="74">
                  <c:v>55480</c:v>
                </c:pt>
                <c:pt idx="75">
                  <c:v>56130</c:v>
                </c:pt>
                <c:pt idx="76">
                  <c:v>56780</c:v>
                </c:pt>
                <c:pt idx="77">
                  <c:v>57430</c:v>
                </c:pt>
                <c:pt idx="78">
                  <c:v>58080</c:v>
                </c:pt>
                <c:pt idx="79">
                  <c:v>58730</c:v>
                </c:pt>
                <c:pt idx="80">
                  <c:v>59380</c:v>
                </c:pt>
                <c:pt idx="81">
                  <c:v>60030</c:v>
                </c:pt>
                <c:pt idx="82">
                  <c:v>60680</c:v>
                </c:pt>
                <c:pt idx="83">
                  <c:v>61280</c:v>
                </c:pt>
                <c:pt idx="84">
                  <c:v>61830</c:v>
                </c:pt>
                <c:pt idx="85">
                  <c:v>62380</c:v>
                </c:pt>
                <c:pt idx="86">
                  <c:v>62930</c:v>
                </c:pt>
                <c:pt idx="87">
                  <c:v>63480</c:v>
                </c:pt>
                <c:pt idx="88">
                  <c:v>64030</c:v>
                </c:pt>
                <c:pt idx="89">
                  <c:v>64580</c:v>
                </c:pt>
                <c:pt idx="90">
                  <c:v>65130</c:v>
                </c:pt>
                <c:pt idx="91">
                  <c:v>65680</c:v>
                </c:pt>
                <c:pt idx="92">
                  <c:v>66230</c:v>
                </c:pt>
                <c:pt idx="93">
                  <c:v>66780</c:v>
                </c:pt>
                <c:pt idx="94">
                  <c:v>67330</c:v>
                </c:pt>
                <c:pt idx="95">
                  <c:v>67880</c:v>
                </c:pt>
                <c:pt idx="96">
                  <c:v>68430</c:v>
                </c:pt>
                <c:pt idx="97">
                  <c:v>68980</c:v>
                </c:pt>
                <c:pt idx="98">
                  <c:v>69530</c:v>
                </c:pt>
                <c:pt idx="99">
                  <c:v>70080</c:v>
                </c:pt>
                <c:pt idx="100">
                  <c:v>70630</c:v>
                </c:pt>
                <c:pt idx="101">
                  <c:v>71180</c:v>
                </c:pt>
                <c:pt idx="102">
                  <c:v>71730</c:v>
                </c:pt>
                <c:pt idx="103">
                  <c:v>72280</c:v>
                </c:pt>
                <c:pt idx="104">
                  <c:v>72830</c:v>
                </c:pt>
                <c:pt idx="105">
                  <c:v>73380</c:v>
                </c:pt>
                <c:pt idx="106">
                  <c:v>73930</c:v>
                </c:pt>
                <c:pt idx="107">
                  <c:v>74480</c:v>
                </c:pt>
                <c:pt idx="108">
                  <c:v>75030</c:v>
                </c:pt>
                <c:pt idx="109">
                  <c:v>75580</c:v>
                </c:pt>
                <c:pt idx="110">
                  <c:v>76130</c:v>
                </c:pt>
                <c:pt idx="111">
                  <c:v>76680</c:v>
                </c:pt>
                <c:pt idx="112">
                  <c:v>77230</c:v>
                </c:pt>
                <c:pt idx="113">
                  <c:v>77780</c:v>
                </c:pt>
                <c:pt idx="114">
                  <c:v>78330</c:v>
                </c:pt>
                <c:pt idx="115">
                  <c:v>78880</c:v>
                </c:pt>
                <c:pt idx="116">
                  <c:v>79430</c:v>
                </c:pt>
                <c:pt idx="117">
                  <c:v>79980</c:v>
                </c:pt>
                <c:pt idx="118">
                  <c:v>80530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91280"/>
        <c:axId val="-2136088448"/>
      </c:scatterChart>
      <c:valAx>
        <c:axId val="-213609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6088448"/>
        <c:crosses val="autoZero"/>
        <c:crossBetween val="midCat"/>
      </c:valAx>
      <c:valAx>
        <c:axId val="-21360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6091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hk!$D$25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hk!$D$26:$D$41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hk!$E$25</c:f>
              <c:strCache>
                <c:ptCount val="1"/>
                <c:pt idx="0">
                  <c:v>40age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hk!$E$26:$E$41</c:f>
              <c:numCache>
                <c:formatCode>General</c:formatCode>
                <c:ptCount val="16"/>
                <c:pt idx="0">
                  <c:v>5169</c:v>
                </c:pt>
                <c:pt idx="1">
                  <c:v>4899</c:v>
                </c:pt>
                <c:pt idx="2">
                  <c:v>4606</c:v>
                </c:pt>
                <c:pt idx="3">
                  <c:v>4386</c:v>
                </c:pt>
                <c:pt idx="4">
                  <c:v>4182</c:v>
                </c:pt>
                <c:pt idx="5">
                  <c:v>3996</c:v>
                </c:pt>
                <c:pt idx="6">
                  <c:v>3835</c:v>
                </c:pt>
                <c:pt idx="7">
                  <c:v>3719</c:v>
                </c:pt>
                <c:pt idx="8">
                  <c:v>3594</c:v>
                </c:pt>
                <c:pt idx="9">
                  <c:v>3446</c:v>
                </c:pt>
                <c:pt idx="10">
                  <c:v>3322</c:v>
                </c:pt>
                <c:pt idx="11">
                  <c:v>3234</c:v>
                </c:pt>
                <c:pt idx="12">
                  <c:v>3153</c:v>
                </c:pt>
                <c:pt idx="13">
                  <c:v>3079</c:v>
                </c:pt>
                <c:pt idx="14">
                  <c:v>3010</c:v>
                </c:pt>
                <c:pt idx="15">
                  <c:v>2946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hk!$F$25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hk!$F$26:$F$41</c:f>
              <c:numCache>
                <c:formatCode>General</c:formatCode>
                <c:ptCount val="16"/>
                <c:pt idx="0">
                  <c:v>51690</c:v>
                </c:pt>
                <c:pt idx="1">
                  <c:v>53889</c:v>
                </c:pt>
                <c:pt idx="2">
                  <c:v>55272</c:v>
                </c:pt>
                <c:pt idx="3">
                  <c:v>57018</c:v>
                </c:pt>
                <c:pt idx="4">
                  <c:v>58548</c:v>
                </c:pt>
                <c:pt idx="5">
                  <c:v>59940</c:v>
                </c:pt>
                <c:pt idx="6">
                  <c:v>61360</c:v>
                </c:pt>
                <c:pt idx="7">
                  <c:v>63223</c:v>
                </c:pt>
                <c:pt idx="8">
                  <c:v>64692</c:v>
                </c:pt>
                <c:pt idx="9">
                  <c:v>65474</c:v>
                </c:pt>
                <c:pt idx="10">
                  <c:v>66440</c:v>
                </c:pt>
                <c:pt idx="11">
                  <c:v>67914</c:v>
                </c:pt>
                <c:pt idx="12">
                  <c:v>69366</c:v>
                </c:pt>
                <c:pt idx="13">
                  <c:v>70817</c:v>
                </c:pt>
                <c:pt idx="14">
                  <c:v>72240</c:v>
                </c:pt>
                <c:pt idx="15">
                  <c:v>73650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34710560"/>
        <c:axId val="-2134707600"/>
      </c:lineChart>
      <c:catAx>
        <c:axId val="-213471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07600"/>
        <c:crosses val="autoZero"/>
        <c:auto val="1"/>
        <c:lblAlgn val="ctr"/>
        <c:lblOffset val="100"/>
        <c:noMultiLvlLbl val="0"/>
      </c:catAx>
      <c:valAx>
        <c:axId val="-213470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10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609600</xdr:colOff>
      <xdr:row>3</xdr:row>
      <xdr:rowOff>152400</xdr:rowOff>
    </xdr:from>
    <xdr:to>
      <xdr:col>29</xdr:col>
      <xdr:colOff>584200</xdr:colOff>
      <xdr:row>43</xdr:row>
      <xdr:rowOff>50800</xdr:rowOff>
    </xdr:to>
    <xdr:graphicFrame>
      <xdr:nvGraphicFramePr>
        <xdr:cNvPr id="2" name="图表 1"/>
        <xdr:cNvGraphicFramePr/>
      </xdr:nvGraphicFramePr>
      <xdr:xfrm>
        <a:off x="3718560" y="716280"/>
        <a:ext cx="19405600" cy="74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746124</xdr:colOff>
      <xdr:row>3</xdr:row>
      <xdr:rowOff>176212</xdr:rowOff>
    </xdr:from>
    <xdr:to>
      <xdr:col>14</xdr:col>
      <xdr:colOff>603250</xdr:colOff>
      <xdr:row>23</xdr:row>
      <xdr:rowOff>23813</xdr:rowOff>
    </xdr:to>
    <xdr:graphicFrame>
      <xdr:nvGraphicFramePr>
        <xdr:cNvPr id="2" name="图表 1"/>
        <xdr:cNvGraphicFramePr/>
      </xdr:nvGraphicFramePr>
      <xdr:xfrm>
        <a:off x="6186170" y="739775"/>
        <a:ext cx="5298440" cy="36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1"/>
  <sheetViews>
    <sheetView zoomScale="145" zoomScaleNormal="145" workbookViewId="0">
      <pane xSplit="3" ySplit="3" topLeftCell="D4" activePane="bottomRight" state="frozen"/>
      <selection/>
      <selection pane="topRight"/>
      <selection pane="bottomLeft"/>
      <selection pane="bottomRight" activeCell="F6" sqref="F6:I6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6" width="10.3308823529412" style="8" customWidth="1"/>
    <col min="7" max="7" width="12.8308823529412" style="8" customWidth="1"/>
    <col min="8" max="9" width="10.3308823529412" style="8" customWidth="1"/>
    <col min="10" max="10" width="13.3308823529412" style="8" customWidth="1"/>
    <col min="11" max="11" width="13.8308823529412" style="8" customWidth="1"/>
    <col min="12" max="12" width="12" style="8" customWidth="1"/>
    <col min="13" max="13" width="10" style="8" customWidth="1"/>
    <col min="14" max="14" width="12.3308823529412" style="50" customWidth="1"/>
    <col min="15" max="15" width="14.3308823529412" style="10" customWidth="1"/>
    <col min="16" max="16" width="8.5" style="10" customWidth="1"/>
    <col min="17" max="18" width="11" style="10" customWidth="1"/>
    <col min="19" max="19" width="10.8308823529412" style="10"/>
    <col min="20" max="20" width="12.6617647058824" style="11" customWidth="1"/>
    <col min="21" max="21" width="10.8308823529412" style="8"/>
    <col min="22" max="23" width="11.5" style="8" customWidth="1"/>
    <col min="24" max="16384" width="10.8308823529412" style="8"/>
  </cols>
  <sheetData>
    <row r="1" spans="1:7">
      <c r="A1" s="8" t="s">
        <v>0</v>
      </c>
      <c r="B1" s="8">
        <v>9000</v>
      </c>
      <c r="C1" s="8">
        <v>7086</v>
      </c>
      <c r="D1" s="8">
        <v>7086</v>
      </c>
      <c r="E1" s="8">
        <f>D1*3</f>
        <v>21258</v>
      </c>
      <c r="F1" s="9"/>
      <c r="G1" s="8">
        <v>3500</v>
      </c>
    </row>
    <row r="2" spans="1:5">
      <c r="A2" s="8" t="s">
        <v>0</v>
      </c>
      <c r="E2" s="8">
        <v>23118</v>
      </c>
    </row>
    <row r="3" ht="15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50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V3" s="8" t="s">
        <v>15</v>
      </c>
    </row>
    <row r="4" spans="15:19">
      <c r="O4" s="23"/>
      <c r="R4" s="8"/>
      <c r="S4" s="8"/>
    </row>
    <row r="5" s="48" customFormat="1" spans="1:22">
      <c r="A5" s="48" t="s">
        <v>16</v>
      </c>
      <c r="B5" s="48">
        <f>1/21.75*C5*5</f>
        <v>9195.40229885057</v>
      </c>
      <c r="C5" s="48">
        <v>40000</v>
      </c>
      <c r="D5" s="48">
        <v>420</v>
      </c>
      <c r="E5" s="53">
        <f t="shared" ref="E5:E16" si="0">B5+C5+D5</f>
        <v>49615.4022988506</v>
      </c>
      <c r="F5" s="54">
        <f>$E$1*-0.12</f>
        <v>-2550.96</v>
      </c>
      <c r="G5" s="55">
        <f>-$E$1*0.08</f>
        <v>-1700.64</v>
      </c>
      <c r="H5" s="55">
        <f>-$E$1*0.02</f>
        <v>-425.16</v>
      </c>
      <c r="I5" s="55">
        <f>-$E$1*0.002</f>
        <v>-42.516</v>
      </c>
      <c r="J5" s="55">
        <f t="shared" ref="J5:J16" si="1">E5+F5+G5+H5+I5</f>
        <v>44896.1262988506</v>
      </c>
      <c r="K5" s="55">
        <f t="shared" ref="K5:K11" si="2">J5-G$1</f>
        <v>41396.1262988506</v>
      </c>
      <c r="L5" s="59">
        <v>0.3</v>
      </c>
      <c r="M5" s="48">
        <v>2755</v>
      </c>
      <c r="N5" s="60">
        <f t="shared" ref="N5:N16" si="3">K5*L5-M5</f>
        <v>9663.83788965517</v>
      </c>
      <c r="O5" s="55">
        <f t="shared" ref="O5:O16" si="4">J5-N5</f>
        <v>35232.2884091954</v>
      </c>
      <c r="P5" s="55">
        <v>300</v>
      </c>
      <c r="Q5" s="55">
        <v>150</v>
      </c>
      <c r="R5" s="55">
        <f t="shared" ref="R5:R10" si="5">E$1*0.03</f>
        <v>637.74</v>
      </c>
      <c r="S5" s="48">
        <f t="shared" ref="S5:S16" si="6">-2*F5</f>
        <v>5101.92</v>
      </c>
      <c r="T5" s="55">
        <f t="shared" ref="T5:T16" si="7">O5+P5+Q5+R5+S5</f>
        <v>41421.9484091954</v>
      </c>
      <c r="V5" s="48">
        <f>-2000</f>
        <v>-2000</v>
      </c>
    </row>
    <row r="6" s="48" customFormat="1" spans="1:22">
      <c r="A6" s="48" t="s">
        <v>17</v>
      </c>
      <c r="C6" s="48">
        <v>27000</v>
      </c>
      <c r="D6" s="48">
        <v>460</v>
      </c>
      <c r="E6" s="53">
        <f t="shared" si="0"/>
        <v>27460</v>
      </c>
      <c r="F6" s="54">
        <f>$E$1*-0.12</f>
        <v>-2550.96</v>
      </c>
      <c r="G6" s="55">
        <f>-$E$1*0.08</f>
        <v>-1700.64</v>
      </c>
      <c r="H6" s="55">
        <f>-$E$1*0.02</f>
        <v>-425.16</v>
      </c>
      <c r="I6" s="55">
        <f>-$E$1*0.002</f>
        <v>-42.516</v>
      </c>
      <c r="J6" s="55">
        <f t="shared" si="1"/>
        <v>22740.724</v>
      </c>
      <c r="K6" s="55">
        <f t="shared" si="2"/>
        <v>19240.724</v>
      </c>
      <c r="L6" s="59">
        <v>0.25</v>
      </c>
      <c r="M6" s="48">
        <v>1005</v>
      </c>
      <c r="N6" s="60">
        <f t="shared" si="3"/>
        <v>3805.181</v>
      </c>
      <c r="O6" s="55">
        <f t="shared" si="4"/>
        <v>18935.543</v>
      </c>
      <c r="P6" s="55">
        <v>300</v>
      </c>
      <c r="Q6" s="55">
        <v>150</v>
      </c>
      <c r="R6" s="55">
        <f t="shared" si="5"/>
        <v>637.74</v>
      </c>
      <c r="S6" s="48">
        <f t="shared" si="6"/>
        <v>5101.92</v>
      </c>
      <c r="T6" s="55">
        <f t="shared" si="7"/>
        <v>25125.203</v>
      </c>
      <c r="V6" s="48">
        <f>V5</f>
        <v>-2000</v>
      </c>
    </row>
    <row r="7" s="48" customFormat="1" spans="1:22">
      <c r="A7" s="48" t="s">
        <v>18</v>
      </c>
      <c r="C7" s="48">
        <v>40000</v>
      </c>
      <c r="D7" s="48">
        <v>380</v>
      </c>
      <c r="E7" s="53">
        <f t="shared" si="0"/>
        <v>40380</v>
      </c>
      <c r="F7" s="54">
        <f>$E$1*-0.12</f>
        <v>-2550.96</v>
      </c>
      <c r="G7" s="55">
        <f>-$E$1*0.08</f>
        <v>-1700.64</v>
      </c>
      <c r="H7" s="55">
        <f>-$E$1*0.02</f>
        <v>-425.16</v>
      </c>
      <c r="I7" s="55">
        <f>-$E$1*0.002</f>
        <v>-42.516</v>
      </c>
      <c r="J7" s="55">
        <f t="shared" si="1"/>
        <v>35660.724</v>
      </c>
      <c r="K7" s="55">
        <f t="shared" si="2"/>
        <v>32160.724</v>
      </c>
      <c r="L7" s="59">
        <v>0.25</v>
      </c>
      <c r="M7" s="48">
        <v>1005</v>
      </c>
      <c r="N7" s="60">
        <f t="shared" si="3"/>
        <v>7035.181</v>
      </c>
      <c r="O7" s="55">
        <f t="shared" si="4"/>
        <v>28625.543</v>
      </c>
      <c r="P7" s="55">
        <v>100</v>
      </c>
      <c r="Q7" s="55">
        <v>150</v>
      </c>
      <c r="R7" s="55">
        <f t="shared" si="5"/>
        <v>637.74</v>
      </c>
      <c r="S7" s="48">
        <f t="shared" si="6"/>
        <v>5101.92</v>
      </c>
      <c r="T7" s="55">
        <f t="shared" si="7"/>
        <v>34615.203</v>
      </c>
      <c r="V7" s="48">
        <f t="shared" ref="V7:V15" si="8">V6</f>
        <v>-2000</v>
      </c>
    </row>
    <row r="8" s="48" customFormat="1" spans="1:22">
      <c r="A8" s="48" t="s">
        <v>19</v>
      </c>
      <c r="C8" s="48">
        <v>40000</v>
      </c>
      <c r="D8" s="48">
        <v>420</v>
      </c>
      <c r="E8" s="53">
        <f t="shared" si="0"/>
        <v>40420</v>
      </c>
      <c r="F8" s="54">
        <f>$E$1*-0.12</f>
        <v>-2550.96</v>
      </c>
      <c r="G8" s="55">
        <f>-$E$1*0.08</f>
        <v>-1700.64</v>
      </c>
      <c r="H8" s="55">
        <f>-$E$1*0.02</f>
        <v>-425.16</v>
      </c>
      <c r="I8" s="55">
        <f>-$E$1*0.002</f>
        <v>-42.516</v>
      </c>
      <c r="J8" s="55">
        <f t="shared" si="1"/>
        <v>35700.724</v>
      </c>
      <c r="K8" s="55">
        <f t="shared" si="2"/>
        <v>32200.724</v>
      </c>
      <c r="L8" s="59">
        <v>0.25</v>
      </c>
      <c r="M8" s="48">
        <v>1005</v>
      </c>
      <c r="N8" s="60">
        <f t="shared" si="3"/>
        <v>7045.181</v>
      </c>
      <c r="O8" s="55">
        <f t="shared" si="4"/>
        <v>28655.543</v>
      </c>
      <c r="P8" s="55">
        <v>100</v>
      </c>
      <c r="Q8" s="55">
        <v>150</v>
      </c>
      <c r="R8" s="55">
        <f t="shared" si="5"/>
        <v>637.74</v>
      </c>
      <c r="S8" s="48">
        <f t="shared" si="6"/>
        <v>5101.92</v>
      </c>
      <c r="T8" s="55">
        <f t="shared" si="7"/>
        <v>34645.203</v>
      </c>
      <c r="V8" s="48">
        <f t="shared" si="8"/>
        <v>-2000</v>
      </c>
    </row>
    <row r="9" s="48" customFormat="1" spans="1:22">
      <c r="A9" s="48" t="s">
        <v>20</v>
      </c>
      <c r="C9" s="48">
        <v>40000</v>
      </c>
      <c r="D9" s="48">
        <v>440</v>
      </c>
      <c r="E9" s="53">
        <f t="shared" si="0"/>
        <v>40440</v>
      </c>
      <c r="F9" s="54">
        <f>$E$1*-0.12</f>
        <v>-2550.96</v>
      </c>
      <c r="G9" s="55">
        <f>-$E$1*0.08</f>
        <v>-1700.64</v>
      </c>
      <c r="H9" s="55">
        <f>-$E$1*0.02</f>
        <v>-425.16</v>
      </c>
      <c r="I9" s="55">
        <f>-$E$1*0.002</f>
        <v>-42.516</v>
      </c>
      <c r="J9" s="55">
        <f t="shared" si="1"/>
        <v>35720.724</v>
      </c>
      <c r="K9" s="55">
        <f t="shared" si="2"/>
        <v>32220.724</v>
      </c>
      <c r="L9" s="59">
        <v>0.25</v>
      </c>
      <c r="M9" s="48">
        <v>1005</v>
      </c>
      <c r="N9" s="60">
        <f t="shared" si="3"/>
        <v>7050.181</v>
      </c>
      <c r="O9" s="55">
        <f t="shared" si="4"/>
        <v>28670.543</v>
      </c>
      <c r="P9" s="55">
        <v>150</v>
      </c>
      <c r="Q9" s="55">
        <v>150</v>
      </c>
      <c r="R9" s="55">
        <f t="shared" si="5"/>
        <v>637.74</v>
      </c>
      <c r="S9" s="48">
        <f t="shared" si="6"/>
        <v>5101.92</v>
      </c>
      <c r="T9" s="55">
        <f t="shared" si="7"/>
        <v>34710.203</v>
      </c>
      <c r="V9" s="48">
        <f t="shared" si="8"/>
        <v>-2000</v>
      </c>
    </row>
    <row r="10" s="48" customFormat="1" spans="1:22">
      <c r="A10" s="48" t="s">
        <v>21</v>
      </c>
      <c r="B10" s="48">
        <v>20808</v>
      </c>
      <c r="C10" s="48">
        <v>40000</v>
      </c>
      <c r="D10" s="48">
        <v>420</v>
      </c>
      <c r="E10" s="53">
        <f t="shared" si="0"/>
        <v>61228</v>
      </c>
      <c r="F10" s="54">
        <f>$E$2*-0.12</f>
        <v>-2774.16</v>
      </c>
      <c r="G10" s="55">
        <f t="shared" ref="G10:G16" si="9">-$E$2*0.08</f>
        <v>-1849.44</v>
      </c>
      <c r="H10" s="55">
        <f>-$E$2*0.02-3</f>
        <v>-465.36</v>
      </c>
      <c r="I10" s="55">
        <f t="shared" ref="I10:I16" si="10">-$E$2*0.002</f>
        <v>-46.236</v>
      </c>
      <c r="J10" s="55">
        <f t="shared" si="1"/>
        <v>56092.804</v>
      </c>
      <c r="K10" s="55">
        <f t="shared" si="2"/>
        <v>52592.804</v>
      </c>
      <c r="L10" s="59">
        <v>0.3</v>
      </c>
      <c r="M10" s="48">
        <v>2755</v>
      </c>
      <c r="N10" s="60">
        <f t="shared" si="3"/>
        <v>13022.8412</v>
      </c>
      <c r="O10" s="55">
        <f t="shared" si="4"/>
        <v>43069.9628</v>
      </c>
      <c r="P10" s="55">
        <v>150</v>
      </c>
      <c r="Q10" s="55">
        <v>150</v>
      </c>
      <c r="R10" s="55">
        <f t="shared" si="5"/>
        <v>637.74</v>
      </c>
      <c r="S10" s="48">
        <f t="shared" si="6"/>
        <v>5548.32</v>
      </c>
      <c r="T10" s="55">
        <f t="shared" si="7"/>
        <v>49556.0228</v>
      </c>
      <c r="V10" s="48">
        <f t="shared" si="8"/>
        <v>-2000</v>
      </c>
    </row>
    <row r="11" s="48" customFormat="1" spans="1:22">
      <c r="A11" s="48" t="s">
        <v>22</v>
      </c>
      <c r="C11" s="48">
        <v>40000</v>
      </c>
      <c r="D11" s="48">
        <v>460</v>
      </c>
      <c r="E11" s="53">
        <f t="shared" si="0"/>
        <v>40460</v>
      </c>
      <c r="F11" s="54">
        <f t="shared" ref="F11:F16" si="11">$E$2*-0.12</f>
        <v>-2774.16</v>
      </c>
      <c r="G11" s="55">
        <f t="shared" si="9"/>
        <v>-1849.44</v>
      </c>
      <c r="H11" s="55">
        <f t="shared" ref="H11:H16" si="12">-$E$2*0.02-3</f>
        <v>-465.36</v>
      </c>
      <c r="I11" s="55">
        <f t="shared" si="10"/>
        <v>-46.236</v>
      </c>
      <c r="J11" s="55">
        <f t="shared" si="1"/>
        <v>35324.804</v>
      </c>
      <c r="K11" s="55">
        <f t="shared" si="2"/>
        <v>31824.804</v>
      </c>
      <c r="L11" s="59">
        <v>0.25</v>
      </c>
      <c r="M11" s="48">
        <v>1005</v>
      </c>
      <c r="N11" s="60">
        <f t="shared" si="3"/>
        <v>6951.201</v>
      </c>
      <c r="O11" s="55">
        <f t="shared" si="4"/>
        <v>28373.603</v>
      </c>
      <c r="P11" s="55">
        <v>150</v>
      </c>
      <c r="Q11" s="55">
        <v>150</v>
      </c>
      <c r="R11" s="55">
        <f t="shared" ref="R11:R16" si="13">E$2*0.03</f>
        <v>693.54</v>
      </c>
      <c r="S11" s="48">
        <f t="shared" si="6"/>
        <v>5548.32</v>
      </c>
      <c r="T11" s="55">
        <f t="shared" si="7"/>
        <v>34915.463</v>
      </c>
      <c r="V11" s="48">
        <f t="shared" si="8"/>
        <v>-2000</v>
      </c>
    </row>
    <row r="12" s="48" customFormat="1" spans="1:22">
      <c r="A12" s="48" t="s">
        <v>23</v>
      </c>
      <c r="C12" s="48">
        <v>40000</v>
      </c>
      <c r="D12" s="48">
        <v>440</v>
      </c>
      <c r="E12" s="53">
        <f t="shared" si="0"/>
        <v>40440</v>
      </c>
      <c r="F12" s="54">
        <f t="shared" si="11"/>
        <v>-2774.16</v>
      </c>
      <c r="G12" s="55">
        <f t="shared" si="9"/>
        <v>-1849.44</v>
      </c>
      <c r="H12" s="55">
        <f t="shared" si="12"/>
        <v>-465.36</v>
      </c>
      <c r="I12" s="55">
        <f t="shared" si="10"/>
        <v>-46.236</v>
      </c>
      <c r="J12" s="55">
        <f t="shared" si="1"/>
        <v>35304.804</v>
      </c>
      <c r="K12" s="55">
        <f>J12-G$1</f>
        <v>31804.804</v>
      </c>
      <c r="L12" s="59">
        <v>0.25</v>
      </c>
      <c r="M12" s="48">
        <v>1005</v>
      </c>
      <c r="N12" s="60">
        <f t="shared" si="3"/>
        <v>6946.201</v>
      </c>
      <c r="O12" s="55">
        <f t="shared" si="4"/>
        <v>28358.603</v>
      </c>
      <c r="P12" s="55">
        <v>150</v>
      </c>
      <c r="Q12" s="55">
        <v>150</v>
      </c>
      <c r="R12" s="55">
        <f t="shared" si="13"/>
        <v>693.54</v>
      </c>
      <c r="S12" s="48">
        <f t="shared" si="6"/>
        <v>5548.32</v>
      </c>
      <c r="T12" s="55">
        <f t="shared" si="7"/>
        <v>34900.463</v>
      </c>
      <c r="V12" s="48">
        <f t="shared" si="8"/>
        <v>-2000</v>
      </c>
    </row>
    <row r="13" s="48" customFormat="1" spans="1:22">
      <c r="A13" s="48" t="s">
        <v>24</v>
      </c>
      <c r="C13" s="48">
        <v>40000</v>
      </c>
      <c r="D13" s="48">
        <v>340</v>
      </c>
      <c r="E13" s="53">
        <f t="shared" si="0"/>
        <v>40340</v>
      </c>
      <c r="F13" s="54">
        <f t="shared" si="11"/>
        <v>-2774.16</v>
      </c>
      <c r="G13" s="55">
        <f t="shared" si="9"/>
        <v>-1849.44</v>
      </c>
      <c r="H13" s="55">
        <f t="shared" si="12"/>
        <v>-465.36</v>
      </c>
      <c r="I13" s="55">
        <f t="shared" si="10"/>
        <v>-46.236</v>
      </c>
      <c r="J13" s="55">
        <f t="shared" si="1"/>
        <v>35204.804</v>
      </c>
      <c r="K13" s="55">
        <f>J13-G$1</f>
        <v>31704.804</v>
      </c>
      <c r="L13" s="59">
        <v>0.25</v>
      </c>
      <c r="M13" s="48">
        <v>1005</v>
      </c>
      <c r="N13" s="60">
        <f t="shared" si="3"/>
        <v>6921.201</v>
      </c>
      <c r="O13" s="55">
        <f t="shared" si="4"/>
        <v>28283.603</v>
      </c>
      <c r="P13" s="68">
        <v>300</v>
      </c>
      <c r="Q13" s="55">
        <v>150</v>
      </c>
      <c r="R13" s="55">
        <f t="shared" si="13"/>
        <v>693.54</v>
      </c>
      <c r="S13" s="48">
        <f t="shared" si="6"/>
        <v>5548.32</v>
      </c>
      <c r="T13" s="55">
        <f t="shared" si="7"/>
        <v>34975.463</v>
      </c>
      <c r="V13" s="48">
        <f t="shared" si="8"/>
        <v>-2000</v>
      </c>
    </row>
    <row r="14" s="48" customFormat="1" spans="1:22">
      <c r="A14" s="48" t="s">
        <v>25</v>
      </c>
      <c r="C14" s="48">
        <v>40000</v>
      </c>
      <c r="D14" s="48">
        <v>440</v>
      </c>
      <c r="E14" s="53">
        <f t="shared" si="0"/>
        <v>40440</v>
      </c>
      <c r="F14" s="54">
        <f t="shared" si="11"/>
        <v>-2774.16</v>
      </c>
      <c r="G14" s="55">
        <f t="shared" si="9"/>
        <v>-1849.44</v>
      </c>
      <c r="H14" s="55">
        <f t="shared" si="12"/>
        <v>-465.36</v>
      </c>
      <c r="I14" s="55">
        <f t="shared" si="10"/>
        <v>-46.236</v>
      </c>
      <c r="J14" s="55">
        <f t="shared" si="1"/>
        <v>35304.804</v>
      </c>
      <c r="K14" s="55">
        <f>J14-G$1</f>
        <v>31804.804</v>
      </c>
      <c r="L14" s="59">
        <v>0.25</v>
      </c>
      <c r="M14" s="48">
        <v>1005</v>
      </c>
      <c r="N14" s="60">
        <f t="shared" si="3"/>
        <v>6946.201</v>
      </c>
      <c r="O14" s="55">
        <f t="shared" si="4"/>
        <v>28358.603</v>
      </c>
      <c r="P14" s="68">
        <v>300</v>
      </c>
      <c r="Q14" s="55">
        <v>150</v>
      </c>
      <c r="R14" s="55">
        <f t="shared" si="13"/>
        <v>693.54</v>
      </c>
      <c r="S14" s="48">
        <f t="shared" si="6"/>
        <v>5548.32</v>
      </c>
      <c r="T14" s="55">
        <f t="shared" si="7"/>
        <v>35050.463</v>
      </c>
      <c r="V14" s="48">
        <f t="shared" si="8"/>
        <v>-2000</v>
      </c>
    </row>
    <row r="15" s="48" customFormat="1" spans="1:22">
      <c r="A15" s="48" t="s">
        <v>26</v>
      </c>
      <c r="C15" s="48">
        <v>40000</v>
      </c>
      <c r="D15" s="48">
        <v>380</v>
      </c>
      <c r="E15" s="53">
        <f t="shared" si="0"/>
        <v>40380</v>
      </c>
      <c r="F15" s="54">
        <f t="shared" si="11"/>
        <v>-2774.16</v>
      </c>
      <c r="G15" s="55">
        <f t="shared" si="9"/>
        <v>-1849.44</v>
      </c>
      <c r="H15" s="55">
        <f t="shared" si="12"/>
        <v>-465.36</v>
      </c>
      <c r="I15" s="55">
        <f t="shared" si="10"/>
        <v>-46.236</v>
      </c>
      <c r="J15" s="55">
        <f t="shared" si="1"/>
        <v>35244.804</v>
      </c>
      <c r="K15" s="55">
        <f>J15-G$1</f>
        <v>31744.804</v>
      </c>
      <c r="L15" s="59">
        <v>0.25</v>
      </c>
      <c r="M15" s="48">
        <v>1005</v>
      </c>
      <c r="N15" s="60">
        <f t="shared" si="3"/>
        <v>6931.201</v>
      </c>
      <c r="O15" s="55">
        <f t="shared" si="4"/>
        <v>28313.603</v>
      </c>
      <c r="P15" s="68">
        <v>300</v>
      </c>
      <c r="Q15" s="55">
        <v>150</v>
      </c>
      <c r="R15" s="55">
        <f t="shared" si="13"/>
        <v>693.54</v>
      </c>
      <c r="S15" s="48">
        <f t="shared" si="6"/>
        <v>5548.32</v>
      </c>
      <c r="T15" s="55">
        <f t="shared" si="7"/>
        <v>35005.463</v>
      </c>
      <c r="V15" s="48">
        <f t="shared" si="8"/>
        <v>-2000</v>
      </c>
    </row>
    <row r="16" s="11" customFormat="1" spans="1:22">
      <c r="A16" s="11" t="s">
        <v>27</v>
      </c>
      <c r="B16">
        <v>16984</v>
      </c>
      <c r="C16" s="11">
        <v>40000</v>
      </c>
      <c r="D16" s="11">
        <v>440</v>
      </c>
      <c r="E16" s="64">
        <f t="shared" si="0"/>
        <v>57424</v>
      </c>
      <c r="F16" s="65">
        <f t="shared" si="11"/>
        <v>-2774.16</v>
      </c>
      <c r="G16" s="25">
        <f t="shared" si="9"/>
        <v>-1849.44</v>
      </c>
      <c r="H16" s="25">
        <f t="shared" si="12"/>
        <v>-465.36</v>
      </c>
      <c r="I16" s="25">
        <f t="shared" si="10"/>
        <v>-46.236</v>
      </c>
      <c r="J16" s="25">
        <f t="shared" si="1"/>
        <v>52288.804</v>
      </c>
      <c r="K16" s="25">
        <f>J16-G$1</f>
        <v>48788.804</v>
      </c>
      <c r="L16" s="59">
        <v>0.3</v>
      </c>
      <c r="M16" s="48">
        <v>2755</v>
      </c>
      <c r="N16" s="71">
        <f t="shared" si="3"/>
        <v>11881.6412</v>
      </c>
      <c r="O16" s="25">
        <f t="shared" si="4"/>
        <v>40407.1628</v>
      </c>
      <c r="P16" s="68">
        <v>300</v>
      </c>
      <c r="Q16" s="55">
        <v>150</v>
      </c>
      <c r="R16" s="55">
        <f t="shared" si="13"/>
        <v>693.54</v>
      </c>
      <c r="S16" s="48">
        <f t="shared" si="6"/>
        <v>5548.32</v>
      </c>
      <c r="T16" s="25">
        <f t="shared" si="7"/>
        <v>47099.0228</v>
      </c>
      <c r="V16" s="11">
        <f>V14</f>
        <v>-2000</v>
      </c>
    </row>
    <row r="17" s="63" customFormat="1" spans="1:20">
      <c r="A17" s="63" t="s">
        <v>28</v>
      </c>
      <c r="B17" s="63">
        <v>54000</v>
      </c>
      <c r="E17" s="66"/>
      <c r="F17" s="67"/>
      <c r="G17" s="68"/>
      <c r="H17" s="68"/>
      <c r="I17" s="68"/>
      <c r="J17" s="68"/>
      <c r="K17" s="68">
        <f>B17/12</f>
        <v>4500</v>
      </c>
      <c r="L17" s="69">
        <v>0.1</v>
      </c>
      <c r="M17" s="63">
        <v>105</v>
      </c>
      <c r="N17" s="72">
        <f>(K17*L17)*12-M17</f>
        <v>5295</v>
      </c>
      <c r="O17" s="68"/>
      <c r="P17" s="68"/>
      <c r="Q17" s="68"/>
      <c r="R17" s="68"/>
      <c r="T17" s="68">
        <f>B17-N17</f>
        <v>48705</v>
      </c>
    </row>
    <row r="18" s="63" customFormat="1" spans="1:20">
      <c r="A18" s="63" t="s">
        <v>29</v>
      </c>
      <c r="B18" s="63">
        <f>E24</f>
        <v>225459.1395</v>
      </c>
      <c r="E18" s="66"/>
      <c r="F18" s="67"/>
      <c r="G18" s="68"/>
      <c r="H18" s="68"/>
      <c r="I18" s="68"/>
      <c r="J18" s="68"/>
      <c r="K18" s="68">
        <f>B18/12</f>
        <v>18788.261625</v>
      </c>
      <c r="L18" s="69">
        <v>0.25</v>
      </c>
      <c r="M18" s="63">
        <v>1005</v>
      </c>
      <c r="N18" s="72">
        <f>(K18*L18-M18)*12</f>
        <v>44304.784875</v>
      </c>
      <c r="O18" s="68"/>
      <c r="P18" s="68"/>
      <c r="Q18" s="68"/>
      <c r="R18" s="68"/>
      <c r="T18" s="68">
        <f>B18-N18</f>
        <v>181154.354625</v>
      </c>
    </row>
    <row r="19" s="11" customFormat="1" spans="5:25">
      <c r="E19" s="64"/>
      <c r="F19" s="65"/>
      <c r="G19" s="25">
        <f>SUM(G5:G17)</f>
        <v>-21449.28</v>
      </c>
      <c r="H19" s="25">
        <f>SUM(H5:H17)</f>
        <v>-5383.32</v>
      </c>
      <c r="I19" s="25">
        <f>SUM(I5:I17)</f>
        <v>-536.232</v>
      </c>
      <c r="J19" s="25"/>
      <c r="K19" s="25"/>
      <c r="L19" s="70"/>
      <c r="N19" s="71">
        <f>-SUM(N5:N18)</f>
        <v>-143799.834164655</v>
      </c>
      <c r="O19" s="25"/>
      <c r="P19" s="25"/>
      <c r="Q19" s="25"/>
      <c r="R19" s="25"/>
      <c r="T19" s="71">
        <f>SUM(T5:T18)</f>
        <v>671879.475634195</v>
      </c>
      <c r="V19" s="25">
        <f>SUM(V5:V17)</f>
        <v>-24000</v>
      </c>
      <c r="Y19" s="11">
        <f>SUM(B19:V19)</f>
        <v>476710.80946954</v>
      </c>
    </row>
    <row r="21" spans="7:20">
      <c r="G21" s="21"/>
      <c r="H21" s="21"/>
      <c r="I21" s="21"/>
      <c r="J21" s="19"/>
      <c r="K21" s="19"/>
      <c r="N21" s="62"/>
      <c r="O21" s="24"/>
      <c r="P21" s="24"/>
      <c r="Q21" s="24"/>
      <c r="R21" s="24"/>
      <c r="T21" s="25"/>
    </row>
    <row r="22" spans="4:20">
      <c r="D22" s="8" t="s">
        <v>30</v>
      </c>
      <c r="E22" s="8" t="s">
        <v>31</v>
      </c>
      <c r="J22" s="19"/>
      <c r="K22" s="19"/>
      <c r="N22" s="62"/>
      <c r="O22" s="24"/>
      <c r="P22" s="24"/>
      <c r="Q22" s="24"/>
      <c r="R22" s="24"/>
      <c r="T22" s="25"/>
    </row>
    <row r="23" spans="1:21">
      <c r="A23">
        <v>570</v>
      </c>
      <c r="B23" s="12">
        <v>186</v>
      </c>
      <c r="C23">
        <f>B23*A23</f>
        <v>106020</v>
      </c>
      <c r="D23" s="8">
        <f>C23*F23</f>
        <v>720000</v>
      </c>
      <c r="E23" s="8">
        <f>D23/4</f>
        <v>180000</v>
      </c>
      <c r="F23" s="8">
        <f>720000/C23</f>
        <v>6.7911714770798</v>
      </c>
      <c r="G23"/>
      <c r="H23"/>
      <c r="J23" s="19" t="s">
        <v>32</v>
      </c>
      <c r="K23" s="19"/>
      <c r="N23" s="62"/>
      <c r="O23" s="24"/>
      <c r="P23" s="24"/>
      <c r="Q23" s="24"/>
      <c r="R23" s="24"/>
      <c r="T23" s="25"/>
      <c r="U23" s="19">
        <f>T17+O16</f>
        <v>89112.1628</v>
      </c>
    </row>
    <row r="24" spans="1:20">
      <c r="A24">
        <v>570</v>
      </c>
      <c r="B24" s="12">
        <v>250.74</v>
      </c>
      <c r="C24">
        <f>B24*A24</f>
        <v>142921.8</v>
      </c>
      <c r="D24" s="8">
        <f>C24*F24</f>
        <v>901836.558</v>
      </c>
      <c r="E24" s="8">
        <f>D24/4</f>
        <v>225459.1395</v>
      </c>
      <c r="F24">
        <v>6.31</v>
      </c>
      <c r="H24" s="8">
        <f>40000*14.6+E24+2774*12</f>
        <v>842747.1395</v>
      </c>
      <c r="J24" s="8">
        <f>(E24/12*25%-1005)*12</f>
        <v>44304.784875</v>
      </c>
      <c r="N24" s="62"/>
      <c r="O24" s="24"/>
      <c r="P24" s="24"/>
      <c r="Q24" s="24"/>
      <c r="R24" s="24"/>
      <c r="T24" s="25"/>
    </row>
    <row r="25" spans="1:20">
      <c r="A25"/>
      <c r="B25"/>
      <c r="C25"/>
      <c r="D25"/>
      <c r="E25"/>
      <c r="F25"/>
      <c r="J25" s="19"/>
      <c r="K25" s="19"/>
      <c r="N25" s="62"/>
      <c r="O25" s="24"/>
      <c r="P25" s="24"/>
      <c r="Q25" s="24"/>
      <c r="R25" s="24"/>
      <c r="T25" s="25"/>
    </row>
    <row r="26" spans="1:20">
      <c r="A26"/>
      <c r="B26"/>
      <c r="C26"/>
      <c r="D26"/>
      <c r="E26"/>
      <c r="F26"/>
      <c r="J26" s="21"/>
      <c r="K26" s="21"/>
      <c r="N26" s="62"/>
      <c r="O26" s="24"/>
      <c r="P26" s="24"/>
      <c r="Q26" s="24"/>
      <c r="R26" s="24"/>
      <c r="T26" s="25">
        <v>690000</v>
      </c>
    </row>
    <row r="27" spans="4:20">
      <c r="D27" s="8" t="s">
        <v>30</v>
      </c>
      <c r="E27" s="8" t="s">
        <v>31</v>
      </c>
      <c r="N27" s="62"/>
      <c r="O27" s="24"/>
      <c r="P27" s="24"/>
      <c r="Q27" s="24"/>
      <c r="R27" s="24"/>
      <c r="T27" s="25"/>
    </row>
    <row r="28" spans="1:20">
      <c r="A28">
        <f>570/18*20</f>
        <v>633.333333333333</v>
      </c>
      <c r="B28" s="12">
        <f>B23</f>
        <v>186</v>
      </c>
      <c r="C28">
        <f>B28*A28</f>
        <v>117800</v>
      </c>
      <c r="D28" s="8">
        <f>C28*F28</f>
        <v>799991.58</v>
      </c>
      <c r="E28" s="8">
        <f>D28/4</f>
        <v>199997.895</v>
      </c>
      <c r="F28" s="8">
        <v>6.7911</v>
      </c>
      <c r="N28" s="62"/>
      <c r="O28" s="24"/>
      <c r="P28" s="24"/>
      <c r="Q28" s="24"/>
      <c r="R28" s="24"/>
      <c r="T28" s="25"/>
    </row>
    <row r="29" spans="1:20">
      <c r="A29">
        <f>570/18*20</f>
        <v>633.333333333333</v>
      </c>
      <c r="B29" s="12">
        <f>B24</f>
        <v>250.74</v>
      </c>
      <c r="C29">
        <f>B29*A29</f>
        <v>158802</v>
      </c>
      <c r="D29" s="8">
        <f>C29*F29</f>
        <v>1002040.62</v>
      </c>
      <c r="E29" s="11">
        <f>D29/4</f>
        <v>250510.155</v>
      </c>
      <c r="F29">
        <f>F24</f>
        <v>6.31</v>
      </c>
      <c r="L29" s="8">
        <v>11881.69</v>
      </c>
      <c r="N29" s="62"/>
      <c r="O29" s="24"/>
      <c r="P29" s="24"/>
      <c r="Q29" s="24"/>
      <c r="R29" s="24"/>
      <c r="T29" s="25"/>
    </row>
    <row r="30" spans="3:20">
      <c r="C30" s="9"/>
      <c r="E30" s="8"/>
      <c r="L30" s="8">
        <v>5295</v>
      </c>
      <c r="N30" s="62"/>
      <c r="O30" s="24"/>
      <c r="P30" s="24"/>
      <c r="Q30" s="24"/>
      <c r="R30" s="24"/>
      <c r="T30" s="25"/>
    </row>
    <row r="31" spans="3:20">
      <c r="C31" s="9"/>
      <c r="E31" s="8"/>
      <c r="L31" s="8">
        <f>L30+L29</f>
        <v>17176.69</v>
      </c>
      <c r="M31" s="19">
        <f>N17+N16</f>
        <v>17176.6412</v>
      </c>
      <c r="N31" s="62">
        <f>M31-L31</f>
        <v>-0.0488000000041211</v>
      </c>
      <c r="O31" s="24"/>
      <c r="P31" s="24"/>
      <c r="Q31" s="24"/>
      <c r="R31" s="24"/>
      <c r="T31" s="25"/>
    </row>
    <row r="32" spans="3:20">
      <c r="C32" s="9"/>
      <c r="E32" s="8"/>
      <c r="J32" s="19"/>
      <c r="K32" s="19"/>
      <c r="N32" s="62"/>
      <c r="O32" s="24"/>
      <c r="P32" s="24"/>
      <c r="Q32" s="24"/>
      <c r="R32" s="24"/>
      <c r="T32" s="25"/>
    </row>
    <row r="33" spans="3:20">
      <c r="C33" s="9"/>
      <c r="E33" s="8"/>
      <c r="J33" s="21"/>
      <c r="K33" s="21"/>
      <c r="N33" s="62"/>
      <c r="O33" s="24"/>
      <c r="P33" s="24"/>
      <c r="Q33" s="24"/>
      <c r="R33" s="24"/>
      <c r="T33" s="25"/>
    </row>
    <row r="34" spans="2:20">
      <c r="B34" s="8">
        <v>3</v>
      </c>
      <c r="C34" s="9">
        <f>B34*14</f>
        <v>42</v>
      </c>
      <c r="E34" s="8"/>
      <c r="N34" s="62"/>
      <c r="O34" s="24"/>
      <c r="P34" s="24"/>
      <c r="Q34" s="24"/>
      <c r="R34" s="24"/>
      <c r="T34" s="25"/>
    </row>
    <row r="35" spans="2:20">
      <c r="B35" s="8">
        <v>0.3</v>
      </c>
      <c r="C35" s="9"/>
      <c r="E35" s="8"/>
      <c r="F35" s="8">
        <f>80000*11/12*0.95</f>
        <v>69666.6666666667</v>
      </c>
      <c r="N35" s="62"/>
      <c r="O35" s="24"/>
      <c r="P35" s="24"/>
      <c r="Q35" s="24"/>
      <c r="R35" s="24"/>
      <c r="T35" s="25"/>
    </row>
    <row r="36" spans="14:20">
      <c r="N36" s="62"/>
      <c r="O36" s="24"/>
      <c r="P36" s="24"/>
      <c r="Q36" s="24"/>
      <c r="R36" s="24"/>
      <c r="T36" s="25"/>
    </row>
    <row r="37" spans="6:20">
      <c r="F37" s="8">
        <v>54000</v>
      </c>
      <c r="N37" s="62"/>
      <c r="O37" s="24"/>
      <c r="P37" s="24"/>
      <c r="Q37" s="24"/>
      <c r="R37" s="24"/>
      <c r="T37" s="25"/>
    </row>
    <row r="38" spans="6:20">
      <c r="F38" s="8">
        <v>16984</v>
      </c>
      <c r="J38" s="21"/>
      <c r="K38" s="21"/>
      <c r="N38" s="62"/>
      <c r="O38" s="24"/>
      <c r="P38" s="24"/>
      <c r="Q38" s="24"/>
      <c r="R38" s="24"/>
      <c r="T38" s="25"/>
    </row>
    <row r="39" spans="14:20">
      <c r="N39" s="62"/>
      <c r="O39" s="24"/>
      <c r="P39" s="24"/>
      <c r="Q39" s="24"/>
      <c r="R39" s="24"/>
      <c r="T39" s="25"/>
    </row>
    <row r="40" spans="14:20">
      <c r="N40" s="62"/>
      <c r="O40" s="24"/>
      <c r="P40" s="24"/>
      <c r="Q40" s="24"/>
      <c r="R40" s="24"/>
      <c r="T40" s="25"/>
    </row>
    <row r="43" ht="22.4" spans="1:8">
      <c r="A43" s="14"/>
      <c r="B43" s="14"/>
      <c r="C43" s="14"/>
      <c r="D43"/>
      <c r="E43"/>
      <c r="F43"/>
      <c r="G43">
        <f>0.95*B17</f>
        <v>51300</v>
      </c>
      <c r="H43"/>
    </row>
    <row r="44" ht="22.4" spans="1:20">
      <c r="A44" s="15"/>
      <c r="B44" s="16"/>
      <c r="C44" s="17"/>
      <c r="D44"/>
      <c r="E44"/>
      <c r="F44"/>
      <c r="G44">
        <v>54000</v>
      </c>
      <c r="H44"/>
      <c r="O44" s="8"/>
      <c r="P44" s="8"/>
      <c r="Q44" s="8"/>
      <c r="R44" s="8"/>
      <c r="S44" s="8"/>
      <c r="T44" s="8"/>
    </row>
    <row r="45" ht="22.4" spans="1:20">
      <c r="A45" s="15"/>
      <c r="B45" s="16"/>
      <c r="C45" s="17"/>
      <c r="D45"/>
      <c r="E45"/>
      <c r="F45"/>
      <c r="G45">
        <v>16984</v>
      </c>
      <c r="H45"/>
      <c r="O45" s="8"/>
      <c r="P45" s="8"/>
      <c r="Q45" s="8"/>
      <c r="R45" s="8"/>
      <c r="S45" s="8"/>
      <c r="T45" s="8"/>
    </row>
    <row r="46" ht="22.4" spans="1:20">
      <c r="A46" s="15"/>
      <c r="B46" s="16"/>
      <c r="C46" s="17"/>
      <c r="D46"/>
      <c r="E46"/>
      <c r="F46"/>
      <c r="G46"/>
      <c r="H46"/>
      <c r="O46" s="8"/>
      <c r="P46" s="8"/>
      <c r="Q46" s="8"/>
      <c r="R46" s="8"/>
      <c r="S46" s="8"/>
      <c r="T46" s="8"/>
    </row>
    <row r="47" ht="22.4" spans="1:20">
      <c r="A47" s="15"/>
      <c r="B47" s="16"/>
      <c r="C47" s="17"/>
      <c r="D47"/>
      <c r="E47"/>
      <c r="F47"/>
      <c r="G47"/>
      <c r="H47"/>
      <c r="O47" s="8"/>
      <c r="P47" s="8"/>
      <c r="Q47" s="8"/>
      <c r="R47" s="8"/>
      <c r="S47" s="8"/>
      <c r="T47" s="8"/>
    </row>
    <row r="48" ht="22.4" spans="1:20">
      <c r="A48" s="15"/>
      <c r="B48" s="16"/>
      <c r="C48" s="17"/>
      <c r="D48"/>
      <c r="E48"/>
      <c r="F48"/>
      <c r="G48"/>
      <c r="H48"/>
      <c r="O48" s="8"/>
      <c r="P48" s="8"/>
      <c r="Q48" s="8"/>
      <c r="R48" s="8"/>
      <c r="S48" s="8"/>
      <c r="T48" s="8"/>
    </row>
    <row r="49" ht="22.4" spans="1:20">
      <c r="A49" s="15"/>
      <c r="B49" s="16"/>
      <c r="C49" s="17"/>
      <c r="D49"/>
      <c r="E49"/>
      <c r="F49"/>
      <c r="G49"/>
      <c r="H49"/>
      <c r="O49" s="8"/>
      <c r="P49" s="8"/>
      <c r="Q49" s="8"/>
      <c r="R49" s="8"/>
      <c r="S49" s="8"/>
      <c r="T49" s="8"/>
    </row>
    <row r="50" ht="22.4" spans="1:20">
      <c r="A50" s="15"/>
      <c r="B50" s="16"/>
      <c r="C50" s="17"/>
      <c r="D50"/>
      <c r="E50"/>
      <c r="F50"/>
      <c r="G50"/>
      <c r="H50"/>
      <c r="O50" s="8"/>
      <c r="P50" s="8"/>
      <c r="Q50" s="8"/>
      <c r="R50" s="8"/>
      <c r="S50" s="8"/>
      <c r="T50" s="8"/>
    </row>
    <row r="51" spans="1:20">
      <c r="A51"/>
      <c r="B51"/>
      <c r="C51"/>
      <c r="D51"/>
      <c r="E51"/>
      <c r="F51"/>
      <c r="G51"/>
      <c r="H51"/>
      <c r="O51" s="8"/>
      <c r="P51" s="8"/>
      <c r="Q51" s="8"/>
      <c r="R51" s="8"/>
      <c r="S51" s="8"/>
      <c r="T51" s="8"/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9:D19"/>
  <sheetViews>
    <sheetView zoomScale="120" zoomScaleNormal="120" workbookViewId="0">
      <selection activeCell="C5" sqref="C5"/>
    </sheetView>
  </sheetViews>
  <sheetFormatPr defaultColWidth="8.94117647058824" defaultRowHeight="14.8" outlineLevelCol="3"/>
  <cols>
    <col min="1" max="1" width="8.94117647058824" style="1"/>
    <col min="2" max="2" width="11.0220588235294" style="1" customWidth="1"/>
    <col min="3" max="3" width="22.1764705882353" style="1" customWidth="1"/>
    <col min="4" max="4" width="29.4117647058824" style="1" customWidth="1"/>
    <col min="5" max="16384" width="8.94117647058824" style="1"/>
  </cols>
  <sheetData>
    <row r="9" ht="23.2" spans="2:4">
      <c r="B9" s="2" t="s">
        <v>458</v>
      </c>
      <c r="C9" s="3" t="s">
        <v>459</v>
      </c>
      <c r="D9" s="2" t="s">
        <v>460</v>
      </c>
    </row>
    <row r="10" ht="53" spans="2:4">
      <c r="B10" s="1" t="s">
        <v>461</v>
      </c>
      <c r="C10" s="1" t="s">
        <v>462</v>
      </c>
      <c r="D10" s="4" t="s">
        <v>463</v>
      </c>
    </row>
    <row r="11" ht="88" spans="2:4">
      <c r="B11" s="1" t="s">
        <v>464</v>
      </c>
      <c r="C11" s="5" t="s">
        <v>465</v>
      </c>
      <c r="D11" s="4" t="s">
        <v>466</v>
      </c>
    </row>
    <row r="12" ht="17" customHeight="1" spans="2:4">
      <c r="B12" s="1" t="s">
        <v>467</v>
      </c>
      <c r="C12" s="1" t="s">
        <v>468</v>
      </c>
      <c r="D12" s="6" t="s">
        <v>469</v>
      </c>
    </row>
    <row r="13" ht="71" spans="2:4">
      <c r="B13" s="1" t="s">
        <v>470</v>
      </c>
      <c r="C13" s="5" t="s">
        <v>471</v>
      </c>
      <c r="D13" s="4" t="s">
        <v>472</v>
      </c>
    </row>
    <row r="14" ht="18" spans="2:4">
      <c r="B14" s="1" t="s">
        <v>473</v>
      </c>
      <c r="C14" s="5" t="s">
        <v>474</v>
      </c>
      <c r="D14" s="4" t="s">
        <v>475</v>
      </c>
    </row>
    <row r="15" spans="2:4">
      <c r="B15" s="1" t="s">
        <v>476</v>
      </c>
      <c r="C15" s="1" t="s">
        <v>477</v>
      </c>
      <c r="D15" s="6" t="s">
        <v>478</v>
      </c>
    </row>
    <row r="16" ht="36" spans="2:4">
      <c r="B16" s="1" t="s">
        <v>479</v>
      </c>
      <c r="C16" s="5" t="s">
        <v>480</v>
      </c>
      <c r="D16" s="6" t="s">
        <v>478</v>
      </c>
    </row>
    <row r="17" spans="2:4">
      <c r="B17" s="1" t="s">
        <v>481</v>
      </c>
      <c r="C17" s="1" t="s">
        <v>477</v>
      </c>
      <c r="D17" s="6" t="s">
        <v>478</v>
      </c>
    </row>
    <row r="18" ht="71" spans="2:4">
      <c r="B18" s="1" t="s">
        <v>482</v>
      </c>
      <c r="C18" s="6" t="s">
        <v>478</v>
      </c>
      <c r="D18" s="5" t="s">
        <v>483</v>
      </c>
    </row>
    <row r="19" ht="36" spans="2:4">
      <c r="B19" s="1" t="s">
        <v>484</v>
      </c>
      <c r="C19" s="6" t="s">
        <v>478</v>
      </c>
      <c r="D19" s="5" t="s">
        <v>485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3"/>
  <sheetViews>
    <sheetView zoomScale="130" zoomScaleNormal="130" workbookViewId="0">
      <selection activeCell="D1" sqref="D1"/>
    </sheetView>
  </sheetViews>
  <sheetFormatPr defaultColWidth="9" defaultRowHeight="14.8"/>
  <cols>
    <col min="1" max="1" width="10.8308823529412" style="8"/>
    <col min="2" max="2" width="9.5" style="8" customWidth="1"/>
    <col min="3" max="3" width="10.8308823529412" style="8" customWidth="1"/>
    <col min="4" max="4" width="12.5" style="8" customWidth="1"/>
    <col min="5" max="5" width="8.5" style="8" customWidth="1"/>
    <col min="6" max="6" width="13.5" style="9" customWidth="1"/>
    <col min="7" max="7" width="10.3308823529412" style="8" customWidth="1"/>
    <col min="8" max="8" width="12.8308823529412" style="8" customWidth="1"/>
    <col min="9" max="10" width="10.3308823529412" style="8" customWidth="1"/>
    <col min="11" max="11" width="13.3308823529412" style="8" customWidth="1"/>
    <col min="12" max="12" width="13.8308823529412" style="8" customWidth="1"/>
    <col min="13" max="13" width="12" style="8" customWidth="1"/>
    <col min="14" max="14" width="10" style="8" customWidth="1"/>
    <col min="15" max="15" width="12.3308823529412" style="50" customWidth="1"/>
    <col min="16" max="16" width="14.3308823529412" style="10" customWidth="1"/>
    <col min="17" max="17" width="8.5" style="10" customWidth="1"/>
    <col min="18" max="19" width="11" style="10" customWidth="1"/>
    <col min="20" max="20" width="10.8308823529412" style="10"/>
    <col min="21" max="21" width="12.6617647058824" style="11" customWidth="1"/>
    <col min="22" max="22" width="11.5" style="8" customWidth="1"/>
    <col min="23" max="16384" width="10.8308823529412" style="8"/>
  </cols>
  <sheetData>
    <row r="1" spans="2:8">
      <c r="B1" s="8" t="s">
        <v>0</v>
      </c>
      <c r="C1" s="8">
        <v>9000</v>
      </c>
      <c r="D1" s="8">
        <v>7706</v>
      </c>
      <c r="E1" s="8">
        <v>7086</v>
      </c>
      <c r="F1" s="8">
        <f>E1*3</f>
        <v>21258</v>
      </c>
      <c r="G1" s="9"/>
      <c r="H1" s="8">
        <v>3500</v>
      </c>
    </row>
    <row r="2" spans="6:6">
      <c r="F2" s="8">
        <v>23118</v>
      </c>
    </row>
    <row r="3" ht="15" spans="3:21">
      <c r="C3" s="8" t="s">
        <v>1</v>
      </c>
      <c r="D3" s="8" t="s">
        <v>2</v>
      </c>
      <c r="E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L3" s="8" t="s">
        <v>8</v>
      </c>
      <c r="M3" s="8" t="s">
        <v>9</v>
      </c>
      <c r="O3" s="50" t="s">
        <v>10</v>
      </c>
      <c r="P3" s="23" t="s">
        <v>11</v>
      </c>
      <c r="Q3" s="10" t="s">
        <v>12</v>
      </c>
      <c r="R3" s="10" t="s">
        <v>13</v>
      </c>
      <c r="S3" s="8" t="s">
        <v>6</v>
      </c>
      <c r="T3" s="8" t="s">
        <v>4</v>
      </c>
      <c r="U3" s="11" t="s">
        <v>14</v>
      </c>
    </row>
    <row r="4" spans="16:20">
      <c r="P4" s="23"/>
      <c r="S4" s="8"/>
      <c r="T4" s="8"/>
    </row>
    <row r="5" s="48" customFormat="1" spans="6:21">
      <c r="F5" s="53"/>
      <c r="G5" s="54"/>
      <c r="H5" s="55"/>
      <c r="I5" s="55"/>
      <c r="J5" s="55"/>
      <c r="K5" s="55"/>
      <c r="L5" s="55"/>
      <c r="M5" s="59"/>
      <c r="O5" s="60"/>
      <c r="P5" s="55"/>
      <c r="Q5" s="55"/>
      <c r="R5" s="55"/>
      <c r="S5" s="55"/>
      <c r="U5" s="55"/>
    </row>
    <row r="6" s="48" customFormat="1" spans="6:21">
      <c r="F6" s="53"/>
      <c r="G6" s="54"/>
      <c r="H6" s="55"/>
      <c r="I6" s="55"/>
      <c r="J6" s="55"/>
      <c r="K6" s="55"/>
      <c r="L6" s="55"/>
      <c r="M6" s="59"/>
      <c r="O6" s="60"/>
      <c r="P6" s="55"/>
      <c r="Q6" s="55"/>
      <c r="R6" s="55"/>
      <c r="S6" s="55"/>
      <c r="U6" s="55"/>
    </row>
    <row r="7" s="48" customFormat="1" spans="6:21">
      <c r="F7" s="53"/>
      <c r="G7" s="54"/>
      <c r="H7" s="55"/>
      <c r="I7" s="55"/>
      <c r="J7" s="55"/>
      <c r="K7" s="55"/>
      <c r="L7" s="55"/>
      <c r="M7" s="59"/>
      <c r="O7" s="60"/>
      <c r="P7" s="55"/>
      <c r="Q7" s="55"/>
      <c r="R7" s="55"/>
      <c r="S7" s="55"/>
      <c r="U7" s="55"/>
    </row>
    <row r="8" s="48" customFormat="1" spans="6:21">
      <c r="F8" s="53"/>
      <c r="G8" s="54"/>
      <c r="H8" s="55"/>
      <c r="I8" s="55"/>
      <c r="J8" s="55"/>
      <c r="K8" s="55"/>
      <c r="L8" s="55"/>
      <c r="M8" s="59"/>
      <c r="O8" s="60"/>
      <c r="P8" s="55"/>
      <c r="Q8" s="55"/>
      <c r="R8" s="55"/>
      <c r="S8" s="55"/>
      <c r="U8" s="55"/>
    </row>
    <row r="9" s="48" customFormat="1" spans="6:21">
      <c r="F9" s="53"/>
      <c r="G9" s="54"/>
      <c r="H9" s="55"/>
      <c r="I9" s="55"/>
      <c r="J9" s="55"/>
      <c r="K9" s="55"/>
      <c r="L9" s="55"/>
      <c r="M9" s="59"/>
      <c r="O9" s="60"/>
      <c r="P9" s="55"/>
      <c r="Q9" s="55"/>
      <c r="R9" s="55"/>
      <c r="S9" s="55"/>
      <c r="U9" s="55"/>
    </row>
    <row r="10" s="48" customFormat="1" spans="2:22">
      <c r="B10" s="48" t="s">
        <v>18</v>
      </c>
      <c r="D10" s="48">
        <v>43200</v>
      </c>
      <c r="E10" s="48">
        <v>340</v>
      </c>
      <c r="F10" s="53">
        <f>C10+D10+E10</f>
        <v>43540</v>
      </c>
      <c r="G10" s="54">
        <f>$F$2*-0.12</f>
        <v>-2774.16</v>
      </c>
      <c r="H10" s="55">
        <f>-$F$2*0.08</f>
        <v>-1849.44</v>
      </c>
      <c r="I10" s="55">
        <f>-$F$2*0.02-3</f>
        <v>-465.36</v>
      </c>
      <c r="J10" s="55">
        <f>-$F$2*0.002</f>
        <v>-46.236</v>
      </c>
      <c r="K10" s="55">
        <f>F10+G10+H10+I10+J10</f>
        <v>38404.804</v>
      </c>
      <c r="L10" s="55">
        <f>K10-H$1</f>
        <v>34904.804</v>
      </c>
      <c r="M10" s="59">
        <v>0.25</v>
      </c>
      <c r="N10" s="48">
        <v>1005</v>
      </c>
      <c r="O10" s="60">
        <f>L10*M10-N10</f>
        <v>7721.201</v>
      </c>
      <c r="P10" s="55">
        <f>K10-O10</f>
        <v>30683.603</v>
      </c>
      <c r="Q10" s="55">
        <v>300</v>
      </c>
      <c r="R10" s="55">
        <v>150</v>
      </c>
      <c r="S10" s="55">
        <f>F$2*0.03</f>
        <v>693.54</v>
      </c>
      <c r="T10" s="48">
        <f>-2*G10</f>
        <v>5548.32</v>
      </c>
      <c r="U10" s="55">
        <f>P10+Q10+R10+S10+T10</f>
        <v>37375.463</v>
      </c>
      <c r="V10" s="55">
        <f>T10+S10+R10+Q10+G10</f>
        <v>3917.7</v>
      </c>
    </row>
    <row r="11" s="48" customFormat="1" spans="6:21">
      <c r="F11" s="53"/>
      <c r="G11" s="54"/>
      <c r="H11" s="55"/>
      <c r="I11" s="55"/>
      <c r="J11" s="55"/>
      <c r="K11" s="55"/>
      <c r="L11" s="55"/>
      <c r="M11" s="59"/>
      <c r="O11" s="60"/>
      <c r="P11" s="55"/>
      <c r="Q11" s="55"/>
      <c r="R11" s="55"/>
      <c r="S11" s="55"/>
      <c r="U11" s="55"/>
    </row>
    <row r="12" s="48" customFormat="1" spans="6:21">
      <c r="F12" s="53"/>
      <c r="G12" s="54"/>
      <c r="H12" s="55"/>
      <c r="I12" s="55"/>
      <c r="J12" s="55"/>
      <c r="K12" s="55"/>
      <c r="L12" s="55"/>
      <c r="M12" s="59"/>
      <c r="O12" s="60"/>
      <c r="P12" s="55"/>
      <c r="Q12" s="55"/>
      <c r="R12" s="55"/>
      <c r="S12" s="55"/>
      <c r="U12" s="55"/>
    </row>
    <row r="13" s="48" customFormat="1" spans="6:21">
      <c r="F13" s="53"/>
      <c r="G13" s="54"/>
      <c r="H13" s="55"/>
      <c r="I13" s="55"/>
      <c r="J13" s="55"/>
      <c r="K13" s="55"/>
      <c r="L13" s="55"/>
      <c r="M13" s="59"/>
      <c r="O13" s="60"/>
      <c r="P13" s="55"/>
      <c r="Q13" s="55"/>
      <c r="R13" s="55"/>
      <c r="S13" s="55"/>
      <c r="U13" s="55"/>
    </row>
    <row r="14" s="49" customFormat="1" spans="6:21">
      <c r="F14" s="56"/>
      <c r="G14" s="57"/>
      <c r="H14" s="58"/>
      <c r="I14" s="58"/>
      <c r="J14" s="58"/>
      <c r="K14" s="58"/>
      <c r="L14" s="58"/>
      <c r="M14" s="61"/>
      <c r="O14" s="58"/>
      <c r="P14" s="58"/>
      <c r="Q14" s="58"/>
      <c r="R14" s="58"/>
      <c r="S14" s="58"/>
      <c r="U14" s="58"/>
    </row>
    <row r="15" s="49" customFormat="1" spans="6:21">
      <c r="F15" s="56"/>
      <c r="G15" s="57"/>
      <c r="H15" s="58"/>
      <c r="I15" s="58"/>
      <c r="J15" s="58"/>
      <c r="K15" s="58"/>
      <c r="L15" s="58"/>
      <c r="M15" s="61"/>
      <c r="O15" s="58"/>
      <c r="P15" s="58"/>
      <c r="Q15" s="58"/>
      <c r="R15" s="58"/>
      <c r="S15" s="58"/>
      <c r="U15" s="58"/>
    </row>
    <row r="16" s="49" customFormat="1" spans="3:21">
      <c r="C16" s="51"/>
      <c r="F16" s="56"/>
      <c r="G16" s="57"/>
      <c r="H16" s="58"/>
      <c r="I16" s="58"/>
      <c r="J16" s="58"/>
      <c r="K16" s="58"/>
      <c r="L16" s="58"/>
      <c r="M16" s="61"/>
      <c r="O16" s="58"/>
      <c r="P16" s="58"/>
      <c r="Q16" s="58"/>
      <c r="R16" s="58"/>
      <c r="S16" s="58"/>
      <c r="U16" s="58"/>
    </row>
    <row r="17" s="49" customFormat="1" spans="6:21">
      <c r="F17" s="56"/>
      <c r="G17" s="57"/>
      <c r="H17" s="58"/>
      <c r="I17" s="58"/>
      <c r="J17" s="58"/>
      <c r="K17" s="58"/>
      <c r="L17" s="58"/>
      <c r="M17" s="61"/>
      <c r="O17" s="58"/>
      <c r="P17" s="58"/>
      <c r="Q17" s="58"/>
      <c r="R17" s="58"/>
      <c r="S17" s="58"/>
      <c r="U17" s="58"/>
    </row>
    <row r="18" s="49" customFormat="1" spans="6:21">
      <c r="F18" s="56"/>
      <c r="G18" s="57"/>
      <c r="H18" s="58"/>
      <c r="I18" s="58"/>
      <c r="J18" s="58"/>
      <c r="K18" s="58"/>
      <c r="L18" s="58"/>
      <c r="M18" s="61"/>
      <c r="O18" s="58"/>
      <c r="P18" s="58"/>
      <c r="Q18" s="58"/>
      <c r="R18" s="58"/>
      <c r="S18" s="58"/>
      <c r="U18" s="58"/>
    </row>
    <row r="19" s="49" customFormat="1" spans="6:21">
      <c r="F19" s="56"/>
      <c r="G19" s="57"/>
      <c r="H19" s="58"/>
      <c r="I19" s="58"/>
      <c r="J19" s="58"/>
      <c r="K19" s="58"/>
      <c r="L19" s="58"/>
      <c r="M19" s="61"/>
      <c r="O19" s="58"/>
      <c r="P19" s="58"/>
      <c r="Q19" s="58"/>
      <c r="R19" s="58"/>
      <c r="S19" s="58"/>
      <c r="U19" s="58"/>
    </row>
    <row r="20" spans="22:22">
      <c r="V20" s="8">
        <f>V10*12</f>
        <v>47012.4</v>
      </c>
    </row>
    <row r="21" spans="2:21">
      <c r="B21" s="8" t="s">
        <v>33</v>
      </c>
      <c r="C21" s="8" t="s">
        <v>34</v>
      </c>
      <c r="D21" s="8" t="s">
        <v>9</v>
      </c>
      <c r="H21" s="21"/>
      <c r="I21" s="21"/>
      <c r="J21" s="21"/>
      <c r="K21" s="19"/>
      <c r="L21" s="19"/>
      <c r="O21" s="62"/>
      <c r="P21" s="24"/>
      <c r="Q21" s="24"/>
      <c r="R21" s="24"/>
      <c r="S21" s="24"/>
      <c r="U21" s="25"/>
    </row>
    <row r="22" spans="1:21">
      <c r="A22" s="8">
        <v>2107</v>
      </c>
      <c r="B22" s="8">
        <v>142</v>
      </c>
      <c r="C22" s="8">
        <v>283.97</v>
      </c>
      <c r="D22" s="8">
        <v>6.3</v>
      </c>
      <c r="E22" s="8">
        <f>D22*C22*B22</f>
        <v>254039.562</v>
      </c>
      <c r="F22" s="8"/>
      <c r="K22" s="19"/>
      <c r="L22" s="19"/>
      <c r="O22" s="62"/>
      <c r="P22" s="24"/>
      <c r="Q22" s="24"/>
      <c r="R22" s="24"/>
      <c r="S22" s="24"/>
      <c r="U22" s="25"/>
    </row>
    <row r="23" spans="1:21">
      <c r="A23" s="52">
        <v>2018</v>
      </c>
      <c r="B23">
        <v>45</v>
      </c>
      <c r="C23" s="12">
        <f>C22</f>
        <v>283.97</v>
      </c>
      <c r="D23">
        <f>D22</f>
        <v>6.3</v>
      </c>
      <c r="E23" s="8">
        <f>D23*C23*B23</f>
        <v>80505.495</v>
      </c>
      <c r="F23" s="8"/>
      <c r="H23"/>
      <c r="I23"/>
      <c r="K23" s="19"/>
      <c r="L23" s="19"/>
      <c r="O23" s="62"/>
      <c r="P23" s="24"/>
      <c r="Q23" s="24"/>
      <c r="R23" s="24"/>
      <c r="S23" s="24"/>
      <c r="U23" s="25"/>
    </row>
    <row r="24" spans="1:21">
      <c r="A24" s="52"/>
      <c r="B24"/>
      <c r="C24" s="12"/>
      <c r="D24" t="s">
        <v>35</v>
      </c>
      <c r="E24" s="8">
        <f>D10*14.6</f>
        <v>630720</v>
      </c>
      <c r="F24" s="8"/>
      <c r="G24"/>
      <c r="O24" s="62"/>
      <c r="P24" s="24"/>
      <c r="Q24" s="24"/>
      <c r="R24" s="24"/>
      <c r="S24" s="24"/>
      <c r="U24" s="25"/>
    </row>
    <row r="25" spans="1:21">
      <c r="A25" s="52"/>
      <c r="B25"/>
      <c r="C25" s="12"/>
      <c r="D25"/>
      <c r="E25" s="52"/>
      <c r="F25" s="52"/>
      <c r="G25"/>
      <c r="O25" s="62"/>
      <c r="P25" s="24"/>
      <c r="Q25" s="24"/>
      <c r="R25" s="24"/>
      <c r="S25" s="24"/>
      <c r="U25" s="25"/>
    </row>
    <row r="26" spans="1:21">
      <c r="A26" s="52"/>
      <c r="B26"/>
      <c r="C26" s="12"/>
      <c r="D26" t="s">
        <v>36</v>
      </c>
      <c r="E26" s="52"/>
      <c r="F26" s="52"/>
      <c r="G26"/>
      <c r="O26" s="62"/>
      <c r="P26" s="24"/>
      <c r="Q26" s="24"/>
      <c r="R26" s="24"/>
      <c r="S26" s="24"/>
      <c r="U26" s="25"/>
    </row>
    <row r="27" spans="1:21">
      <c r="A27" s="52"/>
      <c r="B27"/>
      <c r="C27"/>
      <c r="D27" t="s">
        <v>37</v>
      </c>
      <c r="E27">
        <v>120000</v>
      </c>
      <c r="F27"/>
      <c r="G27"/>
      <c r="K27" s="19"/>
      <c r="L27" s="19"/>
      <c r="O27" s="62"/>
      <c r="P27" s="24"/>
      <c r="Q27" s="24"/>
      <c r="R27" s="24"/>
      <c r="S27" s="24"/>
      <c r="U27" s="25"/>
    </row>
    <row r="28" spans="1:21">
      <c r="A28" s="52"/>
      <c r="B28"/>
      <c r="C28"/>
      <c r="D28"/>
      <c r="E28">
        <f>V20</f>
        <v>47012.4</v>
      </c>
      <c r="F28"/>
      <c r="G28"/>
      <c r="K28" s="21"/>
      <c r="L28" s="21"/>
      <c r="O28" s="62"/>
      <c r="P28" s="24"/>
      <c r="Q28" s="24"/>
      <c r="R28" s="24"/>
      <c r="S28" s="24"/>
      <c r="U28" s="25"/>
    </row>
    <row r="29" spans="5:21">
      <c r="E29" s="8">
        <f>SUM(E22:E28)</f>
        <v>1132277.457</v>
      </c>
      <c r="F29" s="8"/>
      <c r="O29" s="62"/>
      <c r="P29" s="24"/>
      <c r="Q29" s="24"/>
      <c r="R29" s="24"/>
      <c r="S29" s="24"/>
      <c r="U29" s="25"/>
    </row>
    <row r="30" spans="1:21">
      <c r="A30" s="52"/>
      <c r="B30"/>
      <c r="C30" s="12"/>
      <c r="D30"/>
      <c r="F30" s="8"/>
      <c r="O30" s="62"/>
      <c r="P30" s="24"/>
      <c r="Q30" s="24"/>
      <c r="R30" s="24"/>
      <c r="S30" s="24"/>
      <c r="U30" s="25"/>
    </row>
    <row r="31" spans="1:21">
      <c r="A31" s="52"/>
      <c r="B31"/>
      <c r="C31" s="12"/>
      <c r="D31"/>
      <c r="F31" s="11"/>
      <c r="G31"/>
      <c r="O31" s="62"/>
      <c r="P31" s="24"/>
      <c r="Q31" s="24"/>
      <c r="R31" s="24"/>
      <c r="S31" s="24"/>
      <c r="U31" s="25"/>
    </row>
    <row r="32" spans="4:21">
      <c r="D32" s="9"/>
      <c r="F32" s="8"/>
      <c r="O32" s="62"/>
      <c r="P32" s="24"/>
      <c r="Q32" s="24"/>
      <c r="R32" s="24"/>
      <c r="S32" s="24"/>
      <c r="U32" s="25"/>
    </row>
    <row r="33" spans="4:21">
      <c r="D33" s="9"/>
      <c r="F33" s="8"/>
      <c r="N33" s="19"/>
      <c r="O33" s="62"/>
      <c r="P33" s="24"/>
      <c r="Q33" s="24"/>
      <c r="R33" s="24"/>
      <c r="S33" s="24"/>
      <c r="U33" s="25"/>
    </row>
    <row r="34" spans="4:21">
      <c r="D34" s="9"/>
      <c r="F34" s="8"/>
      <c r="K34" s="19"/>
      <c r="L34" s="19"/>
      <c r="O34" s="62"/>
      <c r="P34" s="24"/>
      <c r="Q34" s="24"/>
      <c r="R34" s="24"/>
      <c r="S34" s="24"/>
      <c r="U34" s="25"/>
    </row>
    <row r="35" spans="4:21">
      <c r="D35" s="9"/>
      <c r="F35" s="8"/>
      <c r="K35" s="21"/>
      <c r="L35" s="21"/>
      <c r="O35" s="62"/>
      <c r="P35" s="24"/>
      <c r="Q35" s="24"/>
      <c r="R35" s="24"/>
      <c r="S35" s="24"/>
      <c r="U35" s="25"/>
    </row>
    <row r="36" spans="4:21">
      <c r="D36" s="9"/>
      <c r="F36" s="8"/>
      <c r="O36" s="62"/>
      <c r="P36" s="24"/>
      <c r="Q36" s="24"/>
      <c r="R36" s="24"/>
      <c r="S36" s="24"/>
      <c r="U36" s="25"/>
    </row>
    <row r="37" spans="4:21">
      <c r="D37" s="9"/>
      <c r="F37" s="8"/>
      <c r="O37" s="62"/>
      <c r="P37" s="24"/>
      <c r="Q37" s="24"/>
      <c r="R37" s="24"/>
      <c r="S37" s="24"/>
      <c r="U37" s="25"/>
    </row>
    <row r="38" spans="15:21">
      <c r="O38" s="62"/>
      <c r="P38" s="24"/>
      <c r="Q38" s="24"/>
      <c r="R38" s="24"/>
      <c r="S38" s="24"/>
      <c r="U38" s="25"/>
    </row>
    <row r="39" spans="15:21">
      <c r="O39" s="62"/>
      <c r="P39" s="24"/>
      <c r="Q39" s="24"/>
      <c r="R39" s="24"/>
      <c r="S39" s="24"/>
      <c r="U39" s="25"/>
    </row>
    <row r="40" spans="11:21">
      <c r="K40" s="21"/>
      <c r="L40" s="21"/>
      <c r="O40" s="62"/>
      <c r="P40" s="24"/>
      <c r="Q40" s="24"/>
      <c r="R40" s="24"/>
      <c r="S40" s="24"/>
      <c r="U40" s="25"/>
    </row>
    <row r="41" spans="15:21">
      <c r="O41" s="62"/>
      <c r="P41" s="24"/>
      <c r="Q41" s="24"/>
      <c r="R41" s="24"/>
      <c r="S41" s="24"/>
      <c r="U41" s="25"/>
    </row>
    <row r="42" spans="15:21">
      <c r="O42" s="62"/>
      <c r="P42" s="24"/>
      <c r="Q42" s="24"/>
      <c r="R42" s="24"/>
      <c r="S42" s="24"/>
      <c r="U42" s="25"/>
    </row>
    <row r="45" ht="22.4" spans="1:9">
      <c r="A45" s="52"/>
      <c r="B45" s="14"/>
      <c r="C45" s="14"/>
      <c r="D45" s="14"/>
      <c r="E45"/>
      <c r="F45"/>
      <c r="G45"/>
      <c r="H45">
        <f>0.95*C17</f>
        <v>0</v>
      </c>
      <c r="I45"/>
    </row>
    <row r="46" ht="22.4" spans="1:21">
      <c r="A46" s="52"/>
      <c r="B46" s="15"/>
      <c r="C46" s="16"/>
      <c r="D46" s="17"/>
      <c r="E46"/>
      <c r="F46"/>
      <c r="G46"/>
      <c r="H46">
        <v>54000</v>
      </c>
      <c r="I46"/>
      <c r="P46" s="8"/>
      <c r="Q46" s="8"/>
      <c r="R46" s="8"/>
      <c r="S46" s="8"/>
      <c r="T46" s="8"/>
      <c r="U46" s="8"/>
    </row>
    <row r="47" ht="22.4" spans="1:21">
      <c r="A47" s="52"/>
      <c r="B47" s="15"/>
      <c r="C47" s="16"/>
      <c r="D47" s="17"/>
      <c r="E47"/>
      <c r="F47"/>
      <c r="G47"/>
      <c r="H47">
        <v>16984</v>
      </c>
      <c r="I47"/>
      <c r="P47" s="8"/>
      <c r="Q47" s="8"/>
      <c r="R47" s="8"/>
      <c r="S47" s="8"/>
      <c r="T47" s="8"/>
      <c r="U47" s="8"/>
    </row>
    <row r="48" ht="22.4" spans="1:21">
      <c r="A48" s="52"/>
      <c r="B48" s="15"/>
      <c r="C48" s="16"/>
      <c r="D48" s="17"/>
      <c r="E48"/>
      <c r="F48"/>
      <c r="G48"/>
      <c r="H48"/>
      <c r="I48"/>
      <c r="P48" s="8"/>
      <c r="Q48" s="8"/>
      <c r="R48" s="8"/>
      <c r="S48" s="8"/>
      <c r="T48" s="8"/>
      <c r="U48" s="8"/>
    </row>
    <row r="49" ht="22.4" spans="1:21">
      <c r="A49" s="52"/>
      <c r="B49" s="15"/>
      <c r="C49" s="16"/>
      <c r="D49" s="17"/>
      <c r="E49"/>
      <c r="F49"/>
      <c r="G49"/>
      <c r="H49"/>
      <c r="I49"/>
      <c r="P49" s="8"/>
      <c r="Q49" s="8"/>
      <c r="R49" s="8"/>
      <c r="S49" s="8"/>
      <c r="T49" s="8"/>
      <c r="U49" s="8"/>
    </row>
    <row r="50" ht="22.4" spans="1:21">
      <c r="A50" s="52"/>
      <c r="B50" s="15"/>
      <c r="C50" s="16"/>
      <c r="D50" s="17"/>
      <c r="E50"/>
      <c r="F50"/>
      <c r="G50"/>
      <c r="H50"/>
      <c r="I50"/>
      <c r="P50" s="8"/>
      <c r="Q50" s="8"/>
      <c r="R50" s="8"/>
      <c r="S50" s="8"/>
      <c r="T50" s="8"/>
      <c r="U50" s="8"/>
    </row>
    <row r="51" ht="22.4" spans="1:21">
      <c r="A51" s="52"/>
      <c r="B51" s="15"/>
      <c r="C51" s="16"/>
      <c r="D51" s="17"/>
      <c r="E51"/>
      <c r="F51"/>
      <c r="G51"/>
      <c r="H51"/>
      <c r="I51"/>
      <c r="P51" s="8"/>
      <c r="Q51" s="8"/>
      <c r="R51" s="8"/>
      <c r="S51" s="8"/>
      <c r="T51" s="8"/>
      <c r="U51" s="8"/>
    </row>
    <row r="52" ht="22.4" spans="1:21">
      <c r="A52" s="52"/>
      <c r="B52" s="15"/>
      <c r="C52" s="16"/>
      <c r="D52" s="17"/>
      <c r="E52"/>
      <c r="F52"/>
      <c r="G52"/>
      <c r="H52"/>
      <c r="I52"/>
      <c r="P52" s="8"/>
      <c r="Q52" s="8"/>
      <c r="R52" s="8"/>
      <c r="S52" s="8"/>
      <c r="T52" s="8"/>
      <c r="U52" s="8"/>
    </row>
    <row r="53" spans="1:21">
      <c r="A53" s="52"/>
      <c r="B53"/>
      <c r="C53"/>
      <c r="D53"/>
      <c r="E53"/>
      <c r="F53"/>
      <c r="G53"/>
      <c r="H53"/>
      <c r="I53"/>
      <c r="P53" s="8"/>
      <c r="Q53" s="8"/>
      <c r="R53" s="8"/>
      <c r="S53" s="8"/>
      <c r="T53" s="8"/>
      <c r="U53" s="8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7"/>
  <sheetViews>
    <sheetView zoomScale="122" zoomScaleNormal="122" workbookViewId="0">
      <selection activeCell="N12" sqref="N12"/>
    </sheetView>
  </sheetViews>
  <sheetFormatPr defaultColWidth="9" defaultRowHeight="14.8"/>
  <cols>
    <col min="1" max="1" width="10.8308823529412" style="41"/>
    <col min="2" max="2" width="10.1617647058824" style="41" customWidth="1"/>
    <col min="3" max="3" width="10.8308823529412" style="41" customWidth="1"/>
    <col min="4" max="4" width="9.16176470588235" style="41" customWidth="1"/>
    <col min="5" max="5" width="13.6617647058824" style="41" customWidth="1"/>
    <col min="6" max="6" width="12.5" style="41" customWidth="1"/>
    <col min="7" max="7" width="12.8308823529412" style="41" customWidth="1"/>
    <col min="8" max="9" width="10.3308823529412" style="41" customWidth="1"/>
    <col min="10" max="10" width="13.3308823529412" style="41" customWidth="1"/>
    <col min="11" max="11" width="13.8308823529412" style="41" customWidth="1"/>
    <col min="12" max="12" width="5.66176470588235" style="41" customWidth="1"/>
    <col min="13" max="13" width="8.16176470588235" style="41" customWidth="1"/>
    <col min="14" max="14" width="12.3308823529412" style="42" customWidth="1"/>
    <col min="15" max="15" width="14.6617647058824" style="43" customWidth="1"/>
    <col min="16" max="16" width="11.1617647058824" style="43" customWidth="1"/>
    <col min="17" max="18" width="11" style="43" customWidth="1"/>
    <col min="19" max="19" width="18.1617647058824" style="44" customWidth="1"/>
    <col min="20" max="20" width="11.5" style="41" customWidth="1"/>
    <col min="21" max="16384" width="10.8308823529412" style="41"/>
  </cols>
  <sheetData>
    <row r="1" spans="2:8">
      <c r="B1" s="41" t="s">
        <v>38</v>
      </c>
      <c r="D1" s="41">
        <v>8467</v>
      </c>
      <c r="E1" s="41">
        <f>D1*3</f>
        <v>25401</v>
      </c>
      <c r="G1" s="41">
        <v>3500</v>
      </c>
      <c r="H1" s="41">
        <v>5000</v>
      </c>
    </row>
    <row r="3" ht="15" spans="3:19">
      <c r="C3" s="41" t="s">
        <v>1</v>
      </c>
      <c r="D3" s="41" t="s">
        <v>2</v>
      </c>
      <c r="F3" s="41" t="s">
        <v>4</v>
      </c>
      <c r="G3" s="41" t="s">
        <v>5</v>
      </c>
      <c r="H3" s="41" t="s">
        <v>6</v>
      </c>
      <c r="I3" s="41" t="s">
        <v>7</v>
      </c>
      <c r="K3" s="41" t="s">
        <v>8</v>
      </c>
      <c r="L3" s="41" t="s">
        <v>9</v>
      </c>
      <c r="N3" s="42" t="s">
        <v>10</v>
      </c>
      <c r="O3" s="46" t="s">
        <v>11</v>
      </c>
      <c r="P3" s="41" t="s">
        <v>6</v>
      </c>
      <c r="Q3" s="41" t="s">
        <v>4</v>
      </c>
      <c r="R3" s="41" t="s">
        <v>39</v>
      </c>
      <c r="S3" s="44" t="s">
        <v>14</v>
      </c>
    </row>
    <row r="4" spans="15:18">
      <c r="O4" s="46"/>
      <c r="P4" s="41"/>
      <c r="Q4" s="41"/>
      <c r="R4" s="41"/>
    </row>
    <row r="5" s="39" customFormat="1" spans="14:14">
      <c r="N5" s="47"/>
    </row>
    <row r="6" s="39" customFormat="1" spans="14:14">
      <c r="N6" s="47"/>
    </row>
    <row r="7" s="39" customFormat="1" spans="14:14">
      <c r="N7" s="47"/>
    </row>
    <row r="8" s="39" customFormat="1" spans="14:14">
      <c r="N8" s="47"/>
    </row>
    <row r="9" s="39" customFormat="1" spans="14:14">
      <c r="N9" s="47"/>
    </row>
    <row r="10" s="39" customFormat="1" spans="2:19">
      <c r="B10" s="39" t="s">
        <v>21</v>
      </c>
      <c r="D10" s="39">
        <v>75000</v>
      </c>
      <c r="E10" s="39">
        <f>C10+D10</f>
        <v>75000</v>
      </c>
      <c r="F10" s="39">
        <f>$E$1*-0.12</f>
        <v>-3048.12</v>
      </c>
      <c r="G10" s="39">
        <v>-270.96</v>
      </c>
      <c r="H10" s="39">
        <v>-104.6</v>
      </c>
      <c r="I10" s="39">
        <v>-6.77</v>
      </c>
      <c r="J10" s="39">
        <f>E10+F10+G10+H10+I10</f>
        <v>71569.55</v>
      </c>
      <c r="K10" s="39">
        <f>J10-G$1</f>
        <v>68069.55</v>
      </c>
      <c r="L10" s="39">
        <v>0.35</v>
      </c>
      <c r="M10" s="39">
        <v>5505</v>
      </c>
      <c r="N10" s="47">
        <f>K10*L10-M10</f>
        <v>18319.3425</v>
      </c>
      <c r="O10" s="39">
        <f>J10-N10</f>
        <v>53250.2075</v>
      </c>
      <c r="P10" s="39">
        <v>150</v>
      </c>
      <c r="Q10" s="39">
        <f>-2*F10</f>
        <v>6096.24</v>
      </c>
      <c r="R10" s="39">
        <v>10000</v>
      </c>
      <c r="S10" s="39">
        <f>O10+P10+Q10+R10</f>
        <v>69496.4475</v>
      </c>
    </row>
    <row r="11" s="39" customFormat="1" spans="2:19">
      <c r="B11" s="39" t="s">
        <v>22</v>
      </c>
      <c r="D11" s="39">
        <v>75000</v>
      </c>
      <c r="E11" s="39">
        <f>C11+D11</f>
        <v>75000</v>
      </c>
      <c r="F11" s="39">
        <f>$E$1*-0.12</f>
        <v>-3048.12</v>
      </c>
      <c r="G11" s="39">
        <v>-270.96</v>
      </c>
      <c r="H11" s="39">
        <v>-104.6</v>
      </c>
      <c r="I11" s="39">
        <v>-6.77</v>
      </c>
      <c r="J11" s="39">
        <f>E11+F11+G11+H11+I11</f>
        <v>71569.55</v>
      </c>
      <c r="K11" s="39">
        <f>J11-G$1</f>
        <v>68069.55</v>
      </c>
      <c r="L11" s="39">
        <v>0.35</v>
      </c>
      <c r="M11" s="39">
        <v>5505</v>
      </c>
      <c r="N11" s="47">
        <f>K11*L11-M11</f>
        <v>18319.3425</v>
      </c>
      <c r="O11" s="39">
        <f>J11-N11</f>
        <v>53250.2075</v>
      </c>
      <c r="P11" s="39">
        <v>150</v>
      </c>
      <c r="Q11" s="39">
        <f>-2*F11</f>
        <v>6096.24</v>
      </c>
      <c r="R11" s="39">
        <v>10000</v>
      </c>
      <c r="S11" s="39">
        <f>O11+P11+Q11+R11</f>
        <v>69496.4475</v>
      </c>
    </row>
    <row r="12" s="39" customFormat="1" spans="2:19">
      <c r="B12" s="39" t="s">
        <v>23</v>
      </c>
      <c r="D12" s="39">
        <v>75000</v>
      </c>
      <c r="E12" s="39">
        <f>C12+D12</f>
        <v>75000</v>
      </c>
      <c r="F12" s="39">
        <f>$E$1*-0.12</f>
        <v>-3048.12</v>
      </c>
      <c r="G12" s="39">
        <v>-270.96</v>
      </c>
      <c r="H12" s="39">
        <v>-104.6</v>
      </c>
      <c r="I12" s="39">
        <v>-6.77</v>
      </c>
      <c r="J12" s="39">
        <f>E12+F12+G12+H12+I12</f>
        <v>71569.55</v>
      </c>
      <c r="K12" s="39">
        <f>J12-H$1</f>
        <v>66569.55</v>
      </c>
      <c r="L12" s="39">
        <v>0.35</v>
      </c>
      <c r="M12" s="39">
        <v>7160</v>
      </c>
      <c r="N12" s="47">
        <f>K12*L12-M12</f>
        <v>16139.3425</v>
      </c>
      <c r="O12" s="39">
        <f>J12-N12</f>
        <v>55430.2075</v>
      </c>
      <c r="P12" s="39">
        <v>150</v>
      </c>
      <c r="Q12" s="39">
        <f>-2*F12</f>
        <v>6096.24</v>
      </c>
      <c r="R12" s="39">
        <v>10000</v>
      </c>
      <c r="S12" s="39">
        <f>O12+P12+Q12+R12</f>
        <v>71676.4475</v>
      </c>
    </row>
    <row r="13" s="39" customFormat="1" spans="14:14">
      <c r="N13" s="47"/>
    </row>
    <row r="14" s="40" customFormat="1"/>
    <row r="15" s="40" customFormat="1"/>
    <row r="16" s="40" customFormat="1" spans="3:3">
      <c r="C16" s="45"/>
    </row>
    <row r="17" s="40" customFormat="1"/>
    <row r="18" s="40" customFormat="1" spans="1:20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  <c r="O18" s="43"/>
      <c r="P18" s="43"/>
      <c r="Q18" s="43"/>
      <c r="R18" s="43"/>
      <c r="S18" s="44"/>
      <c r="T18" s="41"/>
    </row>
    <row r="19" s="40" customFormat="1" spans="1:20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2"/>
      <c r="O19" s="43"/>
      <c r="P19" s="43"/>
      <c r="Q19" s="43"/>
      <c r="R19" s="43"/>
      <c r="S19" s="44"/>
      <c r="T19" s="41"/>
    </row>
    <row r="20" spans="3:6">
      <c r="C20" s="41" t="s">
        <v>40</v>
      </c>
      <c r="D20" s="41" t="s">
        <v>9</v>
      </c>
      <c r="E20" s="41" t="s">
        <v>41</v>
      </c>
      <c r="F20" s="41" t="s">
        <v>42</v>
      </c>
    </row>
    <row r="21" spans="1:6">
      <c r="A21" s="41" t="s">
        <v>43</v>
      </c>
      <c r="B21" s="41">
        <v>40000</v>
      </c>
      <c r="C21" s="41">
        <v>9</v>
      </c>
      <c r="D21" s="41">
        <v>7</v>
      </c>
      <c r="E21" s="41">
        <f>D21*C21*B21</f>
        <v>2520000</v>
      </c>
      <c r="F21" s="41">
        <f>E21/4</f>
        <v>630000</v>
      </c>
    </row>
    <row r="22" spans="1:6">
      <c r="A22" s="41" t="s">
        <v>44</v>
      </c>
      <c r="B22" s="41">
        <f>B21*3.5</f>
        <v>140000</v>
      </c>
      <c r="C22" s="41">
        <v>5</v>
      </c>
      <c r="D22" s="41">
        <v>6.3</v>
      </c>
      <c r="E22" s="41">
        <f>D22*C22*B22</f>
        <v>4410000</v>
      </c>
      <c r="F22" s="41">
        <f>E22/4</f>
        <v>1102500</v>
      </c>
    </row>
    <row r="23" spans="1:6">
      <c r="A23" s="41" t="s">
        <v>2</v>
      </c>
      <c r="F23" s="41">
        <f>D10*16</f>
        <v>1200000</v>
      </c>
    </row>
    <row r="24" spans="6:6">
      <c r="F24" s="41">
        <f>T10*12</f>
        <v>0</v>
      </c>
    </row>
    <row r="27" spans="6:6">
      <c r="F27" s="41">
        <f>F23+F22+F21+F24</f>
        <v>2932500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7"/>
  <sheetViews>
    <sheetView tabSelected="1" zoomScale="120" zoomScaleNormal="120" topLeftCell="A18" workbookViewId="0">
      <selection activeCell="L26" sqref="L26"/>
    </sheetView>
  </sheetViews>
  <sheetFormatPr defaultColWidth="8.47058823529412" defaultRowHeight="14.8"/>
  <cols>
    <col min="1" max="1" width="8.08088235294118" style="36" customWidth="1"/>
    <col min="2" max="3" width="8.47058823529412" style="36"/>
    <col min="4" max="4" width="8.47058823529412" style="36" customWidth="1"/>
    <col min="5" max="5" width="10.1691176470588" style="36" customWidth="1"/>
    <col min="6" max="6" width="12.8235294117647" style="36" customWidth="1"/>
    <col min="7" max="8" width="8.47058823529412" style="36" customWidth="1"/>
    <col min="9" max="9" width="8.47058823529412" style="36"/>
    <col min="10" max="10" width="8.47058823529412" style="36" customWidth="1"/>
    <col min="11" max="11" width="12.4705882352941" style="36" customWidth="1"/>
    <col min="12" max="12" width="11.8823529411765" style="36" customWidth="1"/>
    <col min="13" max="16381" width="8.47058823529412" style="36"/>
  </cols>
  <sheetData>
    <row r="1" s="36" customFormat="1" ht="14"/>
    <row r="2" s="36" customFormat="1" ht="14"/>
    <row r="3" s="36" customFormat="1" ht="14"/>
    <row r="4" s="36" customFormat="1" ht="14" hidden="1" spans="5:11">
      <c r="E4" s="36" t="s">
        <v>45</v>
      </c>
      <c r="F4" s="37">
        <v>75000</v>
      </c>
      <c r="K4" s="37"/>
    </row>
    <row r="5" s="36" customFormat="1" ht="14" hidden="1" spans="5:11">
      <c r="E5" s="36" t="s">
        <v>46</v>
      </c>
      <c r="F5" s="37">
        <v>4000</v>
      </c>
      <c r="K5" s="37"/>
    </row>
    <row r="6" s="36" customFormat="1" ht="14" hidden="1" spans="5:6">
      <c r="E6" s="36" t="s">
        <v>47</v>
      </c>
      <c r="F6" s="36">
        <v>5000</v>
      </c>
    </row>
    <row r="7" s="36" customFormat="1" ht="14" hidden="1" spans="5:6">
      <c r="E7" s="36" t="s">
        <v>48</v>
      </c>
      <c r="F7" s="36">
        <v>3430</v>
      </c>
    </row>
    <row r="8" s="36" customFormat="1" ht="14"/>
    <row r="9" s="36" customFormat="1" ht="14"/>
    <row r="10" s="36" customFormat="1" ht="14" spans="4:12">
      <c r="D10" s="36" t="s">
        <v>49</v>
      </c>
      <c r="E10" s="36" t="s">
        <v>50</v>
      </c>
      <c r="F10" s="36" t="s">
        <v>51</v>
      </c>
      <c r="H10" s="36" t="s">
        <v>1</v>
      </c>
      <c r="I10" s="36" t="s">
        <v>52</v>
      </c>
      <c r="K10" s="36" t="s">
        <v>53</v>
      </c>
      <c r="L10" s="36" t="s">
        <v>54</v>
      </c>
    </row>
    <row r="11" s="36" customFormat="1" ht="14" spans="4:7">
      <c r="D11" s="36">
        <f>F4</f>
        <v>75000</v>
      </c>
      <c r="E11" s="36">
        <f>F7</f>
        <v>3430</v>
      </c>
      <c r="F11" s="36">
        <f>F5</f>
        <v>4000</v>
      </c>
      <c r="G11" s="36">
        <f>F6</f>
        <v>5000</v>
      </c>
    </row>
    <row r="12" s="36" customFormat="1" ht="15.2" spans="2:12">
      <c r="B12" s="36" t="s">
        <v>55</v>
      </c>
      <c r="D12" s="36">
        <f>F4+C12</f>
        <v>75000</v>
      </c>
      <c r="E12" s="36">
        <f>F7</f>
        <v>3430</v>
      </c>
      <c r="F12" s="36">
        <f>F5</f>
        <v>4000</v>
      </c>
      <c r="G12" s="36">
        <f>G11</f>
        <v>5000</v>
      </c>
      <c r="I12" s="36">
        <f>D12-E12-F12-G12+H12</f>
        <v>62570</v>
      </c>
      <c r="J12" s="38">
        <f>ROUND(MAX(I12*{0.03,0.1,0.2,0.25,0.3,0.35,0.45}-{0,2520,16920,31920,52920,85920,181920},0),2)</f>
        <v>3737</v>
      </c>
      <c r="K12" s="36">
        <f t="shared" ref="K12:K23" si="0">J12-J11</f>
        <v>3737</v>
      </c>
      <c r="L12" s="36">
        <f>$F$4-$F$7-K12+H12+C12</f>
        <v>67833</v>
      </c>
    </row>
    <row r="13" s="36" customFormat="1" ht="15.2" spans="2:12">
      <c r="B13" s="36" t="s">
        <v>56</v>
      </c>
      <c r="D13" s="36">
        <f>D12+D$11+C13</f>
        <v>150000</v>
      </c>
      <c r="E13" s="36">
        <f t="shared" ref="D13:G13" si="1">E12+E$11</f>
        <v>6860</v>
      </c>
      <c r="F13" s="36">
        <f t="shared" si="1"/>
        <v>8000</v>
      </c>
      <c r="G13" s="36">
        <f t="shared" si="1"/>
        <v>10000</v>
      </c>
      <c r="I13" s="36">
        <f t="shared" ref="I13:I23" si="2">D13-E13-F13-G13+H13</f>
        <v>125140</v>
      </c>
      <c r="J13" s="38">
        <f>ROUND(MAX(I13*{0.03,0.1,0.2,0.25,0.3,0.35,0.45}-{0,2520,16920,31920,52920,85920,181920},0),2)</f>
        <v>9994</v>
      </c>
      <c r="K13" s="36">
        <f t="shared" si="0"/>
        <v>6257</v>
      </c>
      <c r="L13" s="36">
        <f t="shared" ref="L13:L23" si="3">$F$4-$F$7-K13+H13+C13</f>
        <v>65313</v>
      </c>
    </row>
    <row r="14" s="36" customFormat="1" ht="15.2" spans="2:12">
      <c r="B14" s="36" t="s">
        <v>57</v>
      </c>
      <c r="D14" s="36">
        <f t="shared" ref="D14:D23" si="4">D13+D$11+C14</f>
        <v>225000</v>
      </c>
      <c r="E14" s="36">
        <f t="shared" ref="D14:G14" si="5">E13+E$11</f>
        <v>10290</v>
      </c>
      <c r="F14" s="36">
        <f t="shared" si="5"/>
        <v>12000</v>
      </c>
      <c r="G14" s="36">
        <f t="shared" si="5"/>
        <v>15000</v>
      </c>
      <c r="I14" s="36">
        <f t="shared" si="2"/>
        <v>187710</v>
      </c>
      <c r="J14" s="38">
        <f>ROUND(MAX(I14*{0.03,0.1,0.2,0.25,0.3,0.35,0.45}-{0,2520,16920,31920,52920,85920,181920},0),2)</f>
        <v>20622</v>
      </c>
      <c r="K14" s="36">
        <f t="shared" si="0"/>
        <v>10628</v>
      </c>
      <c r="L14" s="36">
        <f t="shared" si="3"/>
        <v>60942</v>
      </c>
    </row>
    <row r="15" s="36" customFormat="1" ht="15.2" spans="2:12">
      <c r="B15" s="36" t="s">
        <v>58</v>
      </c>
      <c r="C15" s="36">
        <v>7500</v>
      </c>
      <c r="D15" s="36">
        <f t="shared" si="4"/>
        <v>307500</v>
      </c>
      <c r="E15" s="36">
        <f t="shared" ref="D15:G15" si="6">E14+E$11</f>
        <v>13720</v>
      </c>
      <c r="F15" s="36">
        <f t="shared" si="6"/>
        <v>16000</v>
      </c>
      <c r="G15" s="36">
        <f t="shared" si="6"/>
        <v>20000</v>
      </c>
      <c r="I15" s="36">
        <f t="shared" si="2"/>
        <v>257780</v>
      </c>
      <c r="J15" s="38">
        <f>ROUND(MAX(I15*{0.03,0.1,0.2,0.25,0.3,0.35,0.45}-{0,2520,16920,31920,52920,85920,181920},0),2)</f>
        <v>34636</v>
      </c>
      <c r="K15" s="36">
        <f t="shared" si="0"/>
        <v>14014</v>
      </c>
      <c r="L15" s="36">
        <f t="shared" si="3"/>
        <v>65056</v>
      </c>
    </row>
    <row r="16" s="36" customFormat="1" ht="15.2" spans="2:12">
      <c r="B16" s="36" t="s">
        <v>59</v>
      </c>
      <c r="C16" s="36">
        <v>7500</v>
      </c>
      <c r="D16" s="36">
        <f t="shared" si="4"/>
        <v>390000</v>
      </c>
      <c r="E16" s="36">
        <f t="shared" ref="D16:G16" si="7">E15+E$11</f>
        <v>17150</v>
      </c>
      <c r="F16" s="36">
        <f t="shared" si="7"/>
        <v>20000</v>
      </c>
      <c r="G16" s="36">
        <f t="shared" si="7"/>
        <v>25000</v>
      </c>
      <c r="I16" s="36">
        <f t="shared" si="2"/>
        <v>327850</v>
      </c>
      <c r="J16" s="38">
        <f>ROUND(MAX(I16*{0.03,0.1,0.2,0.25,0.3,0.35,0.45}-{0,2520,16920,31920,52920,85920,181920},0),2)</f>
        <v>50042.5</v>
      </c>
      <c r="K16" s="36">
        <f t="shared" si="0"/>
        <v>15406.5</v>
      </c>
      <c r="L16" s="36">
        <f t="shared" si="3"/>
        <v>63663.5</v>
      </c>
    </row>
    <row r="17" s="36" customFormat="1" ht="15.2" spans="2:12">
      <c r="B17" s="36" t="s">
        <v>60</v>
      </c>
      <c r="C17" s="36">
        <v>7500</v>
      </c>
      <c r="D17" s="36">
        <f t="shared" si="4"/>
        <v>472500</v>
      </c>
      <c r="E17" s="36">
        <f t="shared" ref="D17:G17" si="8">E16+E$11</f>
        <v>20580</v>
      </c>
      <c r="F17" s="36">
        <f t="shared" si="8"/>
        <v>24000</v>
      </c>
      <c r="G17" s="36">
        <f t="shared" si="8"/>
        <v>30000</v>
      </c>
      <c r="I17" s="36">
        <f t="shared" si="2"/>
        <v>397920</v>
      </c>
      <c r="J17" s="38">
        <f>ROUND(MAX(I17*{0.03,0.1,0.2,0.25,0.3,0.35,0.45}-{0,2520,16920,31920,52920,85920,181920},0),2)</f>
        <v>67560</v>
      </c>
      <c r="K17" s="36">
        <f t="shared" si="0"/>
        <v>17517.5</v>
      </c>
      <c r="L17" s="36">
        <f t="shared" si="3"/>
        <v>61552.5</v>
      </c>
    </row>
    <row r="18" s="36" customFormat="1" ht="15.2" spans="2:12">
      <c r="B18" s="36" t="s">
        <v>61</v>
      </c>
      <c r="C18" s="36">
        <v>7500</v>
      </c>
      <c r="D18" s="36">
        <f t="shared" si="4"/>
        <v>555000</v>
      </c>
      <c r="E18" s="36">
        <f t="shared" ref="D18:G18" si="9">E17+E$11</f>
        <v>24010</v>
      </c>
      <c r="F18" s="36">
        <f t="shared" si="9"/>
        <v>28000</v>
      </c>
      <c r="G18" s="36">
        <f t="shared" si="9"/>
        <v>35000</v>
      </c>
      <c r="I18" s="36">
        <f t="shared" si="2"/>
        <v>467990</v>
      </c>
      <c r="J18" s="38">
        <f>ROUND(MAX(I18*{0.03,0.1,0.2,0.25,0.3,0.35,0.45}-{0,2520,16920,31920,52920,85920,181920},0),2)</f>
        <v>87477</v>
      </c>
      <c r="K18" s="36">
        <f t="shared" si="0"/>
        <v>19917</v>
      </c>
      <c r="L18" s="36">
        <f t="shared" si="3"/>
        <v>59153</v>
      </c>
    </row>
    <row r="19" s="36" customFormat="1" ht="15.2" spans="2:12">
      <c r="B19" s="36" t="s">
        <v>62</v>
      </c>
      <c r="C19" s="36">
        <v>7500</v>
      </c>
      <c r="D19" s="36">
        <f t="shared" si="4"/>
        <v>637500</v>
      </c>
      <c r="E19" s="36">
        <f t="shared" ref="D19:G19" si="10">E18+E$11</f>
        <v>27440</v>
      </c>
      <c r="F19" s="36">
        <f t="shared" si="10"/>
        <v>32000</v>
      </c>
      <c r="G19" s="36">
        <f t="shared" si="10"/>
        <v>40000</v>
      </c>
      <c r="I19" s="36">
        <f t="shared" si="2"/>
        <v>538060</v>
      </c>
      <c r="J19" s="38">
        <f>ROUND(MAX(I19*{0.03,0.1,0.2,0.25,0.3,0.35,0.45}-{0,2520,16920,31920,52920,85920,181920},0),2)</f>
        <v>108498</v>
      </c>
      <c r="K19" s="36">
        <f t="shared" si="0"/>
        <v>21021</v>
      </c>
      <c r="L19" s="36">
        <f t="shared" si="3"/>
        <v>58049</v>
      </c>
    </row>
    <row r="20" s="36" customFormat="1" ht="15.2" spans="2:12">
      <c r="B20" s="36" t="s">
        <v>63</v>
      </c>
      <c r="C20" s="36">
        <v>7500</v>
      </c>
      <c r="D20" s="36">
        <f t="shared" si="4"/>
        <v>720000</v>
      </c>
      <c r="E20" s="36">
        <f t="shared" ref="D20:G20" si="11">E19+E$11</f>
        <v>30870</v>
      </c>
      <c r="F20" s="36">
        <f t="shared" si="11"/>
        <v>36000</v>
      </c>
      <c r="G20" s="36">
        <f t="shared" si="11"/>
        <v>45000</v>
      </c>
      <c r="I20" s="36">
        <f t="shared" si="2"/>
        <v>608130</v>
      </c>
      <c r="J20" s="38">
        <f>ROUND(MAX(I20*{0.03,0.1,0.2,0.25,0.3,0.35,0.45}-{0,2520,16920,31920,52920,85920,181920},0),2)</f>
        <v>129519</v>
      </c>
      <c r="K20" s="36">
        <f t="shared" si="0"/>
        <v>21021</v>
      </c>
      <c r="L20" s="36">
        <f t="shared" si="3"/>
        <v>58049</v>
      </c>
    </row>
    <row r="21" s="36" customFormat="1" ht="15.2" spans="2:12">
      <c r="B21" s="36" t="s">
        <v>64</v>
      </c>
      <c r="C21" s="36">
        <v>7500</v>
      </c>
      <c r="D21" s="36">
        <f t="shared" si="4"/>
        <v>802500</v>
      </c>
      <c r="E21" s="36">
        <f t="shared" ref="D21:G21" si="12">E20+E$11</f>
        <v>34300</v>
      </c>
      <c r="F21" s="36">
        <f t="shared" si="12"/>
        <v>40000</v>
      </c>
      <c r="G21" s="36">
        <f t="shared" si="12"/>
        <v>50000</v>
      </c>
      <c r="I21" s="36">
        <f t="shared" si="2"/>
        <v>678200</v>
      </c>
      <c r="J21" s="38">
        <f>ROUND(MAX(I21*{0.03,0.1,0.2,0.25,0.3,0.35,0.45}-{0,2520,16920,31920,52920,85920,181920},0),2)</f>
        <v>151450</v>
      </c>
      <c r="K21" s="36">
        <f t="shared" si="0"/>
        <v>21931</v>
      </c>
      <c r="L21" s="36">
        <f t="shared" si="3"/>
        <v>57139</v>
      </c>
    </row>
    <row r="22" s="36" customFormat="1" ht="15.2" spans="2:12">
      <c r="B22" s="36" t="s">
        <v>65</v>
      </c>
      <c r="C22" s="36">
        <v>7500</v>
      </c>
      <c r="D22" s="36">
        <f t="shared" si="4"/>
        <v>885000</v>
      </c>
      <c r="E22" s="36">
        <f t="shared" ref="D22:G22" si="13">E21+E$11</f>
        <v>37730</v>
      </c>
      <c r="F22" s="36">
        <f t="shared" si="13"/>
        <v>44000</v>
      </c>
      <c r="G22" s="36">
        <f t="shared" si="13"/>
        <v>55000</v>
      </c>
      <c r="I22" s="36">
        <f t="shared" si="2"/>
        <v>748270</v>
      </c>
      <c r="J22" s="38">
        <f>ROUND(MAX(I22*{0.03,0.1,0.2,0.25,0.3,0.35,0.45}-{0,2520,16920,31920,52920,85920,181920},0),2)</f>
        <v>175974.5</v>
      </c>
      <c r="K22" s="36">
        <f t="shared" si="0"/>
        <v>24524.5</v>
      </c>
      <c r="L22" s="36">
        <f t="shared" si="3"/>
        <v>54545.5</v>
      </c>
    </row>
    <row r="23" s="36" customFormat="1" ht="15.2" spans="2:12">
      <c r="B23" s="36" t="s">
        <v>66</v>
      </c>
      <c r="C23" s="36">
        <v>7500</v>
      </c>
      <c r="D23" s="36">
        <f t="shared" si="4"/>
        <v>967500</v>
      </c>
      <c r="E23" s="36">
        <f t="shared" ref="D23:G23" si="14">E22+E$11</f>
        <v>41160</v>
      </c>
      <c r="F23" s="36">
        <f t="shared" si="14"/>
        <v>48000</v>
      </c>
      <c r="G23" s="36">
        <f t="shared" si="14"/>
        <v>60000</v>
      </c>
      <c r="I23" s="36">
        <f t="shared" si="2"/>
        <v>818340</v>
      </c>
      <c r="J23" s="38">
        <f>ROUND(MAX(I23*{0.03,0.1,0.2,0.25,0.3,0.35,0.45}-{0,2520,16920,31920,52920,85920,181920},0),2)</f>
        <v>200499</v>
      </c>
      <c r="K23" s="36">
        <f t="shared" si="0"/>
        <v>24524.5</v>
      </c>
      <c r="L23" s="36">
        <f t="shared" si="3"/>
        <v>54545.5</v>
      </c>
    </row>
    <row r="24" s="36" customFormat="1" ht="14" spans="11:14">
      <c r="K24" s="36" t="s">
        <v>67</v>
      </c>
      <c r="L24" s="36">
        <f>SUM(L12:L23)</f>
        <v>725841</v>
      </c>
      <c r="M24" s="36" t="s">
        <v>68</v>
      </c>
      <c r="N24" s="36">
        <f>L24/12</f>
        <v>60486.75</v>
      </c>
    </row>
    <row r="25" spans="12:12">
      <c r="L25" s="36">
        <v>6000</v>
      </c>
    </row>
    <row r="26" spans="11:12">
      <c r="K26" s="36" t="s">
        <v>69</v>
      </c>
      <c r="L26" s="36">
        <f>82500*2*0.8</f>
        <v>132000</v>
      </c>
    </row>
    <row r="27" spans="11:12">
      <c r="K27" s="36" t="s">
        <v>39</v>
      </c>
      <c r="L27" s="36">
        <v>120000</v>
      </c>
    </row>
    <row r="28" spans="11:12">
      <c r="K28" s="36" t="s">
        <v>4</v>
      </c>
      <c r="L28" s="36">
        <v>72000</v>
      </c>
    </row>
    <row r="35" spans="6:12">
      <c r="F35" s="36">
        <v>75000</v>
      </c>
      <c r="I35" s="36">
        <f>F35*14</f>
        <v>1050000</v>
      </c>
      <c r="L35" s="36">
        <v>681966</v>
      </c>
    </row>
    <row r="36" spans="9:12">
      <c r="I36" s="36">
        <v>120000</v>
      </c>
      <c r="L36" s="36">
        <f>L35-L24</f>
        <v>-43875</v>
      </c>
    </row>
    <row r="37" spans="9:9">
      <c r="I37" s="36">
        <v>36000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0"/>
  <sheetViews>
    <sheetView topLeftCell="A41" workbookViewId="0">
      <selection activeCell="O51" sqref="O51"/>
    </sheetView>
  </sheetViews>
  <sheetFormatPr defaultColWidth="9" defaultRowHeight="14.8" outlineLevelCol="3"/>
  <sheetData>
    <row r="1" spans="1:4">
      <c r="A1" t="s">
        <v>2</v>
      </c>
      <c r="B1" t="s">
        <v>54</v>
      </c>
      <c r="D1" t="s">
        <v>10</v>
      </c>
    </row>
    <row r="2" spans="1:4">
      <c r="A2">
        <v>1000</v>
      </c>
      <c r="B2">
        <v>1000</v>
      </c>
      <c r="D2">
        <v>0</v>
      </c>
    </row>
    <row r="3" spans="1:4">
      <c r="A3">
        <v>2000</v>
      </c>
      <c r="B3">
        <v>2000</v>
      </c>
      <c r="D3">
        <v>0</v>
      </c>
    </row>
    <row r="4" spans="1:4">
      <c r="A4">
        <v>3000</v>
      </c>
      <c r="B4">
        <v>3000</v>
      </c>
      <c r="D4">
        <v>0</v>
      </c>
    </row>
    <row r="5" spans="1:4">
      <c r="A5">
        <v>4000</v>
      </c>
      <c r="B5">
        <v>3985</v>
      </c>
      <c r="D5">
        <v>15</v>
      </c>
    </row>
    <row r="6" spans="1:4">
      <c r="A6">
        <v>5000</v>
      </c>
      <c r="B6">
        <v>4955</v>
      </c>
      <c r="D6">
        <v>45</v>
      </c>
    </row>
    <row r="7" spans="1:4">
      <c r="A7">
        <v>6000</v>
      </c>
      <c r="B7">
        <v>5855</v>
      </c>
      <c r="D7">
        <v>145</v>
      </c>
    </row>
    <row r="8" spans="1:4">
      <c r="A8">
        <v>7000</v>
      </c>
      <c r="B8">
        <v>6755</v>
      </c>
      <c r="D8">
        <v>245</v>
      </c>
    </row>
    <row r="9" spans="1:4">
      <c r="A9">
        <v>8000</v>
      </c>
      <c r="B9">
        <v>7655</v>
      </c>
      <c r="D9">
        <v>345</v>
      </c>
    </row>
    <row r="10" spans="1:4">
      <c r="A10">
        <v>9000</v>
      </c>
      <c r="B10">
        <v>8455</v>
      </c>
      <c r="D10">
        <v>545</v>
      </c>
    </row>
    <row r="11" spans="1:4">
      <c r="A11">
        <v>10000</v>
      </c>
      <c r="B11">
        <v>9255</v>
      </c>
      <c r="D11">
        <v>745</v>
      </c>
    </row>
    <row r="12" spans="1:4">
      <c r="A12">
        <v>11000</v>
      </c>
      <c r="B12">
        <v>10055</v>
      </c>
      <c r="D12">
        <v>945</v>
      </c>
    </row>
    <row r="13" spans="1:4">
      <c r="A13">
        <v>12000</v>
      </c>
      <c r="B13">
        <v>10855</v>
      </c>
      <c r="D13">
        <v>1145</v>
      </c>
    </row>
    <row r="14" spans="1:4">
      <c r="A14">
        <v>13000</v>
      </c>
      <c r="B14">
        <v>11630</v>
      </c>
      <c r="D14">
        <v>1370</v>
      </c>
    </row>
    <row r="15" spans="1:4">
      <c r="A15">
        <v>14000</v>
      </c>
      <c r="B15">
        <v>12380</v>
      </c>
      <c r="D15">
        <v>1620</v>
      </c>
    </row>
    <row r="16" spans="1:4">
      <c r="A16">
        <v>15000</v>
      </c>
      <c r="B16">
        <v>13130</v>
      </c>
      <c r="D16">
        <v>1870</v>
      </c>
    </row>
    <row r="17" spans="1:4">
      <c r="A17">
        <v>16000</v>
      </c>
      <c r="B17">
        <v>13880</v>
      </c>
      <c r="D17">
        <v>2120</v>
      </c>
    </row>
    <row r="18" spans="1:4">
      <c r="A18">
        <v>17000</v>
      </c>
      <c r="B18">
        <v>14630</v>
      </c>
      <c r="D18">
        <v>2370</v>
      </c>
    </row>
    <row r="19" spans="1:4">
      <c r="A19">
        <v>18000</v>
      </c>
      <c r="B19">
        <v>15380</v>
      </c>
      <c r="D19">
        <v>2620</v>
      </c>
    </row>
    <row r="20" spans="1:4">
      <c r="A20">
        <v>19000</v>
      </c>
      <c r="B20">
        <v>16130</v>
      </c>
      <c r="D20">
        <v>2870</v>
      </c>
    </row>
    <row r="21" spans="1:4">
      <c r="A21">
        <v>20000</v>
      </c>
      <c r="B21">
        <v>16880</v>
      </c>
      <c r="D21">
        <v>3120</v>
      </c>
    </row>
    <row r="22" spans="1:4">
      <c r="A22">
        <v>21000</v>
      </c>
      <c r="B22">
        <v>17630</v>
      </c>
      <c r="D22">
        <v>3370</v>
      </c>
    </row>
    <row r="23" spans="1:4">
      <c r="A23">
        <v>22000</v>
      </c>
      <c r="B23">
        <v>18380</v>
      </c>
      <c r="D23">
        <v>3620</v>
      </c>
    </row>
    <row r="24" spans="1:4">
      <c r="A24">
        <v>23000</v>
      </c>
      <c r="B24">
        <v>19130</v>
      </c>
      <c r="D24">
        <v>3870</v>
      </c>
    </row>
    <row r="25" spans="1:4">
      <c r="A25">
        <v>24000</v>
      </c>
      <c r="B25">
        <v>19880</v>
      </c>
      <c r="D25">
        <v>4120</v>
      </c>
    </row>
    <row r="26" spans="1:4">
      <c r="A26">
        <v>25000</v>
      </c>
      <c r="B26">
        <v>20630</v>
      </c>
      <c r="D26">
        <v>4370</v>
      </c>
    </row>
    <row r="27" spans="1:4">
      <c r="A27">
        <v>26000</v>
      </c>
      <c r="B27">
        <v>21380</v>
      </c>
      <c r="D27">
        <v>4620</v>
      </c>
    </row>
    <row r="28" spans="1:4">
      <c r="A28">
        <v>27000</v>
      </c>
      <c r="B28">
        <v>22130</v>
      </c>
      <c r="D28">
        <v>4870</v>
      </c>
    </row>
    <row r="29" spans="1:4">
      <c r="A29">
        <v>28000</v>
      </c>
      <c r="B29">
        <v>22880</v>
      </c>
      <c r="D29">
        <v>5120</v>
      </c>
    </row>
    <row r="30" spans="1:4">
      <c r="A30">
        <v>29000</v>
      </c>
      <c r="B30">
        <v>23630</v>
      </c>
      <c r="D30">
        <v>5370</v>
      </c>
    </row>
    <row r="31" spans="1:4">
      <c r="A31">
        <v>30000</v>
      </c>
      <c r="B31">
        <v>24380</v>
      </c>
      <c r="D31">
        <v>5620</v>
      </c>
    </row>
    <row r="32" spans="1:4">
      <c r="A32">
        <v>31000</v>
      </c>
      <c r="B32">
        <v>25130</v>
      </c>
      <c r="D32">
        <v>5870</v>
      </c>
    </row>
    <row r="33" spans="1:4">
      <c r="A33">
        <v>32000</v>
      </c>
      <c r="B33">
        <v>25880</v>
      </c>
      <c r="D33">
        <v>6120</v>
      </c>
    </row>
    <row r="34" spans="1:4">
      <c r="A34">
        <v>33000</v>
      </c>
      <c r="B34">
        <v>26630</v>
      </c>
      <c r="D34">
        <v>6370</v>
      </c>
    </row>
    <row r="35" spans="1:4">
      <c r="A35">
        <v>34000</v>
      </c>
      <c r="B35">
        <v>27380</v>
      </c>
      <c r="D35">
        <v>6620</v>
      </c>
    </row>
    <row r="36" spans="1:4">
      <c r="A36">
        <v>35000</v>
      </c>
      <c r="B36">
        <v>28130</v>
      </c>
      <c r="D36">
        <v>6870</v>
      </c>
    </row>
    <row r="37" spans="1:4">
      <c r="A37">
        <v>36000</v>
      </c>
      <c r="B37">
        <v>28880</v>
      </c>
      <c r="D37">
        <v>7120</v>
      </c>
    </row>
    <row r="38" spans="1:4">
      <c r="A38">
        <v>37000</v>
      </c>
      <c r="B38">
        <v>29630</v>
      </c>
      <c r="D38">
        <v>7370</v>
      </c>
    </row>
    <row r="39" spans="1:4">
      <c r="A39">
        <v>38000</v>
      </c>
      <c r="B39">
        <v>30380</v>
      </c>
      <c r="D39">
        <v>7620</v>
      </c>
    </row>
    <row r="40" spans="1:4">
      <c r="A40">
        <v>39000</v>
      </c>
      <c r="B40">
        <v>31105</v>
      </c>
      <c r="D40">
        <v>7895</v>
      </c>
    </row>
    <row r="41" spans="1:4">
      <c r="A41">
        <v>40000</v>
      </c>
      <c r="B41">
        <v>31805</v>
      </c>
      <c r="D41">
        <v>8195</v>
      </c>
    </row>
    <row r="42" spans="1:4">
      <c r="A42">
        <v>41000</v>
      </c>
      <c r="B42">
        <v>32505</v>
      </c>
      <c r="D42">
        <v>8495</v>
      </c>
    </row>
    <row r="43" spans="1:4">
      <c r="A43">
        <v>42000</v>
      </c>
      <c r="B43">
        <v>33205</v>
      </c>
      <c r="D43">
        <v>8795</v>
      </c>
    </row>
    <row r="44" spans="1:4">
      <c r="A44">
        <v>43000</v>
      </c>
      <c r="B44">
        <v>33905</v>
      </c>
      <c r="D44">
        <v>9095</v>
      </c>
    </row>
    <row r="45" spans="1:4">
      <c r="A45">
        <v>44000</v>
      </c>
      <c r="B45">
        <v>34605</v>
      </c>
      <c r="D45">
        <v>9395</v>
      </c>
    </row>
    <row r="46" spans="1:4">
      <c r="A46">
        <v>45000</v>
      </c>
      <c r="B46">
        <v>35305</v>
      </c>
      <c r="D46">
        <v>9695</v>
      </c>
    </row>
    <row r="47" spans="1:4">
      <c r="A47">
        <v>46000</v>
      </c>
      <c r="B47">
        <v>36005</v>
      </c>
      <c r="D47">
        <v>9995</v>
      </c>
    </row>
    <row r="48" spans="1:4">
      <c r="A48">
        <v>47000</v>
      </c>
      <c r="B48">
        <v>36705</v>
      </c>
      <c r="D48">
        <v>10295</v>
      </c>
    </row>
    <row r="49" spans="1:4">
      <c r="A49">
        <v>48000</v>
      </c>
      <c r="B49">
        <v>37405</v>
      </c>
      <c r="D49">
        <v>10595</v>
      </c>
    </row>
    <row r="50" spans="1:4">
      <c r="A50">
        <v>49000</v>
      </c>
      <c r="B50">
        <v>38105</v>
      </c>
      <c r="D50">
        <v>10895</v>
      </c>
    </row>
    <row r="51" spans="1:4">
      <c r="A51">
        <v>50000</v>
      </c>
      <c r="B51">
        <v>38805</v>
      </c>
      <c r="D51">
        <v>11195</v>
      </c>
    </row>
    <row r="52" spans="1:4">
      <c r="A52">
        <v>51000</v>
      </c>
      <c r="B52">
        <v>39505</v>
      </c>
      <c r="D52">
        <v>11495</v>
      </c>
    </row>
    <row r="53" spans="1:4">
      <c r="A53">
        <v>52000</v>
      </c>
      <c r="B53">
        <v>40205</v>
      </c>
      <c r="D53">
        <v>11795</v>
      </c>
    </row>
    <row r="54" spans="1:4">
      <c r="A54">
        <v>53000</v>
      </c>
      <c r="B54">
        <v>40905</v>
      </c>
      <c r="D54">
        <v>12095</v>
      </c>
    </row>
    <row r="55" spans="1:4">
      <c r="A55">
        <v>54000</v>
      </c>
      <c r="B55">
        <v>41605</v>
      </c>
      <c r="D55">
        <v>12395</v>
      </c>
    </row>
    <row r="56" spans="1:4">
      <c r="A56">
        <v>55000</v>
      </c>
      <c r="B56">
        <v>42305</v>
      </c>
      <c r="D56">
        <v>12695</v>
      </c>
    </row>
    <row r="57" spans="1:4">
      <c r="A57">
        <v>56000</v>
      </c>
      <c r="B57">
        <v>43005</v>
      </c>
      <c r="D57">
        <v>12995</v>
      </c>
    </row>
    <row r="58" spans="1:4">
      <c r="A58">
        <v>57000</v>
      </c>
      <c r="B58">
        <v>43705</v>
      </c>
      <c r="D58">
        <v>13295</v>
      </c>
    </row>
    <row r="59" spans="1:4">
      <c r="A59">
        <v>58000</v>
      </c>
      <c r="B59">
        <v>44405</v>
      </c>
      <c r="D59">
        <v>13595</v>
      </c>
    </row>
    <row r="60" spans="1:4">
      <c r="A60">
        <v>59000</v>
      </c>
      <c r="B60">
        <v>45080</v>
      </c>
      <c r="D60">
        <v>13920</v>
      </c>
    </row>
    <row r="61" spans="1:4">
      <c r="A61">
        <v>60000</v>
      </c>
      <c r="B61">
        <v>45730</v>
      </c>
      <c r="D61">
        <v>14270</v>
      </c>
    </row>
    <row r="62" spans="1:4">
      <c r="A62">
        <v>61000</v>
      </c>
      <c r="B62">
        <v>46380</v>
      </c>
      <c r="D62">
        <v>14620</v>
      </c>
    </row>
    <row r="63" spans="1:4">
      <c r="A63">
        <v>62000</v>
      </c>
      <c r="B63">
        <v>47030</v>
      </c>
      <c r="D63">
        <v>14970</v>
      </c>
    </row>
    <row r="64" spans="1:4">
      <c r="A64">
        <v>63000</v>
      </c>
      <c r="B64">
        <v>47680</v>
      </c>
      <c r="D64">
        <v>15320</v>
      </c>
    </row>
    <row r="65" spans="1:4">
      <c r="A65">
        <v>64000</v>
      </c>
      <c r="B65">
        <v>48330</v>
      </c>
      <c r="D65">
        <v>15670</v>
      </c>
    </row>
    <row r="66" spans="1:4">
      <c r="A66">
        <v>65000</v>
      </c>
      <c r="B66">
        <v>48980</v>
      </c>
      <c r="D66">
        <v>16020</v>
      </c>
    </row>
    <row r="67" spans="1:4">
      <c r="A67">
        <v>66000</v>
      </c>
      <c r="B67">
        <v>49630</v>
      </c>
      <c r="D67">
        <v>16370</v>
      </c>
    </row>
    <row r="68" spans="1:4">
      <c r="A68">
        <v>67000</v>
      </c>
      <c r="B68">
        <v>50280</v>
      </c>
      <c r="D68">
        <v>16720</v>
      </c>
    </row>
    <row r="69" spans="1:4">
      <c r="A69">
        <v>68000</v>
      </c>
      <c r="B69">
        <v>50930</v>
      </c>
      <c r="D69">
        <v>17070</v>
      </c>
    </row>
    <row r="70" spans="1:4">
      <c r="A70">
        <v>69000</v>
      </c>
      <c r="B70">
        <v>51580</v>
      </c>
      <c r="D70">
        <v>17420</v>
      </c>
    </row>
    <row r="71" spans="1:4">
      <c r="A71">
        <v>70000</v>
      </c>
      <c r="B71">
        <v>52230</v>
      </c>
      <c r="D71">
        <v>17770</v>
      </c>
    </row>
    <row r="72" spans="1:4">
      <c r="A72">
        <v>71000</v>
      </c>
      <c r="B72">
        <v>52880</v>
      </c>
      <c r="D72">
        <v>18120</v>
      </c>
    </row>
    <row r="73" spans="1:4">
      <c r="A73">
        <v>72000</v>
      </c>
      <c r="B73">
        <v>53530</v>
      </c>
      <c r="D73">
        <v>18470</v>
      </c>
    </row>
    <row r="74" spans="1:4">
      <c r="A74">
        <v>73000</v>
      </c>
      <c r="B74">
        <v>54180</v>
      </c>
      <c r="D74">
        <v>18820</v>
      </c>
    </row>
    <row r="75" spans="1:4">
      <c r="A75">
        <v>74000</v>
      </c>
      <c r="B75">
        <v>54830</v>
      </c>
      <c r="D75">
        <v>19170</v>
      </c>
    </row>
    <row r="76" spans="1:4">
      <c r="A76">
        <v>75000</v>
      </c>
      <c r="B76">
        <v>55480</v>
      </c>
      <c r="D76">
        <v>19520</v>
      </c>
    </row>
    <row r="77" spans="1:4">
      <c r="A77">
        <v>76000</v>
      </c>
      <c r="B77">
        <v>56130</v>
      </c>
      <c r="D77">
        <v>19870</v>
      </c>
    </row>
    <row r="78" spans="1:4">
      <c r="A78">
        <v>77000</v>
      </c>
      <c r="B78">
        <v>56780</v>
      </c>
      <c r="D78">
        <v>20220</v>
      </c>
    </row>
    <row r="79" spans="1:4">
      <c r="A79">
        <v>78000</v>
      </c>
      <c r="B79">
        <v>57430</v>
      </c>
      <c r="D79">
        <v>20570</v>
      </c>
    </row>
    <row r="80" spans="1:4">
      <c r="A80">
        <v>79000</v>
      </c>
      <c r="B80">
        <v>58080</v>
      </c>
      <c r="D80">
        <v>20920</v>
      </c>
    </row>
    <row r="81" spans="1:4">
      <c r="A81">
        <v>80000</v>
      </c>
      <c r="B81">
        <v>58730</v>
      </c>
      <c r="D81">
        <v>21270</v>
      </c>
    </row>
    <row r="82" spans="1:4">
      <c r="A82">
        <v>81000</v>
      </c>
      <c r="B82">
        <v>59380</v>
      </c>
      <c r="D82">
        <v>21620</v>
      </c>
    </row>
    <row r="83" spans="1:4">
      <c r="A83">
        <v>82000</v>
      </c>
      <c r="B83">
        <v>60030</v>
      </c>
      <c r="D83">
        <v>21970</v>
      </c>
    </row>
    <row r="84" spans="1:4">
      <c r="A84">
        <v>83000</v>
      </c>
      <c r="B84">
        <v>60680</v>
      </c>
      <c r="D84">
        <v>22320</v>
      </c>
    </row>
    <row r="85" spans="1:4">
      <c r="A85">
        <v>84000</v>
      </c>
      <c r="B85">
        <v>61280</v>
      </c>
      <c r="D85">
        <v>22720</v>
      </c>
    </row>
    <row r="86" spans="1:4">
      <c r="A86">
        <v>85000</v>
      </c>
      <c r="B86">
        <v>61830</v>
      </c>
      <c r="D86">
        <v>23170</v>
      </c>
    </row>
    <row r="87" spans="1:4">
      <c r="A87">
        <v>86000</v>
      </c>
      <c r="B87">
        <v>62380</v>
      </c>
      <c r="D87">
        <v>23620</v>
      </c>
    </row>
    <row r="88" spans="1:4">
      <c r="A88">
        <v>87000</v>
      </c>
      <c r="B88">
        <v>62930</v>
      </c>
      <c r="D88">
        <v>24070</v>
      </c>
    </row>
    <row r="89" spans="1:4">
      <c r="A89">
        <v>88000</v>
      </c>
      <c r="B89">
        <v>63480</v>
      </c>
      <c r="D89">
        <v>24520</v>
      </c>
    </row>
    <row r="90" spans="1:4">
      <c r="A90">
        <v>89000</v>
      </c>
      <c r="B90">
        <v>64030</v>
      </c>
      <c r="D90">
        <v>24970</v>
      </c>
    </row>
    <row r="91" spans="1:4">
      <c r="A91">
        <v>90000</v>
      </c>
      <c r="B91">
        <v>64580</v>
      </c>
      <c r="D91">
        <v>25420</v>
      </c>
    </row>
    <row r="92" spans="1:4">
      <c r="A92">
        <v>91000</v>
      </c>
      <c r="B92">
        <v>65130</v>
      </c>
      <c r="D92">
        <v>25870</v>
      </c>
    </row>
    <row r="93" spans="1:4">
      <c r="A93">
        <v>92000</v>
      </c>
      <c r="B93">
        <v>65680</v>
      </c>
      <c r="D93">
        <v>26320</v>
      </c>
    </row>
    <row r="94" spans="1:4">
      <c r="A94">
        <v>93000</v>
      </c>
      <c r="B94">
        <v>66230</v>
      </c>
      <c r="D94">
        <v>26770</v>
      </c>
    </row>
    <row r="95" spans="1:4">
      <c r="A95">
        <v>94000</v>
      </c>
      <c r="B95">
        <v>66780</v>
      </c>
      <c r="D95">
        <v>27220</v>
      </c>
    </row>
    <row r="96" spans="1:4">
      <c r="A96">
        <v>95000</v>
      </c>
      <c r="B96">
        <v>67330</v>
      </c>
      <c r="D96">
        <v>27670</v>
      </c>
    </row>
    <row r="97" spans="1:4">
      <c r="A97">
        <v>96000</v>
      </c>
      <c r="B97">
        <v>67880</v>
      </c>
      <c r="D97">
        <v>28120</v>
      </c>
    </row>
    <row r="98" spans="1:4">
      <c r="A98">
        <v>97000</v>
      </c>
      <c r="B98">
        <v>68430</v>
      </c>
      <c r="D98">
        <v>28570</v>
      </c>
    </row>
    <row r="99" spans="1:4">
      <c r="A99">
        <v>98000</v>
      </c>
      <c r="B99">
        <v>68980</v>
      </c>
      <c r="D99">
        <v>29020</v>
      </c>
    </row>
    <row r="100" spans="1:4">
      <c r="A100">
        <v>99000</v>
      </c>
      <c r="B100">
        <v>69530</v>
      </c>
      <c r="D100">
        <v>29470</v>
      </c>
    </row>
    <row r="101" spans="1:4">
      <c r="A101">
        <v>100000</v>
      </c>
      <c r="B101">
        <v>70080</v>
      </c>
      <c r="D101">
        <v>29920</v>
      </c>
    </row>
    <row r="102" spans="1:4">
      <c r="A102">
        <v>101000</v>
      </c>
      <c r="B102">
        <v>70630</v>
      </c>
      <c r="D102">
        <v>30370</v>
      </c>
    </row>
    <row r="103" spans="1:4">
      <c r="A103">
        <v>102000</v>
      </c>
      <c r="B103">
        <v>71180</v>
      </c>
      <c r="D103">
        <v>30820</v>
      </c>
    </row>
    <row r="104" spans="1:4">
      <c r="A104">
        <v>103000</v>
      </c>
      <c r="B104">
        <v>71730</v>
      </c>
      <c r="D104">
        <v>31270</v>
      </c>
    </row>
    <row r="105" spans="1:4">
      <c r="A105">
        <v>104000</v>
      </c>
      <c r="B105">
        <v>72280</v>
      </c>
      <c r="D105">
        <v>31720</v>
      </c>
    </row>
    <row r="106" spans="1:4">
      <c r="A106">
        <v>105000</v>
      </c>
      <c r="B106">
        <v>72830</v>
      </c>
      <c r="D106">
        <v>32170</v>
      </c>
    </row>
    <row r="107" spans="1:4">
      <c r="A107">
        <v>106000</v>
      </c>
      <c r="B107">
        <v>73380</v>
      </c>
      <c r="D107">
        <v>32620</v>
      </c>
    </row>
    <row r="108" spans="1:4">
      <c r="A108">
        <v>107000</v>
      </c>
      <c r="B108">
        <v>73930</v>
      </c>
      <c r="D108">
        <v>33070</v>
      </c>
    </row>
    <row r="109" spans="1:4">
      <c r="A109">
        <v>108000</v>
      </c>
      <c r="B109">
        <v>74480</v>
      </c>
      <c r="D109">
        <v>33520</v>
      </c>
    </row>
    <row r="110" spans="1:4">
      <c r="A110">
        <v>109000</v>
      </c>
      <c r="B110">
        <v>75030</v>
      </c>
      <c r="D110">
        <v>33970</v>
      </c>
    </row>
    <row r="111" spans="1:4">
      <c r="A111">
        <v>110000</v>
      </c>
      <c r="B111">
        <v>75580</v>
      </c>
      <c r="D111">
        <v>34420</v>
      </c>
    </row>
    <row r="112" spans="1:4">
      <c r="A112">
        <v>111000</v>
      </c>
      <c r="B112">
        <v>76130</v>
      </c>
      <c r="D112">
        <v>34870</v>
      </c>
    </row>
    <row r="113" spans="1:4">
      <c r="A113">
        <v>112000</v>
      </c>
      <c r="B113">
        <v>76680</v>
      </c>
      <c r="D113">
        <v>35320</v>
      </c>
    </row>
    <row r="114" spans="1:4">
      <c r="A114">
        <v>113000</v>
      </c>
      <c r="B114">
        <v>77230</v>
      </c>
      <c r="D114">
        <v>35770</v>
      </c>
    </row>
    <row r="115" spans="1:4">
      <c r="A115">
        <v>114000</v>
      </c>
      <c r="B115">
        <v>77780</v>
      </c>
      <c r="D115">
        <v>36220</v>
      </c>
    </row>
    <row r="116" spans="1:4">
      <c r="A116">
        <v>115000</v>
      </c>
      <c r="B116">
        <v>78330</v>
      </c>
      <c r="D116">
        <v>36670</v>
      </c>
    </row>
    <row r="117" spans="1:4">
      <c r="A117">
        <v>116000</v>
      </c>
      <c r="B117">
        <v>78880</v>
      </c>
      <c r="D117">
        <v>37120</v>
      </c>
    </row>
    <row r="118" spans="1:4">
      <c r="A118">
        <v>117000</v>
      </c>
      <c r="B118">
        <v>79430</v>
      </c>
      <c r="D118">
        <v>37570</v>
      </c>
    </row>
    <row r="119" spans="1:4">
      <c r="A119">
        <v>118000</v>
      </c>
      <c r="B119">
        <v>79980</v>
      </c>
      <c r="D119">
        <v>38020</v>
      </c>
    </row>
    <row r="120" spans="1:4">
      <c r="A120">
        <v>119000</v>
      </c>
      <c r="B120">
        <v>80530</v>
      </c>
      <c r="D120">
        <v>38470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19"/>
  <sheetViews>
    <sheetView zoomScale="145" zoomScaleNormal="145" topLeftCell="A9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4.5" style="26" customWidth="1"/>
    <col min="6" max="6" width="16" style="26" customWidth="1"/>
    <col min="7" max="7" width="15.5" style="26" customWidth="1"/>
    <col min="8" max="8" width="12.5" customWidth="1"/>
    <col min="9" max="9" width="21.1617647058824" customWidth="1"/>
    <col min="10" max="10" width="14.3308823529412" customWidth="1"/>
    <col min="11" max="11" width="17.3308823529412" customWidth="1"/>
    <col min="12" max="12" width="12.5" customWidth="1"/>
    <col min="13" max="13" width="11.5" customWidth="1"/>
  </cols>
  <sheetData>
    <row r="2" spans="1:11">
      <c r="A2" t="s">
        <v>70</v>
      </c>
      <c r="B2">
        <v>206</v>
      </c>
      <c r="C2" t="s">
        <v>71</v>
      </c>
      <c r="E2" s="26" t="s">
        <v>72</v>
      </c>
      <c r="F2" s="26" t="s">
        <v>73</v>
      </c>
      <c r="G2" s="26" t="s">
        <v>74</v>
      </c>
      <c r="I2" s="26" t="s">
        <v>72</v>
      </c>
      <c r="J2" s="26" t="s">
        <v>73</v>
      </c>
      <c r="K2" s="26" t="s">
        <v>74</v>
      </c>
    </row>
    <row r="3" spans="1:13">
      <c r="A3" t="s">
        <v>75</v>
      </c>
      <c r="B3">
        <v>61</v>
      </c>
      <c r="C3" s="30" t="s">
        <v>76</v>
      </c>
      <c r="D3" s="31" t="s">
        <v>77</v>
      </c>
      <c r="E3" s="34">
        <f>B7-B$6</f>
        <v>1445166.66666667</v>
      </c>
      <c r="F3" s="34">
        <v>3749.86</v>
      </c>
      <c r="G3" s="34">
        <f t="shared" ref="G3:G66" si="0">F3+B$6</f>
        <v>8583.19333333333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8392.28986294756</v>
      </c>
      <c r="M3" s="26">
        <f>F305</f>
        <v>745630.27666667</v>
      </c>
    </row>
    <row r="4" spans="1:11">
      <c r="A4" t="s">
        <v>78</v>
      </c>
      <c r="B4">
        <v>25</v>
      </c>
      <c r="C4" s="30" t="s">
        <v>79</v>
      </c>
      <c r="D4" s="31" t="s">
        <v>80</v>
      </c>
      <c r="E4" s="34">
        <f>E3-B$6</f>
        <v>1440333.33333333</v>
      </c>
      <c r="F4" s="34">
        <f t="shared" ref="F4:F67" si="1">E3*B$5/12</f>
        <v>5901.09722222222</v>
      </c>
      <c r="G4" s="34">
        <f t="shared" si="0"/>
        <v>10734.4305555556</v>
      </c>
      <c r="I4" s="26">
        <f>I3-K3+J3</f>
        <v>1447528.54347039</v>
      </c>
      <c r="J4" s="26">
        <f>I4*$B$5/12</f>
        <v>5910.74155250408</v>
      </c>
      <c r="K4" s="26">
        <f>K3</f>
        <v>8392.28986294756</v>
      </c>
    </row>
    <row r="5" spans="1:14">
      <c r="A5" t="s">
        <v>81</v>
      </c>
      <c r="B5" s="28">
        <f>4.9%</f>
        <v>0.049</v>
      </c>
      <c r="C5" s="30" t="s">
        <v>82</v>
      </c>
      <c r="D5" s="31" t="s">
        <v>83</v>
      </c>
      <c r="E5" s="34">
        <f>E4-B$6</f>
        <v>1435500</v>
      </c>
      <c r="F5" s="34">
        <f t="shared" si="1"/>
        <v>5881.36111111111</v>
      </c>
      <c r="G5" s="34">
        <f t="shared" si="0"/>
        <v>10714.6944444444</v>
      </c>
      <c r="I5" s="26">
        <f t="shared" ref="I5:I29" si="2">I4-K4+J4</f>
        <v>1445046.99515994</v>
      </c>
      <c r="J5" s="26">
        <f t="shared" ref="J5:J68" si="3">I5*$B$5/12</f>
        <v>5900.60856356976</v>
      </c>
      <c r="K5" s="26">
        <f t="shared" ref="K5:K29" si="4">K4</f>
        <v>8392.28986294756</v>
      </c>
      <c r="M5">
        <v>25</v>
      </c>
      <c r="N5">
        <v>888914.443333338</v>
      </c>
    </row>
    <row r="6" spans="1:14">
      <c r="A6" t="s">
        <v>84</v>
      </c>
      <c r="B6" s="26">
        <f>B7/(B4*12)</f>
        <v>4833.33333333333</v>
      </c>
      <c r="C6" s="30" t="s">
        <v>85</v>
      </c>
      <c r="D6" s="31" t="s">
        <v>86</v>
      </c>
      <c r="E6" s="34">
        <f>E5-B$6</f>
        <v>1430666.66666667</v>
      </c>
      <c r="F6" s="34">
        <f t="shared" si="1"/>
        <v>5861.625</v>
      </c>
      <c r="G6" s="34">
        <f t="shared" si="0"/>
        <v>10694.9583333333</v>
      </c>
      <c r="I6" s="26">
        <f t="shared" si="2"/>
        <v>1442555.31386056</v>
      </c>
      <c r="J6" s="26">
        <f t="shared" si="3"/>
        <v>5890.43419826397</v>
      </c>
      <c r="K6" s="26">
        <f t="shared" si="4"/>
        <v>8392.28986294756</v>
      </c>
      <c r="M6">
        <v>20</v>
      </c>
      <c r="N6">
        <v>711289.44333333</v>
      </c>
    </row>
    <row r="7" spans="1:14">
      <c r="A7" t="s">
        <v>87</v>
      </c>
      <c r="B7" s="26">
        <v>1450000</v>
      </c>
      <c r="C7" s="30" t="s">
        <v>88</v>
      </c>
      <c r="D7" s="31" t="s">
        <v>89</v>
      </c>
      <c r="E7" s="34">
        <f>E6-B$6</f>
        <v>1425833.33333333</v>
      </c>
      <c r="F7" s="34">
        <f t="shared" si="1"/>
        <v>5841.88888888889</v>
      </c>
      <c r="G7" s="34">
        <f t="shared" si="0"/>
        <v>10675.2222222222</v>
      </c>
      <c r="I7" s="26">
        <f t="shared" si="2"/>
        <v>1440053.45819588</v>
      </c>
      <c r="J7" s="26">
        <f t="shared" si="3"/>
        <v>5880.21828763318</v>
      </c>
      <c r="K7" s="26">
        <f t="shared" si="4"/>
        <v>8392.28986294756</v>
      </c>
      <c r="M7">
        <v>15</v>
      </c>
      <c r="N7">
        <v>533664.443333336</v>
      </c>
    </row>
    <row r="8" spans="3:11">
      <c r="C8" s="30" t="s">
        <v>90</v>
      </c>
      <c r="D8" s="31" t="s">
        <v>91</v>
      </c>
      <c r="E8" s="34">
        <f>E7-B$6</f>
        <v>1421000</v>
      </c>
      <c r="F8" s="34">
        <f t="shared" si="1"/>
        <v>5822.15277777778</v>
      </c>
      <c r="G8" s="34">
        <f t="shared" si="0"/>
        <v>10655.4861111111</v>
      </c>
      <c r="I8" s="26">
        <f t="shared" si="2"/>
        <v>1437541.38662057</v>
      </c>
      <c r="J8" s="26">
        <f t="shared" si="3"/>
        <v>5869.96066203398</v>
      </c>
      <c r="K8" s="26">
        <f t="shared" si="4"/>
        <v>8392.28986294756</v>
      </c>
    </row>
    <row r="9" spans="3:17">
      <c r="C9" s="32" t="s">
        <v>92</v>
      </c>
      <c r="D9" s="33" t="s">
        <v>93</v>
      </c>
      <c r="E9" s="35">
        <f>E8-B$6-H9</f>
        <v>1416166.66666667</v>
      </c>
      <c r="F9" s="35">
        <f t="shared" si="1"/>
        <v>5802.41666666667</v>
      </c>
      <c r="G9" s="35">
        <f t="shared" si="0"/>
        <v>10635.75</v>
      </c>
      <c r="I9" s="26">
        <f>I8-K8+J8-H9</f>
        <v>1435019.05741965</v>
      </c>
      <c r="J9" s="26">
        <f t="shared" si="3"/>
        <v>5859.66115113025</v>
      </c>
      <c r="K9" s="26">
        <f t="shared" si="4"/>
        <v>8392.28986294756</v>
      </c>
      <c r="Q9" s="26"/>
    </row>
    <row r="10" spans="3:11">
      <c r="C10" s="30" t="s">
        <v>94</v>
      </c>
      <c r="D10" s="31" t="s">
        <v>95</v>
      </c>
      <c r="E10" s="34">
        <f t="shared" ref="E10:E73" si="5">E9-B$6-H10</f>
        <v>1411333.33333333</v>
      </c>
      <c r="F10" s="34">
        <f t="shared" si="1"/>
        <v>5782.68055555556</v>
      </c>
      <c r="G10" s="34">
        <f t="shared" si="0"/>
        <v>10616.0138888889</v>
      </c>
      <c r="I10" s="26">
        <f t="shared" si="2"/>
        <v>1432486.42870784</v>
      </c>
      <c r="J10" s="26">
        <f t="shared" si="3"/>
        <v>5849.31958389033</v>
      </c>
      <c r="K10" s="26">
        <f t="shared" si="4"/>
        <v>8392.28986294756</v>
      </c>
    </row>
    <row r="11" spans="3:11">
      <c r="C11" t="s">
        <v>96</v>
      </c>
      <c r="D11" s="27" t="s">
        <v>97</v>
      </c>
      <c r="E11" s="26">
        <f t="shared" si="5"/>
        <v>1406500</v>
      </c>
      <c r="F11" s="26">
        <f t="shared" si="1"/>
        <v>5762.94444444445</v>
      </c>
      <c r="G11" s="26">
        <f t="shared" si="0"/>
        <v>10596.2777777778</v>
      </c>
      <c r="I11" s="26">
        <f t="shared" si="2"/>
        <v>1429943.45842878</v>
      </c>
      <c r="J11" s="26">
        <f t="shared" si="3"/>
        <v>5838.93578858418</v>
      </c>
      <c r="K11" s="26">
        <f t="shared" si="4"/>
        <v>8392.28986294756</v>
      </c>
    </row>
    <row r="12" spans="3:11">
      <c r="C12" t="s">
        <v>98</v>
      </c>
      <c r="D12" s="27" t="s">
        <v>99</v>
      </c>
      <c r="E12" s="26">
        <f t="shared" si="5"/>
        <v>1401666.66666667</v>
      </c>
      <c r="F12" s="26">
        <f t="shared" si="1"/>
        <v>5743.20833333334</v>
      </c>
      <c r="G12" s="26">
        <f t="shared" si="0"/>
        <v>10576.5416666667</v>
      </c>
      <c r="I12" s="26">
        <f t="shared" si="2"/>
        <v>1427390.10435442</v>
      </c>
      <c r="J12" s="26">
        <f t="shared" si="3"/>
        <v>5828.50959278053</v>
      </c>
      <c r="K12" s="26">
        <f t="shared" si="4"/>
        <v>8392.28986294756</v>
      </c>
    </row>
    <row r="13" spans="3:11">
      <c r="C13" t="s">
        <v>100</v>
      </c>
      <c r="D13" s="27" t="s">
        <v>101</v>
      </c>
      <c r="E13" s="26">
        <f t="shared" si="5"/>
        <v>1396833.33333333</v>
      </c>
      <c r="F13" s="26">
        <f t="shared" si="1"/>
        <v>5723.47222222223</v>
      </c>
      <c r="G13" s="26">
        <f t="shared" si="0"/>
        <v>10556.8055555556</v>
      </c>
      <c r="I13" s="26">
        <f t="shared" si="2"/>
        <v>1424826.32408425</v>
      </c>
      <c r="J13" s="26">
        <f t="shared" si="3"/>
        <v>5818.04082334401</v>
      </c>
      <c r="K13" s="26">
        <f t="shared" si="4"/>
        <v>8392.28986294756</v>
      </c>
    </row>
    <row r="14" spans="3:11">
      <c r="C14" t="s">
        <v>102</v>
      </c>
      <c r="D14" s="27" t="s">
        <v>103</v>
      </c>
      <c r="E14" s="26">
        <f t="shared" si="5"/>
        <v>1392000</v>
      </c>
      <c r="F14" s="26">
        <f t="shared" si="1"/>
        <v>5703.73611111111</v>
      </c>
      <c r="G14" s="26">
        <f t="shared" si="0"/>
        <v>10537.0694444444</v>
      </c>
      <c r="I14" s="26">
        <f t="shared" si="2"/>
        <v>1422252.07504464</v>
      </c>
      <c r="J14" s="26">
        <f t="shared" si="3"/>
        <v>5807.5293064323</v>
      </c>
      <c r="K14" s="26">
        <f t="shared" si="4"/>
        <v>8392.28986294756</v>
      </c>
    </row>
    <row r="15" spans="3:11">
      <c r="C15" t="s">
        <v>104</v>
      </c>
      <c r="D15" s="27" t="s">
        <v>105</v>
      </c>
      <c r="E15" s="26">
        <f t="shared" si="5"/>
        <v>1387166.66666667</v>
      </c>
      <c r="F15" s="26">
        <f t="shared" si="1"/>
        <v>5684</v>
      </c>
      <c r="G15" s="26">
        <f t="shared" si="0"/>
        <v>10517.3333333333</v>
      </c>
      <c r="I15" s="26">
        <f t="shared" si="2"/>
        <v>1419667.31448813</v>
      </c>
      <c r="J15" s="26">
        <f t="shared" si="3"/>
        <v>5796.97486749319</v>
      </c>
      <c r="K15" s="26">
        <f t="shared" si="4"/>
        <v>8392.28986294756</v>
      </c>
    </row>
    <row r="16" spans="3:11">
      <c r="C16" t="s">
        <v>106</v>
      </c>
      <c r="D16" s="27" t="s">
        <v>107</v>
      </c>
      <c r="E16" s="26">
        <f t="shared" si="5"/>
        <v>1382333.33333333</v>
      </c>
      <c r="F16" s="26">
        <f t="shared" si="1"/>
        <v>5664.26388888889</v>
      </c>
      <c r="G16" s="26">
        <f t="shared" si="0"/>
        <v>10497.5972222222</v>
      </c>
      <c r="I16" s="26">
        <f t="shared" si="2"/>
        <v>1417071.99949267</v>
      </c>
      <c r="J16" s="26">
        <f t="shared" si="3"/>
        <v>5786.37733126176</v>
      </c>
      <c r="K16" s="26">
        <f t="shared" si="4"/>
        <v>8392.28986294756</v>
      </c>
    </row>
    <row r="17" spans="3:11">
      <c r="C17" t="s">
        <v>108</v>
      </c>
      <c r="D17" s="27" t="s">
        <v>109</v>
      </c>
      <c r="E17" s="26">
        <f t="shared" si="5"/>
        <v>1377500</v>
      </c>
      <c r="F17" s="26">
        <f t="shared" si="1"/>
        <v>5644.52777777778</v>
      </c>
      <c r="G17" s="26">
        <f t="shared" si="0"/>
        <v>10477.8611111111</v>
      </c>
      <c r="I17" s="26">
        <f t="shared" si="2"/>
        <v>1414466.08696099</v>
      </c>
      <c r="J17" s="26">
        <f t="shared" si="3"/>
        <v>5775.73652175737</v>
      </c>
      <c r="K17" s="26">
        <f t="shared" si="4"/>
        <v>8392.28986294756</v>
      </c>
    </row>
    <row r="18" spans="3:11">
      <c r="C18" t="s">
        <v>110</v>
      </c>
      <c r="D18" s="27" t="s">
        <v>111</v>
      </c>
      <c r="E18" s="26">
        <f t="shared" si="5"/>
        <v>1372666.66666667</v>
      </c>
      <c r="F18" s="26">
        <f t="shared" si="1"/>
        <v>5624.79166666667</v>
      </c>
      <c r="G18" s="26">
        <f t="shared" si="0"/>
        <v>10458.125</v>
      </c>
      <c r="I18" s="26">
        <f t="shared" si="2"/>
        <v>1411849.5336198</v>
      </c>
      <c r="J18" s="26">
        <f t="shared" si="3"/>
        <v>5765.05226228085</v>
      </c>
      <c r="K18" s="26">
        <f t="shared" si="4"/>
        <v>8392.28986294756</v>
      </c>
    </row>
    <row r="19" spans="3:11">
      <c r="C19" t="s">
        <v>112</v>
      </c>
      <c r="D19" s="27" t="s">
        <v>113</v>
      </c>
      <c r="E19" s="26">
        <f t="shared" si="5"/>
        <v>1367833.33333333</v>
      </c>
      <c r="F19" s="26">
        <f t="shared" si="1"/>
        <v>5605.05555555556</v>
      </c>
      <c r="G19" s="26">
        <f t="shared" si="0"/>
        <v>10438.3888888889</v>
      </c>
      <c r="I19" s="26">
        <f t="shared" si="2"/>
        <v>1409222.29601913</v>
      </c>
      <c r="J19" s="26">
        <f t="shared" si="3"/>
        <v>5754.32437541146</v>
      </c>
      <c r="K19" s="26">
        <f t="shared" si="4"/>
        <v>8392.28986294756</v>
      </c>
    </row>
    <row r="20" spans="3:11">
      <c r="C20" t="s">
        <v>114</v>
      </c>
      <c r="D20" s="27" t="s">
        <v>115</v>
      </c>
      <c r="E20" s="26">
        <f t="shared" si="5"/>
        <v>1363000</v>
      </c>
      <c r="F20" s="26">
        <f t="shared" si="1"/>
        <v>5585.31944444445</v>
      </c>
      <c r="G20" s="26">
        <f t="shared" si="0"/>
        <v>10418.6527777778</v>
      </c>
      <c r="I20" s="26">
        <f t="shared" si="2"/>
        <v>1406584.3305316</v>
      </c>
      <c r="J20" s="26">
        <f t="shared" si="3"/>
        <v>5743.55268300402</v>
      </c>
      <c r="K20" s="26">
        <f t="shared" si="4"/>
        <v>8392.28986294756</v>
      </c>
    </row>
    <row r="21" spans="3:11">
      <c r="C21" t="s">
        <v>116</v>
      </c>
      <c r="D21" s="27" t="s">
        <v>117</v>
      </c>
      <c r="E21" s="26">
        <f t="shared" si="5"/>
        <v>1358166.66666667</v>
      </c>
      <c r="F21" s="26">
        <f t="shared" si="1"/>
        <v>5565.58333333334</v>
      </c>
      <c r="G21" s="26">
        <f t="shared" si="0"/>
        <v>10398.9166666667</v>
      </c>
      <c r="I21" s="26">
        <f t="shared" si="2"/>
        <v>1403935.59335165</v>
      </c>
      <c r="J21" s="26">
        <f t="shared" si="3"/>
        <v>5732.73700618591</v>
      </c>
      <c r="K21" s="26">
        <f t="shared" si="4"/>
        <v>8392.28986294756</v>
      </c>
    </row>
    <row r="22" spans="3:11">
      <c r="C22" t="s">
        <v>118</v>
      </c>
      <c r="D22" s="27" t="s">
        <v>119</v>
      </c>
      <c r="E22" s="26">
        <f t="shared" si="5"/>
        <v>1353333.33333333</v>
      </c>
      <c r="F22" s="26">
        <f t="shared" si="1"/>
        <v>5545.84722222223</v>
      </c>
      <c r="G22" s="26">
        <f t="shared" si="0"/>
        <v>10379.1805555556</v>
      </c>
      <c r="I22" s="26">
        <f t="shared" si="2"/>
        <v>1401276.04049489</v>
      </c>
      <c r="J22" s="26">
        <f t="shared" si="3"/>
        <v>5721.87716535414</v>
      </c>
      <c r="K22" s="26">
        <f t="shared" si="4"/>
        <v>8392.28986294756</v>
      </c>
    </row>
    <row r="23" spans="3:11">
      <c r="C23" t="s">
        <v>120</v>
      </c>
      <c r="D23" s="27" t="s">
        <v>121</v>
      </c>
      <c r="E23" s="26">
        <f t="shared" si="5"/>
        <v>1348500</v>
      </c>
      <c r="F23" s="26">
        <f t="shared" si="1"/>
        <v>5526.11111111112</v>
      </c>
      <c r="G23" s="26">
        <f t="shared" si="0"/>
        <v>10359.4444444445</v>
      </c>
      <c r="I23" s="26">
        <f t="shared" si="2"/>
        <v>1398605.6277973</v>
      </c>
      <c r="J23" s="26">
        <f t="shared" si="3"/>
        <v>5710.9729801723</v>
      </c>
      <c r="K23" s="26">
        <f t="shared" si="4"/>
        <v>8392.28986294756</v>
      </c>
    </row>
    <row r="24" spans="3:11">
      <c r="C24" t="s">
        <v>122</v>
      </c>
      <c r="D24" s="27" t="s">
        <v>123</v>
      </c>
      <c r="E24" s="26">
        <f t="shared" si="5"/>
        <v>1343666.66666667</v>
      </c>
      <c r="F24" s="26">
        <f t="shared" si="1"/>
        <v>5506.37500000001</v>
      </c>
      <c r="G24" s="26">
        <f t="shared" si="0"/>
        <v>10339.7083333333</v>
      </c>
      <c r="I24" s="26">
        <f t="shared" si="2"/>
        <v>1395924.31091452</v>
      </c>
      <c r="J24" s="26">
        <f t="shared" si="3"/>
        <v>5700.02426956763</v>
      </c>
      <c r="K24" s="26">
        <f t="shared" si="4"/>
        <v>8392.28986294756</v>
      </c>
    </row>
    <row r="25" spans="3:11">
      <c r="C25" t="s">
        <v>124</v>
      </c>
      <c r="D25" s="27" t="s">
        <v>125</v>
      </c>
      <c r="E25" s="26">
        <f t="shared" si="5"/>
        <v>1338833.33333334</v>
      </c>
      <c r="F25" s="26">
        <f t="shared" si="1"/>
        <v>5486.6388888889</v>
      </c>
      <c r="G25" s="26">
        <f t="shared" si="0"/>
        <v>10319.9722222222</v>
      </c>
      <c r="I25" s="26">
        <f t="shared" si="2"/>
        <v>1393232.04532114</v>
      </c>
      <c r="J25" s="26">
        <f t="shared" si="3"/>
        <v>5689.030851728</v>
      </c>
      <c r="K25" s="26">
        <f t="shared" si="4"/>
        <v>8392.28986294756</v>
      </c>
    </row>
    <row r="26" spans="3:11">
      <c r="C26" t="s">
        <v>126</v>
      </c>
      <c r="D26" s="27" t="s">
        <v>127</v>
      </c>
      <c r="E26" s="26">
        <f t="shared" si="5"/>
        <v>1334000</v>
      </c>
      <c r="F26" s="26">
        <f t="shared" si="1"/>
        <v>5466.90277777779</v>
      </c>
      <c r="G26" s="26">
        <f t="shared" si="0"/>
        <v>10300.2361111111</v>
      </c>
      <c r="I26" s="26">
        <f t="shared" si="2"/>
        <v>1390528.78630992</v>
      </c>
      <c r="J26" s="26">
        <f t="shared" si="3"/>
        <v>5677.99254409885</v>
      </c>
      <c r="K26" s="26">
        <f t="shared" si="4"/>
        <v>8392.28986294756</v>
      </c>
    </row>
    <row r="27" spans="3:11">
      <c r="C27" t="s">
        <v>128</v>
      </c>
      <c r="D27" s="27" t="s">
        <v>129</v>
      </c>
      <c r="E27" s="26">
        <f t="shared" si="5"/>
        <v>1329166.66666667</v>
      </c>
      <c r="F27" s="26">
        <f t="shared" si="1"/>
        <v>5447.16666666667</v>
      </c>
      <c r="G27" s="26">
        <f t="shared" si="0"/>
        <v>10280.5</v>
      </c>
      <c r="I27" s="26">
        <f t="shared" si="2"/>
        <v>1387814.48899107</v>
      </c>
      <c r="J27" s="26">
        <f t="shared" si="3"/>
        <v>5666.90916338022</v>
      </c>
      <c r="K27" s="26">
        <f t="shared" si="4"/>
        <v>8392.28986294756</v>
      </c>
    </row>
    <row r="28" spans="3:11">
      <c r="C28" t="s">
        <v>130</v>
      </c>
      <c r="D28" s="27" t="s">
        <v>131</v>
      </c>
      <c r="E28" s="26">
        <f t="shared" si="5"/>
        <v>1324333.33333334</v>
      </c>
      <c r="F28" s="26">
        <f t="shared" si="1"/>
        <v>5427.43055555556</v>
      </c>
      <c r="G28" s="26">
        <f t="shared" si="0"/>
        <v>10260.7638888889</v>
      </c>
      <c r="I28" s="26">
        <f t="shared" si="2"/>
        <v>1385089.10829151</v>
      </c>
      <c r="J28" s="26">
        <f t="shared" si="3"/>
        <v>5655.78052552365</v>
      </c>
      <c r="K28" s="26">
        <f t="shared" si="4"/>
        <v>8392.28986294756</v>
      </c>
    </row>
    <row r="29" spans="3:11">
      <c r="C29" t="s">
        <v>132</v>
      </c>
      <c r="D29" s="27" t="s">
        <v>133</v>
      </c>
      <c r="E29" s="26">
        <f t="shared" si="5"/>
        <v>1319500</v>
      </c>
      <c r="F29" s="26">
        <f t="shared" si="1"/>
        <v>5407.69444444445</v>
      </c>
      <c r="G29" s="26">
        <f t="shared" si="0"/>
        <v>10241.0277777778</v>
      </c>
      <c r="I29" s="26">
        <f t="shared" si="2"/>
        <v>1382352.59895408</v>
      </c>
      <c r="J29" s="26">
        <f t="shared" si="3"/>
        <v>5644.60644572917</v>
      </c>
      <c r="K29" s="26">
        <f t="shared" si="4"/>
        <v>8392.28986294756</v>
      </c>
    </row>
    <row r="30" spans="3:11">
      <c r="C30" t="s">
        <v>134</v>
      </c>
      <c r="D30" s="27" t="s">
        <v>135</v>
      </c>
      <c r="E30" s="26">
        <f t="shared" si="5"/>
        <v>1314666.66666667</v>
      </c>
      <c r="F30" s="26">
        <f t="shared" si="1"/>
        <v>5387.95833333334</v>
      </c>
      <c r="G30" s="26">
        <f t="shared" si="0"/>
        <v>10221.2916666667</v>
      </c>
      <c r="I30" s="26">
        <f t="shared" ref="I30:I93" si="6">I29-K29+J29</f>
        <v>1379604.91553686</v>
      </c>
      <c r="J30" s="26">
        <f t="shared" si="3"/>
        <v>5633.3867384422</v>
      </c>
      <c r="K30" s="26">
        <f t="shared" ref="K30:K93" si="7">K29</f>
        <v>8392.28986294756</v>
      </c>
    </row>
    <row r="31" spans="3:11">
      <c r="C31" t="s">
        <v>136</v>
      </c>
      <c r="D31" s="27" t="s">
        <v>137</v>
      </c>
      <c r="E31" s="26">
        <f t="shared" si="5"/>
        <v>1309833.33333334</v>
      </c>
      <c r="F31" s="26">
        <f t="shared" si="1"/>
        <v>5368.22222222223</v>
      </c>
      <c r="G31" s="26">
        <f t="shared" si="0"/>
        <v>10201.5555555556</v>
      </c>
      <c r="I31" s="26">
        <f t="shared" si="6"/>
        <v>1376846.01241236</v>
      </c>
      <c r="J31" s="26">
        <f t="shared" si="3"/>
        <v>5622.12121735047</v>
      </c>
      <c r="K31" s="26">
        <f t="shared" si="7"/>
        <v>8392.28986294756</v>
      </c>
    </row>
    <row r="32" spans="3:11">
      <c r="C32" t="s">
        <v>138</v>
      </c>
      <c r="D32" s="27" t="s">
        <v>139</v>
      </c>
      <c r="E32" s="26">
        <f t="shared" si="5"/>
        <v>1305000</v>
      </c>
      <c r="F32" s="26">
        <f t="shared" si="1"/>
        <v>5348.48611111112</v>
      </c>
      <c r="G32" s="26">
        <f t="shared" si="0"/>
        <v>10181.8194444445</v>
      </c>
      <c r="I32" s="26">
        <f t="shared" si="6"/>
        <v>1374075.84376676</v>
      </c>
      <c r="J32" s="26">
        <f t="shared" si="3"/>
        <v>5610.80969538095</v>
      </c>
      <c r="K32" s="26">
        <f t="shared" si="7"/>
        <v>8392.28986294756</v>
      </c>
    </row>
    <row r="33" spans="3:11">
      <c r="C33" t="s">
        <v>140</v>
      </c>
      <c r="D33" s="27" t="s">
        <v>141</v>
      </c>
      <c r="E33" s="26">
        <f t="shared" si="5"/>
        <v>1300166.66666667</v>
      </c>
      <c r="F33" s="26">
        <f t="shared" si="1"/>
        <v>5328.75000000001</v>
      </c>
      <c r="G33" s="26">
        <f t="shared" si="0"/>
        <v>10162.0833333333</v>
      </c>
      <c r="I33" s="26">
        <f t="shared" si="6"/>
        <v>1371294.3635992</v>
      </c>
      <c r="J33" s="26">
        <f t="shared" si="3"/>
        <v>5599.45198469672</v>
      </c>
      <c r="K33" s="26">
        <f t="shared" si="7"/>
        <v>8392.28986294756</v>
      </c>
    </row>
    <row r="34" spans="3:11">
      <c r="C34" t="s">
        <v>142</v>
      </c>
      <c r="D34" s="27" t="s">
        <v>143</v>
      </c>
      <c r="E34" s="26">
        <f t="shared" si="5"/>
        <v>1295333.33333334</v>
      </c>
      <c r="F34" s="26">
        <f t="shared" si="1"/>
        <v>5309.0138888889</v>
      </c>
      <c r="G34" s="26">
        <f t="shared" si="0"/>
        <v>10142.3472222222</v>
      </c>
      <c r="I34" s="26">
        <f t="shared" si="6"/>
        <v>1368501.52572094</v>
      </c>
      <c r="J34" s="26">
        <f t="shared" si="3"/>
        <v>5588.04789669386</v>
      </c>
      <c r="K34" s="26">
        <f t="shared" si="7"/>
        <v>8392.28986294756</v>
      </c>
    </row>
    <row r="35" spans="3:11">
      <c r="C35" t="s">
        <v>144</v>
      </c>
      <c r="D35" s="27" t="s">
        <v>145</v>
      </c>
      <c r="E35" s="26">
        <f t="shared" si="5"/>
        <v>1290500</v>
      </c>
      <c r="F35" s="26">
        <f t="shared" si="1"/>
        <v>5289.27777777779</v>
      </c>
      <c r="G35" s="26">
        <f t="shared" si="0"/>
        <v>10122.6111111111</v>
      </c>
      <c r="I35" s="26">
        <f t="shared" si="6"/>
        <v>1365697.28375469</v>
      </c>
      <c r="J35" s="26">
        <f t="shared" si="3"/>
        <v>5576.59724199832</v>
      </c>
      <c r="K35" s="26">
        <f t="shared" si="7"/>
        <v>8392.28986294756</v>
      </c>
    </row>
    <row r="36" spans="3:11">
      <c r="C36" t="s">
        <v>146</v>
      </c>
      <c r="D36" s="27" t="s">
        <v>147</v>
      </c>
      <c r="E36" s="26">
        <f t="shared" si="5"/>
        <v>1285666.66666667</v>
      </c>
      <c r="F36" s="26">
        <f t="shared" si="1"/>
        <v>5269.54166666668</v>
      </c>
      <c r="G36" s="26">
        <f t="shared" si="0"/>
        <v>10102.875</v>
      </c>
      <c r="I36" s="26">
        <f t="shared" si="6"/>
        <v>1362881.59113374</v>
      </c>
      <c r="J36" s="26">
        <f t="shared" si="3"/>
        <v>5565.09983046278</v>
      </c>
      <c r="K36" s="26">
        <f t="shared" si="7"/>
        <v>8392.28986294756</v>
      </c>
    </row>
    <row r="37" spans="3:11">
      <c r="C37" t="s">
        <v>148</v>
      </c>
      <c r="D37" s="27" t="s">
        <v>149</v>
      </c>
      <c r="E37" s="26">
        <f t="shared" si="5"/>
        <v>1280833.33333334</v>
      </c>
      <c r="F37" s="26">
        <f t="shared" si="1"/>
        <v>5249.80555555557</v>
      </c>
      <c r="G37" s="26">
        <f t="shared" si="0"/>
        <v>10083.1388888889</v>
      </c>
      <c r="I37" s="26">
        <f t="shared" si="6"/>
        <v>1360054.40110126</v>
      </c>
      <c r="J37" s="26">
        <f t="shared" si="3"/>
        <v>5553.55547116347</v>
      </c>
      <c r="K37" s="26">
        <f t="shared" si="7"/>
        <v>8392.28986294756</v>
      </c>
    </row>
    <row r="38" spans="3:11">
      <c r="C38" t="s">
        <v>150</v>
      </c>
      <c r="D38" s="27" t="s">
        <v>151</v>
      </c>
      <c r="E38" s="26">
        <f t="shared" si="5"/>
        <v>1276000</v>
      </c>
      <c r="F38" s="26">
        <f t="shared" si="1"/>
        <v>5230.06944444446</v>
      </c>
      <c r="G38" s="26">
        <f t="shared" si="0"/>
        <v>10063.4027777778</v>
      </c>
      <c r="I38" s="26">
        <f t="shared" si="6"/>
        <v>1357215.66670947</v>
      </c>
      <c r="J38" s="26">
        <f t="shared" si="3"/>
        <v>5541.96397239702</v>
      </c>
      <c r="K38" s="26">
        <f t="shared" si="7"/>
        <v>8392.28986294756</v>
      </c>
    </row>
    <row r="39" spans="3:11">
      <c r="C39" t="s">
        <v>152</v>
      </c>
      <c r="D39" s="27" t="s">
        <v>153</v>
      </c>
      <c r="E39" s="26">
        <f t="shared" si="5"/>
        <v>1271166.66666667</v>
      </c>
      <c r="F39" s="26">
        <f t="shared" si="1"/>
        <v>5210.33333333334</v>
      </c>
      <c r="G39" s="26">
        <f t="shared" si="0"/>
        <v>10043.6666666667</v>
      </c>
      <c r="I39" s="26">
        <f t="shared" si="6"/>
        <v>1354365.34081892</v>
      </c>
      <c r="J39" s="26">
        <f t="shared" si="3"/>
        <v>5530.32514167727</v>
      </c>
      <c r="K39" s="26">
        <f t="shared" si="7"/>
        <v>8392.28986294756</v>
      </c>
    </row>
    <row r="40" spans="3:11">
      <c r="C40" t="s">
        <v>154</v>
      </c>
      <c r="D40" s="27" t="s">
        <v>155</v>
      </c>
      <c r="E40" s="26">
        <f t="shared" si="5"/>
        <v>1266333.33333334</v>
      </c>
      <c r="F40" s="26">
        <f t="shared" si="1"/>
        <v>5190.59722222223</v>
      </c>
      <c r="G40" s="26">
        <f t="shared" si="0"/>
        <v>10023.9305555556</v>
      </c>
      <c r="I40" s="26">
        <f t="shared" si="6"/>
        <v>1351503.37609765</v>
      </c>
      <c r="J40" s="26">
        <f t="shared" si="3"/>
        <v>5518.63878573208</v>
      </c>
      <c r="K40" s="26">
        <f t="shared" si="7"/>
        <v>8392.28986294756</v>
      </c>
    </row>
    <row r="41" spans="3:11">
      <c r="C41" t="s">
        <v>156</v>
      </c>
      <c r="D41" s="27" t="s">
        <v>157</v>
      </c>
      <c r="E41" s="26">
        <f t="shared" si="5"/>
        <v>1261500</v>
      </c>
      <c r="F41" s="26">
        <f t="shared" si="1"/>
        <v>5170.86111111112</v>
      </c>
      <c r="G41" s="26">
        <f t="shared" si="0"/>
        <v>10004.1944444445</v>
      </c>
      <c r="I41" s="26">
        <f t="shared" si="6"/>
        <v>1348629.72502044</v>
      </c>
      <c r="J41" s="26">
        <f t="shared" si="3"/>
        <v>5506.90471050012</v>
      </c>
      <c r="K41" s="26">
        <f t="shared" si="7"/>
        <v>8392.28986294756</v>
      </c>
    </row>
    <row r="42" spans="3:11">
      <c r="C42" t="s">
        <v>158</v>
      </c>
      <c r="D42" s="27" t="s">
        <v>159</v>
      </c>
      <c r="E42" s="26">
        <f t="shared" si="5"/>
        <v>1256666.66666667</v>
      </c>
      <c r="F42" s="26">
        <f t="shared" si="1"/>
        <v>5151.12500000001</v>
      </c>
      <c r="G42" s="26">
        <f t="shared" si="0"/>
        <v>9984.45833333335</v>
      </c>
      <c r="I42" s="26">
        <f t="shared" si="6"/>
        <v>1345744.33986799</v>
      </c>
      <c r="J42" s="26">
        <f t="shared" si="3"/>
        <v>5495.12272112762</v>
      </c>
      <c r="K42" s="26">
        <f t="shared" si="7"/>
        <v>8392.28986294756</v>
      </c>
    </row>
    <row r="43" spans="3:11">
      <c r="C43" t="s">
        <v>160</v>
      </c>
      <c r="D43" s="27" t="s">
        <v>161</v>
      </c>
      <c r="E43" s="26">
        <f t="shared" si="5"/>
        <v>1251833.33333334</v>
      </c>
      <c r="F43" s="26">
        <f t="shared" si="1"/>
        <v>5131.3888888889</v>
      </c>
      <c r="G43" s="26">
        <f t="shared" si="0"/>
        <v>9964.72222222224</v>
      </c>
      <c r="I43" s="26">
        <f t="shared" si="6"/>
        <v>1342847.17272617</v>
      </c>
      <c r="J43" s="26">
        <f t="shared" si="3"/>
        <v>5483.29262196519</v>
      </c>
      <c r="K43" s="26">
        <f t="shared" si="7"/>
        <v>8392.28986294756</v>
      </c>
    </row>
    <row r="44" spans="3:11">
      <c r="C44" t="s">
        <v>162</v>
      </c>
      <c r="D44" s="27" t="s">
        <v>163</v>
      </c>
      <c r="E44" s="26">
        <f t="shared" si="5"/>
        <v>1247000</v>
      </c>
      <c r="F44" s="26">
        <f t="shared" si="1"/>
        <v>5111.65277777779</v>
      </c>
      <c r="G44" s="26">
        <f t="shared" si="0"/>
        <v>9944.98611111112</v>
      </c>
      <c r="I44" s="26">
        <f t="shared" si="6"/>
        <v>1339938.17548519</v>
      </c>
      <c r="J44" s="26">
        <f t="shared" si="3"/>
        <v>5471.41421656451</v>
      </c>
      <c r="K44" s="26">
        <f t="shared" si="7"/>
        <v>8392.28986294756</v>
      </c>
    </row>
    <row r="45" spans="3:11">
      <c r="C45" t="s">
        <v>164</v>
      </c>
      <c r="D45" s="27" t="s">
        <v>165</v>
      </c>
      <c r="E45" s="26">
        <f t="shared" si="5"/>
        <v>1242166.66666667</v>
      </c>
      <c r="F45" s="26">
        <f t="shared" si="1"/>
        <v>5091.91666666668</v>
      </c>
      <c r="G45" s="26">
        <f t="shared" si="0"/>
        <v>9925.25000000001</v>
      </c>
      <c r="I45" s="26">
        <f t="shared" si="6"/>
        <v>1337017.2998388</v>
      </c>
      <c r="J45" s="26">
        <f t="shared" si="3"/>
        <v>5459.48730767512</v>
      </c>
      <c r="K45" s="26">
        <f t="shared" si="7"/>
        <v>8392.28986294756</v>
      </c>
    </row>
    <row r="46" spans="3:11">
      <c r="C46" t="s">
        <v>166</v>
      </c>
      <c r="D46" s="27" t="s">
        <v>167</v>
      </c>
      <c r="E46" s="26">
        <f t="shared" si="5"/>
        <v>1237333.33333334</v>
      </c>
      <c r="F46" s="26">
        <f t="shared" si="1"/>
        <v>5072.18055555557</v>
      </c>
      <c r="G46" s="26">
        <f t="shared" si="0"/>
        <v>9905.5138888889</v>
      </c>
      <c r="I46" s="26">
        <f t="shared" si="6"/>
        <v>1334084.49728353</v>
      </c>
      <c r="J46" s="26">
        <f t="shared" si="3"/>
        <v>5447.51169724109</v>
      </c>
      <c r="K46" s="26">
        <f t="shared" si="7"/>
        <v>8392.28986294756</v>
      </c>
    </row>
    <row r="47" spans="3:11">
      <c r="C47" t="s">
        <v>168</v>
      </c>
      <c r="D47" t="s">
        <v>169</v>
      </c>
      <c r="E47" s="26">
        <f t="shared" si="5"/>
        <v>1232500</v>
      </c>
      <c r="F47" s="26">
        <f t="shared" si="1"/>
        <v>5052.44444444446</v>
      </c>
      <c r="G47" s="26">
        <f t="shared" si="0"/>
        <v>9885.77777777779</v>
      </c>
      <c r="I47" s="26">
        <f t="shared" si="6"/>
        <v>1331139.71911783</v>
      </c>
      <c r="J47" s="26">
        <f t="shared" si="3"/>
        <v>5435.48718639779</v>
      </c>
      <c r="K47" s="26">
        <f t="shared" si="7"/>
        <v>8392.28986294756</v>
      </c>
    </row>
    <row r="48" spans="3:11">
      <c r="C48" t="s">
        <v>170</v>
      </c>
      <c r="D48" t="s">
        <v>171</v>
      </c>
      <c r="E48" s="26">
        <f t="shared" si="5"/>
        <v>1227666.66666667</v>
      </c>
      <c r="F48" s="26">
        <f t="shared" si="1"/>
        <v>5032.70833333335</v>
      </c>
      <c r="G48" s="26">
        <f t="shared" si="0"/>
        <v>9866.04166666668</v>
      </c>
      <c r="I48" s="26">
        <f t="shared" si="6"/>
        <v>1328182.91644128</v>
      </c>
      <c r="J48" s="26">
        <f t="shared" si="3"/>
        <v>5423.41357546854</v>
      </c>
      <c r="K48" s="26">
        <f t="shared" si="7"/>
        <v>8392.28986294756</v>
      </c>
    </row>
    <row r="49" spans="3:11">
      <c r="C49" t="s">
        <v>172</v>
      </c>
      <c r="D49" t="s">
        <v>173</v>
      </c>
      <c r="E49" s="26">
        <f t="shared" si="5"/>
        <v>1222833.33333334</v>
      </c>
      <c r="F49" s="26">
        <f t="shared" si="1"/>
        <v>5012.97222222224</v>
      </c>
      <c r="G49" s="26">
        <f t="shared" si="0"/>
        <v>9846.30555555557</v>
      </c>
      <c r="I49" s="26">
        <f t="shared" si="6"/>
        <v>1325214.0401538</v>
      </c>
      <c r="J49" s="26">
        <f t="shared" si="3"/>
        <v>5411.29066396134</v>
      </c>
      <c r="K49" s="26">
        <f t="shared" si="7"/>
        <v>8392.28986294756</v>
      </c>
    </row>
    <row r="50" spans="3:11">
      <c r="C50" t="s">
        <v>174</v>
      </c>
      <c r="D50" t="s">
        <v>175</v>
      </c>
      <c r="E50" s="26">
        <f t="shared" si="5"/>
        <v>1218000</v>
      </c>
      <c r="F50" s="26">
        <f t="shared" si="1"/>
        <v>4993.23611111113</v>
      </c>
      <c r="G50" s="26">
        <f t="shared" si="0"/>
        <v>9826.56944444446</v>
      </c>
      <c r="I50" s="26">
        <f t="shared" si="6"/>
        <v>1322233.04095481</v>
      </c>
      <c r="J50" s="26">
        <f t="shared" si="3"/>
        <v>5399.11825056548</v>
      </c>
      <c r="K50" s="26">
        <f t="shared" si="7"/>
        <v>8392.28986294756</v>
      </c>
    </row>
    <row r="51" spans="3:11">
      <c r="C51" t="s">
        <v>176</v>
      </c>
      <c r="D51" t="s">
        <v>177</v>
      </c>
      <c r="E51" s="26">
        <f t="shared" si="5"/>
        <v>1213166.66666667</v>
      </c>
      <c r="F51" s="26">
        <f t="shared" si="1"/>
        <v>4973.50000000002</v>
      </c>
      <c r="G51" s="26">
        <f t="shared" si="0"/>
        <v>9806.83333333335</v>
      </c>
      <c r="I51" s="26">
        <f t="shared" si="6"/>
        <v>1319239.86934243</v>
      </c>
      <c r="J51" s="26">
        <f t="shared" si="3"/>
        <v>5386.89613314825</v>
      </c>
      <c r="K51" s="26">
        <f t="shared" si="7"/>
        <v>8392.28986294756</v>
      </c>
    </row>
    <row r="52" spans="3:11">
      <c r="C52" t="s">
        <v>178</v>
      </c>
      <c r="D52" t="s">
        <v>179</v>
      </c>
      <c r="E52" s="26">
        <f t="shared" si="5"/>
        <v>1208333.33333334</v>
      </c>
      <c r="F52" s="26">
        <f t="shared" si="1"/>
        <v>4953.7638888889</v>
      </c>
      <c r="G52" s="26">
        <f t="shared" si="0"/>
        <v>9787.09722222224</v>
      </c>
      <c r="I52" s="26">
        <f t="shared" si="6"/>
        <v>1316234.47561263</v>
      </c>
      <c r="J52" s="26">
        <f t="shared" si="3"/>
        <v>5374.62410875157</v>
      </c>
      <c r="K52" s="26">
        <f t="shared" si="7"/>
        <v>8392.28986294756</v>
      </c>
    </row>
    <row r="53" spans="3:11">
      <c r="C53" t="s">
        <v>180</v>
      </c>
      <c r="D53" t="s">
        <v>181</v>
      </c>
      <c r="E53" s="26">
        <f t="shared" si="5"/>
        <v>1203500</v>
      </c>
      <c r="F53" s="26">
        <f t="shared" si="1"/>
        <v>4934.02777777779</v>
      </c>
      <c r="G53" s="26">
        <f t="shared" si="0"/>
        <v>9767.36111111113</v>
      </c>
      <c r="I53" s="26">
        <f t="shared" si="6"/>
        <v>1313216.80985843</v>
      </c>
      <c r="J53" s="26">
        <f t="shared" si="3"/>
        <v>5362.3019735886</v>
      </c>
      <c r="K53" s="26">
        <f t="shared" si="7"/>
        <v>8392.28986294756</v>
      </c>
    </row>
    <row r="54" spans="3:11">
      <c r="C54" t="s">
        <v>182</v>
      </c>
      <c r="D54" t="s">
        <v>183</v>
      </c>
      <c r="E54" s="26">
        <f t="shared" si="5"/>
        <v>1198666.66666667</v>
      </c>
      <c r="F54" s="26">
        <f t="shared" si="1"/>
        <v>4914.29166666668</v>
      </c>
      <c r="G54" s="26">
        <f t="shared" si="0"/>
        <v>9747.62500000002</v>
      </c>
      <c r="I54" s="26">
        <f t="shared" si="6"/>
        <v>1310186.82196907</v>
      </c>
      <c r="J54" s="26">
        <f t="shared" si="3"/>
        <v>5349.92952304039</v>
      </c>
      <c r="K54" s="26">
        <f t="shared" si="7"/>
        <v>8392.28986294756</v>
      </c>
    </row>
    <row r="55" spans="3:11">
      <c r="C55" t="s">
        <v>184</v>
      </c>
      <c r="D55" t="s">
        <v>185</v>
      </c>
      <c r="E55" s="26">
        <f t="shared" si="5"/>
        <v>1193833.33333334</v>
      </c>
      <c r="F55" s="26">
        <f t="shared" si="1"/>
        <v>4894.55555555557</v>
      </c>
      <c r="G55" s="26">
        <f t="shared" si="0"/>
        <v>9727.88888888891</v>
      </c>
      <c r="I55" s="26">
        <f t="shared" si="6"/>
        <v>1307144.46162917</v>
      </c>
      <c r="J55" s="26">
        <f t="shared" si="3"/>
        <v>5337.50655165243</v>
      </c>
      <c r="K55" s="26">
        <f t="shared" si="7"/>
        <v>8392.28986294756</v>
      </c>
    </row>
    <row r="56" spans="3:11">
      <c r="C56" t="s">
        <v>186</v>
      </c>
      <c r="D56" t="s">
        <v>187</v>
      </c>
      <c r="E56" s="26">
        <f t="shared" si="5"/>
        <v>1189000</v>
      </c>
      <c r="F56" s="26">
        <f t="shared" si="1"/>
        <v>4874.81944444446</v>
      </c>
      <c r="G56" s="26">
        <f t="shared" si="0"/>
        <v>9708.1527777778</v>
      </c>
      <c r="I56" s="26">
        <f t="shared" si="6"/>
        <v>1304089.67831787</v>
      </c>
      <c r="J56" s="26">
        <f t="shared" si="3"/>
        <v>5325.03285313131</v>
      </c>
      <c r="K56" s="26">
        <f t="shared" si="7"/>
        <v>8392.28986294756</v>
      </c>
    </row>
    <row r="57" spans="3:11">
      <c r="C57" t="s">
        <v>188</v>
      </c>
      <c r="D57" t="s">
        <v>189</v>
      </c>
      <c r="E57" s="26">
        <f t="shared" si="5"/>
        <v>1184166.66666667</v>
      </c>
      <c r="F57" s="26">
        <f t="shared" si="1"/>
        <v>4855.08333333335</v>
      </c>
      <c r="G57" s="26">
        <f t="shared" si="0"/>
        <v>9688.41666666668</v>
      </c>
      <c r="I57" s="26">
        <f t="shared" si="6"/>
        <v>1301022.42130806</v>
      </c>
      <c r="J57" s="26">
        <f t="shared" si="3"/>
        <v>5312.50822034123</v>
      </c>
      <c r="K57" s="26">
        <f t="shared" si="7"/>
        <v>8392.28986294756</v>
      </c>
    </row>
    <row r="58" spans="3:11">
      <c r="C58" t="s">
        <v>190</v>
      </c>
      <c r="D58" t="s">
        <v>191</v>
      </c>
      <c r="E58" s="26">
        <f t="shared" si="5"/>
        <v>1179333.33333334</v>
      </c>
      <c r="F58" s="26">
        <f t="shared" si="1"/>
        <v>4835.34722222224</v>
      </c>
      <c r="G58" s="26">
        <f t="shared" si="0"/>
        <v>9668.68055555557</v>
      </c>
      <c r="I58" s="26">
        <f t="shared" si="6"/>
        <v>1297942.63966545</v>
      </c>
      <c r="J58" s="26">
        <f t="shared" si="3"/>
        <v>5299.93244530059</v>
      </c>
      <c r="K58" s="26">
        <f t="shared" si="7"/>
        <v>8392.28986294756</v>
      </c>
    </row>
    <row r="59" spans="3:11">
      <c r="C59" t="s">
        <v>192</v>
      </c>
      <c r="D59" t="s">
        <v>193</v>
      </c>
      <c r="E59" s="26">
        <f t="shared" si="5"/>
        <v>1174500</v>
      </c>
      <c r="F59" s="26">
        <f t="shared" si="1"/>
        <v>4815.61111111113</v>
      </c>
      <c r="G59" s="26">
        <f t="shared" si="0"/>
        <v>9648.94444444446</v>
      </c>
      <c r="I59" s="26">
        <f t="shared" si="6"/>
        <v>1294850.2822478</v>
      </c>
      <c r="J59" s="26">
        <f t="shared" si="3"/>
        <v>5287.30531917853</v>
      </c>
      <c r="K59" s="26">
        <f t="shared" si="7"/>
        <v>8392.28986294756</v>
      </c>
    </row>
    <row r="60" spans="3:11">
      <c r="C60" t="s">
        <v>194</v>
      </c>
      <c r="D60" t="s">
        <v>195</v>
      </c>
      <c r="E60" s="26">
        <f t="shared" si="5"/>
        <v>1169666.66666667</v>
      </c>
      <c r="F60" s="26">
        <f t="shared" si="1"/>
        <v>4795.87500000002</v>
      </c>
      <c r="G60" s="26">
        <f t="shared" si="0"/>
        <v>9629.20833333335</v>
      </c>
      <c r="I60" s="26">
        <f t="shared" si="6"/>
        <v>1291745.29770403</v>
      </c>
      <c r="J60" s="26">
        <f t="shared" si="3"/>
        <v>5274.62663229147</v>
      </c>
      <c r="K60" s="26">
        <f t="shared" si="7"/>
        <v>8392.28986294756</v>
      </c>
    </row>
    <row r="61" spans="3:11">
      <c r="C61" t="s">
        <v>196</v>
      </c>
      <c r="D61" t="s">
        <v>197</v>
      </c>
      <c r="E61" s="26">
        <f t="shared" si="5"/>
        <v>1164833.33333334</v>
      </c>
      <c r="F61" s="26">
        <f t="shared" si="1"/>
        <v>4776.13888888891</v>
      </c>
      <c r="G61" s="26">
        <f t="shared" si="0"/>
        <v>9609.47222222224</v>
      </c>
      <c r="I61" s="26">
        <f t="shared" si="6"/>
        <v>1288627.63447338</v>
      </c>
      <c r="J61" s="26">
        <f t="shared" si="3"/>
        <v>5261.89617409962</v>
      </c>
      <c r="K61" s="26">
        <f t="shared" si="7"/>
        <v>8392.28986294756</v>
      </c>
    </row>
    <row r="62" spans="3:11">
      <c r="C62" t="s">
        <v>198</v>
      </c>
      <c r="D62" t="s">
        <v>199</v>
      </c>
      <c r="E62" s="26">
        <f t="shared" si="5"/>
        <v>1160000</v>
      </c>
      <c r="F62" s="26">
        <f t="shared" si="1"/>
        <v>4756.4027777778</v>
      </c>
      <c r="G62" s="26">
        <f t="shared" si="0"/>
        <v>9589.73611111113</v>
      </c>
      <c r="I62" s="26">
        <f t="shared" si="6"/>
        <v>1285497.24078453</v>
      </c>
      <c r="J62" s="26">
        <f t="shared" si="3"/>
        <v>5249.1137332035</v>
      </c>
      <c r="K62" s="26">
        <f t="shared" si="7"/>
        <v>8392.28986294756</v>
      </c>
    </row>
    <row r="63" spans="3:11">
      <c r="C63" t="s">
        <v>200</v>
      </c>
      <c r="D63" t="s">
        <v>201</v>
      </c>
      <c r="E63" s="26">
        <f t="shared" si="5"/>
        <v>1155166.66666667</v>
      </c>
      <c r="F63" s="26">
        <f t="shared" si="1"/>
        <v>4736.66666666669</v>
      </c>
      <c r="G63" s="26">
        <f t="shared" si="0"/>
        <v>9570.00000000002</v>
      </c>
      <c r="I63" s="26">
        <f t="shared" si="6"/>
        <v>1282354.06465479</v>
      </c>
      <c r="J63" s="26">
        <f t="shared" si="3"/>
        <v>5236.27909734037</v>
      </c>
      <c r="K63" s="26">
        <f t="shared" si="7"/>
        <v>8392.28986294756</v>
      </c>
    </row>
    <row r="64" spans="3:11">
      <c r="C64" t="s">
        <v>202</v>
      </c>
      <c r="D64" t="s">
        <v>203</v>
      </c>
      <c r="E64" s="26">
        <f t="shared" si="5"/>
        <v>1150333.33333334</v>
      </c>
      <c r="F64" s="26">
        <f t="shared" si="1"/>
        <v>4716.93055555558</v>
      </c>
      <c r="G64" s="26">
        <f t="shared" si="0"/>
        <v>9550.26388888891</v>
      </c>
      <c r="I64" s="26">
        <f t="shared" si="6"/>
        <v>1279198.05388918</v>
      </c>
      <c r="J64" s="26">
        <f t="shared" si="3"/>
        <v>5223.39205338081</v>
      </c>
      <c r="K64" s="26">
        <f t="shared" si="7"/>
        <v>8392.28986294756</v>
      </c>
    </row>
    <row r="65" spans="3:11">
      <c r="C65" t="s">
        <v>204</v>
      </c>
      <c r="D65" t="s">
        <v>205</v>
      </c>
      <c r="E65" s="26">
        <f t="shared" si="5"/>
        <v>1145500</v>
      </c>
      <c r="F65" s="26">
        <f t="shared" si="1"/>
        <v>4697.19444444446</v>
      </c>
      <c r="G65" s="26">
        <f t="shared" si="0"/>
        <v>9530.5277777778</v>
      </c>
      <c r="I65" s="26">
        <f t="shared" si="6"/>
        <v>1276029.15607961</v>
      </c>
      <c r="J65" s="26">
        <f t="shared" si="3"/>
        <v>5210.45238732508</v>
      </c>
      <c r="K65" s="26">
        <f t="shared" si="7"/>
        <v>8392.28986294756</v>
      </c>
    </row>
    <row r="66" spans="3:11">
      <c r="C66" t="s">
        <v>206</v>
      </c>
      <c r="D66" t="s">
        <v>207</v>
      </c>
      <c r="E66" s="26">
        <f t="shared" si="5"/>
        <v>1140666.66666667</v>
      </c>
      <c r="F66" s="26">
        <f t="shared" si="1"/>
        <v>4677.45833333335</v>
      </c>
      <c r="G66" s="26">
        <f t="shared" si="0"/>
        <v>9510.79166666669</v>
      </c>
      <c r="I66" s="26">
        <f t="shared" si="6"/>
        <v>1272847.31860399</v>
      </c>
      <c r="J66" s="26">
        <f t="shared" si="3"/>
        <v>5197.45988429962</v>
      </c>
      <c r="K66" s="26">
        <f t="shared" si="7"/>
        <v>8392.28986294756</v>
      </c>
    </row>
    <row r="67" spans="3:11">
      <c r="C67" t="s">
        <v>208</v>
      </c>
      <c r="D67" t="s">
        <v>209</v>
      </c>
      <c r="E67" s="26">
        <f t="shared" si="5"/>
        <v>1135833.33333334</v>
      </c>
      <c r="F67" s="26">
        <f t="shared" si="1"/>
        <v>4657.72222222224</v>
      </c>
      <c r="G67" s="26">
        <f t="shared" ref="G67:G130" si="8">F67+B$6</f>
        <v>9491.05555555558</v>
      </c>
      <c r="I67" s="26">
        <f t="shared" si="6"/>
        <v>1269652.48862534</v>
      </c>
      <c r="J67" s="26">
        <f t="shared" si="3"/>
        <v>5184.41432855348</v>
      </c>
      <c r="K67" s="26">
        <f t="shared" si="7"/>
        <v>8392.28986294756</v>
      </c>
    </row>
    <row r="68" spans="3:11">
      <c r="C68" t="s">
        <v>210</v>
      </c>
      <c r="D68" t="s">
        <v>211</v>
      </c>
      <c r="E68" s="26">
        <f t="shared" si="5"/>
        <v>1131000.00000001</v>
      </c>
      <c r="F68" s="26">
        <f t="shared" ref="F68:F131" si="9">E67*B$5/12</f>
        <v>4637.98611111113</v>
      </c>
      <c r="G68" s="26">
        <f t="shared" si="8"/>
        <v>9471.31944444447</v>
      </c>
      <c r="I68" s="26">
        <f t="shared" si="6"/>
        <v>1266444.61309095</v>
      </c>
      <c r="J68" s="26">
        <f t="shared" si="3"/>
        <v>5171.3155034547</v>
      </c>
      <c r="K68" s="26">
        <f t="shared" si="7"/>
        <v>8392.28986294756</v>
      </c>
    </row>
    <row r="69" spans="3:11">
      <c r="C69" t="s">
        <v>212</v>
      </c>
      <c r="D69" t="s">
        <v>213</v>
      </c>
      <c r="E69" s="26">
        <f t="shared" si="5"/>
        <v>1126166.66666667</v>
      </c>
      <c r="F69" s="26">
        <f t="shared" si="9"/>
        <v>4618.25000000002</v>
      </c>
      <c r="G69" s="26">
        <f t="shared" si="8"/>
        <v>9451.58333333335</v>
      </c>
      <c r="I69" s="26">
        <f t="shared" si="6"/>
        <v>1263223.63873145</v>
      </c>
      <c r="J69" s="26">
        <f t="shared" ref="J69:J132" si="10">I69*$B$5/12</f>
        <v>5158.16319148677</v>
      </c>
      <c r="K69" s="26">
        <f t="shared" si="7"/>
        <v>8392.28986294756</v>
      </c>
    </row>
    <row r="70" spans="3:11">
      <c r="C70" t="s">
        <v>214</v>
      </c>
      <c r="D70" t="s">
        <v>215</v>
      </c>
      <c r="E70" s="26">
        <f t="shared" si="5"/>
        <v>1121333.33333334</v>
      </c>
      <c r="F70" s="26">
        <f t="shared" si="9"/>
        <v>4598.51388888891</v>
      </c>
      <c r="G70" s="26">
        <f t="shared" si="8"/>
        <v>9431.84722222224</v>
      </c>
      <c r="I70" s="26">
        <f t="shared" si="6"/>
        <v>1259989.51205999</v>
      </c>
      <c r="J70" s="26">
        <f t="shared" si="10"/>
        <v>5144.95717424497</v>
      </c>
      <c r="K70" s="26">
        <f t="shared" si="7"/>
        <v>8392.28986294756</v>
      </c>
    </row>
    <row r="71" spans="3:11">
      <c r="C71" t="s">
        <v>216</v>
      </c>
      <c r="D71" t="s">
        <v>217</v>
      </c>
      <c r="E71" s="26">
        <f t="shared" si="5"/>
        <v>1116500.00000001</v>
      </c>
      <c r="F71" s="26">
        <f t="shared" si="9"/>
        <v>4578.7777777778</v>
      </c>
      <c r="G71" s="26">
        <f t="shared" si="8"/>
        <v>9412.11111111113</v>
      </c>
      <c r="I71" s="26">
        <f t="shared" si="6"/>
        <v>1256742.17937129</v>
      </c>
      <c r="J71" s="26">
        <f t="shared" si="10"/>
        <v>5131.69723243277</v>
      </c>
      <c r="K71" s="26">
        <f t="shared" si="7"/>
        <v>8392.28986294756</v>
      </c>
    </row>
    <row r="72" spans="3:11">
      <c r="C72" t="s">
        <v>218</v>
      </c>
      <c r="E72" s="26">
        <f t="shared" si="5"/>
        <v>1111666.66666667</v>
      </c>
      <c r="F72" s="26">
        <f t="shared" si="9"/>
        <v>4559.04166666669</v>
      </c>
      <c r="G72" s="26">
        <f t="shared" si="8"/>
        <v>9392.37500000002</v>
      </c>
      <c r="I72" s="26">
        <f t="shared" si="6"/>
        <v>1253481.58674078</v>
      </c>
      <c r="J72" s="26">
        <f t="shared" si="10"/>
        <v>5118.38314585817</v>
      </c>
      <c r="K72" s="26">
        <f t="shared" si="7"/>
        <v>8392.28986294756</v>
      </c>
    </row>
    <row r="73" spans="3:11">
      <c r="C73" t="s">
        <v>219</v>
      </c>
      <c r="E73" s="26">
        <f t="shared" si="5"/>
        <v>1106833.33333334</v>
      </c>
      <c r="F73" s="26">
        <f t="shared" si="9"/>
        <v>4539.30555555558</v>
      </c>
      <c r="G73" s="26">
        <f t="shared" si="8"/>
        <v>9372.63888888891</v>
      </c>
      <c r="I73" s="26">
        <f t="shared" si="6"/>
        <v>1250207.68002369</v>
      </c>
      <c r="J73" s="26">
        <f t="shared" si="10"/>
        <v>5105.01469343005</v>
      </c>
      <c r="K73" s="26">
        <f t="shared" si="7"/>
        <v>8392.28986294756</v>
      </c>
    </row>
    <row r="74" spans="3:11">
      <c r="C74" t="s">
        <v>220</v>
      </c>
      <c r="E74" s="26">
        <f t="shared" ref="E74:E137" si="11">E73-B$6-H74</f>
        <v>1102000.00000001</v>
      </c>
      <c r="F74" s="26">
        <f t="shared" si="9"/>
        <v>4519.56944444447</v>
      </c>
      <c r="G74" s="26">
        <f t="shared" si="8"/>
        <v>9352.9027777778</v>
      </c>
      <c r="I74" s="26">
        <f t="shared" si="6"/>
        <v>1246920.40485417</v>
      </c>
      <c r="J74" s="26">
        <f t="shared" si="10"/>
        <v>5091.59165315452</v>
      </c>
      <c r="K74" s="26">
        <f t="shared" si="7"/>
        <v>8392.28986294756</v>
      </c>
    </row>
    <row r="75" spans="3:11">
      <c r="C75" t="s">
        <v>221</v>
      </c>
      <c r="E75" s="26">
        <f t="shared" si="11"/>
        <v>1097166.66666667</v>
      </c>
      <c r="F75" s="26">
        <f t="shared" si="9"/>
        <v>4499.83333333336</v>
      </c>
      <c r="G75" s="26">
        <f t="shared" si="8"/>
        <v>9333.16666666669</v>
      </c>
      <c r="I75" s="26">
        <f t="shared" si="6"/>
        <v>1243619.70664438</v>
      </c>
      <c r="J75" s="26">
        <f t="shared" si="10"/>
        <v>5078.1138021312</v>
      </c>
      <c r="K75" s="26">
        <f t="shared" si="7"/>
        <v>8392.28986294756</v>
      </c>
    </row>
    <row r="76" spans="3:11">
      <c r="C76" t="s">
        <v>222</v>
      </c>
      <c r="E76" s="26">
        <f t="shared" si="11"/>
        <v>1092333.33333334</v>
      </c>
      <c r="F76" s="26">
        <f t="shared" si="9"/>
        <v>4480.09722222225</v>
      </c>
      <c r="G76" s="26">
        <f t="shared" si="8"/>
        <v>9313.43055555558</v>
      </c>
      <c r="I76" s="26">
        <f t="shared" si="6"/>
        <v>1240305.53058356</v>
      </c>
      <c r="J76" s="26">
        <f t="shared" si="10"/>
        <v>5064.58091654954</v>
      </c>
      <c r="K76" s="26">
        <f t="shared" si="7"/>
        <v>8392.28986294756</v>
      </c>
    </row>
    <row r="77" spans="3:11">
      <c r="C77" t="s">
        <v>223</v>
      </c>
      <c r="E77" s="26">
        <f t="shared" si="11"/>
        <v>1087500.00000001</v>
      </c>
      <c r="F77" s="26">
        <f t="shared" si="9"/>
        <v>4460.36111111113</v>
      </c>
      <c r="G77" s="26">
        <f t="shared" si="8"/>
        <v>9293.69444444447</v>
      </c>
      <c r="I77" s="26">
        <f t="shared" si="6"/>
        <v>1236977.82163716</v>
      </c>
      <c r="J77" s="26">
        <f t="shared" si="10"/>
        <v>5050.99277168508</v>
      </c>
      <c r="K77" s="26">
        <f t="shared" si="7"/>
        <v>8392.28986294756</v>
      </c>
    </row>
    <row r="78" spans="3:11">
      <c r="C78" t="s">
        <v>224</v>
      </c>
      <c r="E78" s="26">
        <f t="shared" si="11"/>
        <v>1082666.66666667</v>
      </c>
      <c r="F78" s="26">
        <f t="shared" si="9"/>
        <v>4440.62500000002</v>
      </c>
      <c r="G78" s="26">
        <f t="shared" si="8"/>
        <v>9273.95833333336</v>
      </c>
      <c r="I78" s="26">
        <f t="shared" si="6"/>
        <v>1233636.5245459</v>
      </c>
      <c r="J78" s="26">
        <f t="shared" si="10"/>
        <v>5037.34914189576</v>
      </c>
      <c r="K78" s="26">
        <f t="shared" si="7"/>
        <v>8392.28986294756</v>
      </c>
    </row>
    <row r="79" spans="3:11">
      <c r="C79" t="s">
        <v>225</v>
      </c>
      <c r="E79" s="26">
        <f t="shared" si="11"/>
        <v>1077833.33333334</v>
      </c>
      <c r="F79" s="26">
        <f t="shared" si="9"/>
        <v>4420.88888888891</v>
      </c>
      <c r="G79" s="26">
        <f t="shared" si="8"/>
        <v>9254.22222222225</v>
      </c>
      <c r="I79" s="26">
        <f t="shared" si="6"/>
        <v>1230281.58382485</v>
      </c>
      <c r="J79" s="26">
        <f t="shared" si="10"/>
        <v>5023.64980061813</v>
      </c>
      <c r="K79" s="26">
        <f t="shared" si="7"/>
        <v>8392.28986294756</v>
      </c>
    </row>
    <row r="80" spans="3:11">
      <c r="C80" t="s">
        <v>226</v>
      </c>
      <c r="E80" s="26">
        <f t="shared" si="11"/>
        <v>1073000.00000001</v>
      </c>
      <c r="F80" s="26">
        <f t="shared" si="9"/>
        <v>4401.1527777778</v>
      </c>
      <c r="G80" s="26">
        <f t="shared" si="8"/>
        <v>9234.48611111113</v>
      </c>
      <c r="I80" s="26">
        <f t="shared" si="6"/>
        <v>1226912.94376252</v>
      </c>
      <c r="J80" s="26">
        <f t="shared" si="10"/>
        <v>5009.89452036362</v>
      </c>
      <c r="K80" s="26">
        <f t="shared" si="7"/>
        <v>8392.28986294756</v>
      </c>
    </row>
    <row r="81" spans="3:11">
      <c r="C81" t="s">
        <v>227</v>
      </c>
      <c r="E81" s="26">
        <f t="shared" si="11"/>
        <v>1068166.66666667</v>
      </c>
      <c r="F81" s="26">
        <f t="shared" si="9"/>
        <v>4381.41666666669</v>
      </c>
      <c r="G81" s="26">
        <f t="shared" si="8"/>
        <v>9214.75000000003</v>
      </c>
      <c r="I81" s="26">
        <f t="shared" si="6"/>
        <v>1223530.54841993</v>
      </c>
      <c r="J81" s="26">
        <f t="shared" si="10"/>
        <v>4996.08307271473</v>
      </c>
      <c r="K81" s="26">
        <f t="shared" si="7"/>
        <v>8392.28986294756</v>
      </c>
    </row>
    <row r="82" spans="3:11">
      <c r="C82" t="s">
        <v>228</v>
      </c>
      <c r="E82" s="26">
        <f t="shared" si="11"/>
        <v>1063333.33333334</v>
      </c>
      <c r="F82" s="26">
        <f t="shared" si="9"/>
        <v>4361.68055555558</v>
      </c>
      <c r="G82" s="26">
        <f t="shared" si="8"/>
        <v>9195.01388888891</v>
      </c>
      <c r="I82" s="26">
        <f t="shared" si="6"/>
        <v>1220134.3416297</v>
      </c>
      <c r="J82" s="26">
        <f t="shared" si="10"/>
        <v>4982.21522832128</v>
      </c>
      <c r="K82" s="26">
        <f t="shared" si="7"/>
        <v>8392.28986294756</v>
      </c>
    </row>
    <row r="83" spans="3:11">
      <c r="C83" t="s">
        <v>229</v>
      </c>
      <c r="D83" t="s">
        <v>230</v>
      </c>
      <c r="E83" s="26">
        <f t="shared" si="11"/>
        <v>1058500.00000001</v>
      </c>
      <c r="F83" s="26">
        <f t="shared" si="9"/>
        <v>4341.94444444447</v>
      </c>
      <c r="G83" s="26">
        <f t="shared" si="8"/>
        <v>9175.2777777778</v>
      </c>
      <c r="I83" s="26">
        <f t="shared" si="6"/>
        <v>1216724.26699508</v>
      </c>
      <c r="J83" s="26">
        <f t="shared" si="10"/>
        <v>4968.29075689656</v>
      </c>
      <c r="K83" s="26">
        <f t="shared" si="7"/>
        <v>8392.28986294756</v>
      </c>
    </row>
    <row r="84" spans="3:11">
      <c r="C84" t="s">
        <v>231</v>
      </c>
      <c r="E84" s="26">
        <f t="shared" si="11"/>
        <v>1053666.66666667</v>
      </c>
      <c r="F84" s="26">
        <f t="shared" si="9"/>
        <v>4322.20833333336</v>
      </c>
      <c r="G84" s="26">
        <f t="shared" si="8"/>
        <v>9155.54166666669</v>
      </c>
      <c r="I84" s="26">
        <f t="shared" si="6"/>
        <v>1213300.26788902</v>
      </c>
      <c r="J84" s="26">
        <f t="shared" si="10"/>
        <v>4954.30942721352</v>
      </c>
      <c r="K84" s="26">
        <f t="shared" si="7"/>
        <v>8392.28986294756</v>
      </c>
    </row>
    <row r="85" spans="3:11">
      <c r="C85" t="s">
        <v>232</v>
      </c>
      <c r="E85" s="26">
        <f t="shared" si="11"/>
        <v>1048833.33333334</v>
      </c>
      <c r="F85" s="26">
        <f t="shared" si="9"/>
        <v>4302.47222222225</v>
      </c>
      <c r="G85" s="26">
        <f t="shared" si="8"/>
        <v>9135.80555555558</v>
      </c>
      <c r="I85" s="26">
        <f t="shared" si="6"/>
        <v>1209862.28745329</v>
      </c>
      <c r="J85" s="26">
        <f t="shared" si="10"/>
        <v>4940.27100710094</v>
      </c>
      <c r="K85" s="26">
        <f t="shared" si="7"/>
        <v>8392.28986294756</v>
      </c>
    </row>
    <row r="86" spans="3:11">
      <c r="C86" t="s">
        <v>233</v>
      </c>
      <c r="E86" s="26">
        <f t="shared" si="11"/>
        <v>1044000.00000001</v>
      </c>
      <c r="F86" s="26">
        <f t="shared" si="9"/>
        <v>4282.73611111114</v>
      </c>
      <c r="G86" s="26">
        <f t="shared" si="8"/>
        <v>9116.06944444447</v>
      </c>
      <c r="I86" s="26">
        <f t="shared" si="6"/>
        <v>1206410.26859744</v>
      </c>
      <c r="J86" s="26">
        <f t="shared" si="10"/>
        <v>4926.17526343956</v>
      </c>
      <c r="K86" s="26">
        <f t="shared" si="7"/>
        <v>8392.28986294756</v>
      </c>
    </row>
    <row r="87" spans="3:11">
      <c r="C87" t="s">
        <v>234</v>
      </c>
      <c r="E87" s="26">
        <f t="shared" si="11"/>
        <v>1039166.66666667</v>
      </c>
      <c r="F87" s="26">
        <f t="shared" si="9"/>
        <v>4263.00000000003</v>
      </c>
      <c r="G87" s="26">
        <f t="shared" si="8"/>
        <v>9096.33333333336</v>
      </c>
      <c r="I87" s="26">
        <f t="shared" si="6"/>
        <v>1202944.15399794</v>
      </c>
      <c r="J87" s="26">
        <f t="shared" si="10"/>
        <v>4912.02196215824</v>
      </c>
      <c r="K87" s="26">
        <f t="shared" si="7"/>
        <v>8392.28986294756</v>
      </c>
    </row>
    <row r="88" spans="3:11">
      <c r="C88" t="s">
        <v>235</v>
      </c>
      <c r="E88" s="26">
        <f t="shared" si="11"/>
        <v>1034333.33333334</v>
      </c>
      <c r="F88" s="26">
        <f t="shared" si="9"/>
        <v>4243.26388888892</v>
      </c>
      <c r="G88" s="26">
        <f t="shared" si="8"/>
        <v>9076.59722222225</v>
      </c>
      <c r="I88" s="26">
        <f t="shared" si="6"/>
        <v>1199463.88609715</v>
      </c>
      <c r="J88" s="26">
        <f t="shared" si="10"/>
        <v>4897.81086823001</v>
      </c>
      <c r="K88" s="26">
        <f t="shared" si="7"/>
        <v>8392.28986294756</v>
      </c>
    </row>
    <row r="89" spans="3:11">
      <c r="C89" t="s">
        <v>236</v>
      </c>
      <c r="E89" s="26">
        <f t="shared" si="11"/>
        <v>1029500.00000001</v>
      </c>
      <c r="F89" s="26">
        <f t="shared" si="9"/>
        <v>4223.5277777778</v>
      </c>
      <c r="G89" s="26">
        <f t="shared" si="8"/>
        <v>9056.86111111114</v>
      </c>
      <c r="I89" s="26">
        <f t="shared" si="6"/>
        <v>1195969.40710243</v>
      </c>
      <c r="J89" s="26">
        <f t="shared" si="10"/>
        <v>4883.54174566825</v>
      </c>
      <c r="K89" s="26">
        <f t="shared" si="7"/>
        <v>8392.28986294756</v>
      </c>
    </row>
    <row r="90" spans="3:11">
      <c r="C90" t="s">
        <v>237</v>
      </c>
      <c r="E90" s="26">
        <f t="shared" si="11"/>
        <v>1024666.66666667</v>
      </c>
      <c r="F90" s="26">
        <f t="shared" si="9"/>
        <v>4203.79166666669</v>
      </c>
      <c r="G90" s="26">
        <f t="shared" si="8"/>
        <v>9037.12500000003</v>
      </c>
      <c r="I90" s="26">
        <f t="shared" si="6"/>
        <v>1192460.65898515</v>
      </c>
      <c r="J90" s="26">
        <f t="shared" si="10"/>
        <v>4869.21435752269</v>
      </c>
      <c r="K90" s="26">
        <f t="shared" si="7"/>
        <v>8392.28986294756</v>
      </c>
    </row>
    <row r="91" spans="3:11">
      <c r="C91" t="s">
        <v>238</v>
      </c>
      <c r="E91" s="26">
        <f t="shared" si="11"/>
        <v>1019833.33333334</v>
      </c>
      <c r="F91" s="26">
        <f t="shared" si="9"/>
        <v>4184.05555555558</v>
      </c>
      <c r="G91" s="26">
        <f t="shared" si="8"/>
        <v>9017.38888888891</v>
      </c>
      <c r="I91" s="26">
        <f t="shared" si="6"/>
        <v>1188937.58347972</v>
      </c>
      <c r="J91" s="26">
        <f t="shared" si="10"/>
        <v>4854.82846587554</v>
      </c>
      <c r="K91" s="26">
        <f t="shared" si="7"/>
        <v>8392.28986294756</v>
      </c>
    </row>
    <row r="92" spans="3:11">
      <c r="C92" t="s">
        <v>239</v>
      </c>
      <c r="E92" s="26">
        <f t="shared" si="11"/>
        <v>1015000.00000001</v>
      </c>
      <c r="F92" s="26">
        <f t="shared" si="9"/>
        <v>4164.31944444447</v>
      </c>
      <c r="G92" s="26">
        <f t="shared" si="8"/>
        <v>8997.6527777778</v>
      </c>
      <c r="I92" s="26">
        <f t="shared" si="6"/>
        <v>1185400.12208265</v>
      </c>
      <c r="J92" s="26">
        <f t="shared" si="10"/>
        <v>4840.3838318375</v>
      </c>
      <c r="K92" s="26">
        <f t="shared" si="7"/>
        <v>8392.28986294756</v>
      </c>
    </row>
    <row r="93" spans="3:11">
      <c r="C93" t="s">
        <v>240</v>
      </c>
      <c r="E93" s="26">
        <f t="shared" si="11"/>
        <v>1010166.66666667</v>
      </c>
      <c r="F93" s="26">
        <f t="shared" si="9"/>
        <v>4144.58333333336</v>
      </c>
      <c r="G93" s="26">
        <f t="shared" si="8"/>
        <v>8977.91666666669</v>
      </c>
      <c r="I93" s="26">
        <f t="shared" si="6"/>
        <v>1181848.21605154</v>
      </c>
      <c r="J93" s="26">
        <f t="shared" si="10"/>
        <v>4825.8802155438</v>
      </c>
      <c r="K93" s="26">
        <f t="shared" si="7"/>
        <v>8392.28986294756</v>
      </c>
    </row>
    <row r="94" spans="3:11">
      <c r="C94" t="s">
        <v>241</v>
      </c>
      <c r="E94" s="26">
        <f t="shared" si="11"/>
        <v>1005333.33333334</v>
      </c>
      <c r="F94" s="26">
        <f t="shared" si="9"/>
        <v>4124.84722222225</v>
      </c>
      <c r="G94" s="26">
        <f t="shared" si="8"/>
        <v>8958.18055555558</v>
      </c>
      <c r="I94" s="26">
        <f t="shared" ref="I94:I157" si="12">I93-K93+J93</f>
        <v>1178281.80640414</v>
      </c>
      <c r="J94" s="26">
        <f t="shared" si="10"/>
        <v>4811.31737615023</v>
      </c>
      <c r="K94" s="26">
        <f t="shared" ref="K94:K157" si="13">K93</f>
        <v>8392.28986294756</v>
      </c>
    </row>
    <row r="95" spans="3:11">
      <c r="C95" t="s">
        <v>242</v>
      </c>
      <c r="D95" t="s">
        <v>243</v>
      </c>
      <c r="E95" s="26">
        <f t="shared" si="11"/>
        <v>1000500.00000001</v>
      </c>
      <c r="F95" s="26">
        <f t="shared" si="9"/>
        <v>4105.11111111114</v>
      </c>
      <c r="G95" s="26">
        <f t="shared" si="8"/>
        <v>8938.44444444447</v>
      </c>
      <c r="I95" s="26">
        <f t="shared" si="12"/>
        <v>1174700.83391734</v>
      </c>
      <c r="J95" s="26">
        <f t="shared" si="10"/>
        <v>4796.69507182915</v>
      </c>
      <c r="K95" s="26">
        <f t="shared" si="13"/>
        <v>8392.28986294756</v>
      </c>
    </row>
    <row r="96" spans="3:11">
      <c r="C96" t="s">
        <v>244</v>
      </c>
      <c r="E96" s="26">
        <f t="shared" si="11"/>
        <v>995666.666666673</v>
      </c>
      <c r="F96" s="26">
        <f t="shared" si="9"/>
        <v>4085.37500000003</v>
      </c>
      <c r="G96" s="26">
        <f t="shared" si="8"/>
        <v>8918.70833333336</v>
      </c>
      <c r="I96" s="26">
        <f t="shared" si="12"/>
        <v>1171105.23912622</v>
      </c>
      <c r="J96" s="26">
        <f t="shared" si="10"/>
        <v>4782.01305976541</v>
      </c>
      <c r="K96" s="26">
        <f t="shared" si="13"/>
        <v>8392.28986294756</v>
      </c>
    </row>
    <row r="97" spans="3:11">
      <c r="C97" t="s">
        <v>245</v>
      </c>
      <c r="E97" s="26">
        <f t="shared" si="11"/>
        <v>990833.333333339</v>
      </c>
      <c r="F97" s="26">
        <f t="shared" si="9"/>
        <v>4065.63888888891</v>
      </c>
      <c r="G97" s="26">
        <f t="shared" si="8"/>
        <v>8898.97222222225</v>
      </c>
      <c r="I97" s="26">
        <f t="shared" si="12"/>
        <v>1167494.96232304</v>
      </c>
      <c r="J97" s="26">
        <f t="shared" si="10"/>
        <v>4767.27109615242</v>
      </c>
      <c r="K97" s="26">
        <f t="shared" si="13"/>
        <v>8392.28986294756</v>
      </c>
    </row>
    <row r="98" spans="3:11">
      <c r="C98" t="s">
        <v>246</v>
      </c>
      <c r="E98" s="26">
        <f t="shared" si="11"/>
        <v>986000.000000006</v>
      </c>
      <c r="F98" s="26">
        <f t="shared" si="9"/>
        <v>4045.9027777778</v>
      </c>
      <c r="G98" s="26">
        <f t="shared" si="8"/>
        <v>8879.23611111113</v>
      </c>
      <c r="I98" s="26">
        <f t="shared" si="12"/>
        <v>1163869.94355625</v>
      </c>
      <c r="J98" s="26">
        <f t="shared" si="10"/>
        <v>4752.46893618801</v>
      </c>
      <c r="K98" s="26">
        <f t="shared" si="13"/>
        <v>8392.28986294756</v>
      </c>
    </row>
    <row r="99" spans="3:11">
      <c r="C99" t="s">
        <v>247</v>
      </c>
      <c r="E99" s="26">
        <f t="shared" si="11"/>
        <v>981166.666666673</v>
      </c>
      <c r="F99" s="26">
        <f t="shared" si="9"/>
        <v>4026.16666666669</v>
      </c>
      <c r="G99" s="26">
        <f t="shared" si="8"/>
        <v>8859.50000000002</v>
      </c>
      <c r="I99" s="26">
        <f t="shared" si="12"/>
        <v>1160230.12262949</v>
      </c>
      <c r="J99" s="26">
        <f t="shared" si="10"/>
        <v>4737.6063340704</v>
      </c>
      <c r="K99" s="26">
        <f t="shared" si="13"/>
        <v>8392.28986294756</v>
      </c>
    </row>
    <row r="100" spans="3:11">
      <c r="C100" t="s">
        <v>248</v>
      </c>
      <c r="E100" s="26">
        <f t="shared" si="11"/>
        <v>976333.333333339</v>
      </c>
      <c r="F100" s="26">
        <f t="shared" si="9"/>
        <v>4006.43055555558</v>
      </c>
      <c r="G100" s="26">
        <f t="shared" si="8"/>
        <v>8839.76388888891</v>
      </c>
      <c r="I100" s="26">
        <f t="shared" si="12"/>
        <v>1156575.43910061</v>
      </c>
      <c r="J100" s="26">
        <f t="shared" si="10"/>
        <v>4722.68304299416</v>
      </c>
      <c r="K100" s="26">
        <f t="shared" si="13"/>
        <v>8392.28986294756</v>
      </c>
    </row>
    <row r="101" spans="3:11">
      <c r="C101" t="s">
        <v>249</v>
      </c>
      <c r="E101" s="26">
        <f t="shared" si="11"/>
        <v>971500.000000006</v>
      </c>
      <c r="F101" s="26">
        <f t="shared" si="9"/>
        <v>3986.69444444447</v>
      </c>
      <c r="G101" s="26">
        <f t="shared" si="8"/>
        <v>8820.0277777778</v>
      </c>
      <c r="I101" s="26">
        <f t="shared" si="12"/>
        <v>1152905.83228066</v>
      </c>
      <c r="J101" s="26">
        <f t="shared" si="10"/>
        <v>4707.69881514601</v>
      </c>
      <c r="K101" s="26">
        <f t="shared" si="13"/>
        <v>8392.28986294756</v>
      </c>
    </row>
    <row r="102" spans="3:11">
      <c r="C102" t="s">
        <v>250</v>
      </c>
      <c r="E102" s="26">
        <f t="shared" si="11"/>
        <v>966666.666666672</v>
      </c>
      <c r="F102" s="26">
        <f t="shared" si="9"/>
        <v>3966.95833333336</v>
      </c>
      <c r="G102" s="26">
        <f t="shared" si="8"/>
        <v>8800.29166666669</v>
      </c>
      <c r="I102" s="26">
        <f t="shared" si="12"/>
        <v>1149221.24123285</v>
      </c>
      <c r="J102" s="26">
        <f t="shared" si="10"/>
        <v>4692.65340170082</v>
      </c>
      <c r="K102" s="26">
        <f t="shared" si="13"/>
        <v>8392.28986294756</v>
      </c>
    </row>
    <row r="103" spans="3:11">
      <c r="C103" t="s">
        <v>251</v>
      </c>
      <c r="E103" s="26">
        <f t="shared" si="11"/>
        <v>961833.333333339</v>
      </c>
      <c r="F103" s="26">
        <f t="shared" si="9"/>
        <v>3947.22222222225</v>
      </c>
      <c r="G103" s="26">
        <f t="shared" si="8"/>
        <v>8780.55555555558</v>
      </c>
      <c r="I103" s="26">
        <f t="shared" si="12"/>
        <v>1145521.60477161</v>
      </c>
      <c r="J103" s="26">
        <f t="shared" si="10"/>
        <v>4677.5465528174</v>
      </c>
      <c r="K103" s="26">
        <f t="shared" si="13"/>
        <v>8392.28986294756</v>
      </c>
    </row>
    <row r="104" spans="3:11">
      <c r="C104" t="s">
        <v>252</v>
      </c>
      <c r="E104" s="26">
        <f t="shared" si="11"/>
        <v>957000.000000006</v>
      </c>
      <c r="F104" s="26">
        <f t="shared" si="9"/>
        <v>3927.48611111113</v>
      </c>
      <c r="G104" s="26">
        <f t="shared" si="8"/>
        <v>8760.81944444447</v>
      </c>
      <c r="I104" s="26">
        <f t="shared" si="12"/>
        <v>1141806.86146148</v>
      </c>
      <c r="J104" s="26">
        <f t="shared" si="10"/>
        <v>4662.37801763437</v>
      </c>
      <c r="K104" s="26">
        <f t="shared" si="13"/>
        <v>8392.28986294756</v>
      </c>
    </row>
    <row r="105" spans="3:11">
      <c r="C105" t="s">
        <v>253</v>
      </c>
      <c r="E105" s="26">
        <f t="shared" si="11"/>
        <v>952166.666666672</v>
      </c>
      <c r="F105" s="26">
        <f t="shared" si="9"/>
        <v>3907.75000000002</v>
      </c>
      <c r="G105" s="26">
        <f t="shared" si="8"/>
        <v>8741.08333333336</v>
      </c>
      <c r="I105" s="26">
        <f t="shared" si="12"/>
        <v>1138076.94961616</v>
      </c>
      <c r="J105" s="26">
        <f t="shared" si="10"/>
        <v>4647.147544266</v>
      </c>
      <c r="K105" s="26">
        <f t="shared" si="13"/>
        <v>8392.28986294756</v>
      </c>
    </row>
    <row r="106" spans="3:11">
      <c r="C106" t="s">
        <v>254</v>
      </c>
      <c r="E106" s="26">
        <f t="shared" si="11"/>
        <v>947333.333333339</v>
      </c>
      <c r="F106" s="26">
        <f t="shared" si="9"/>
        <v>3888.01388888891</v>
      </c>
      <c r="G106" s="26">
        <f t="shared" si="8"/>
        <v>8721.34722222224</v>
      </c>
      <c r="I106" s="26">
        <f t="shared" si="12"/>
        <v>1134331.80729748</v>
      </c>
      <c r="J106" s="26">
        <f t="shared" si="10"/>
        <v>4631.85487979806</v>
      </c>
      <c r="K106" s="26">
        <f t="shared" si="13"/>
        <v>8392.28986294756</v>
      </c>
    </row>
    <row r="107" spans="3:11">
      <c r="C107" t="s">
        <v>255</v>
      </c>
      <c r="D107" t="s">
        <v>256</v>
      </c>
      <c r="E107" s="26">
        <f t="shared" si="11"/>
        <v>942500.000000006</v>
      </c>
      <c r="F107" s="26">
        <f t="shared" si="9"/>
        <v>3868.2777777778</v>
      </c>
      <c r="G107" s="26">
        <f t="shared" si="8"/>
        <v>8701.61111111113</v>
      </c>
      <c r="I107" s="26">
        <f t="shared" si="12"/>
        <v>1130571.37231433</v>
      </c>
      <c r="J107" s="26">
        <f t="shared" si="10"/>
        <v>4616.49977028353</v>
      </c>
      <c r="K107" s="26">
        <f t="shared" si="13"/>
        <v>8392.28986294756</v>
      </c>
    </row>
    <row r="108" spans="3:11">
      <c r="C108" t="s">
        <v>257</v>
      </c>
      <c r="E108" s="26">
        <f t="shared" si="11"/>
        <v>937666.666666672</v>
      </c>
      <c r="F108" s="26">
        <f t="shared" si="9"/>
        <v>3848.54166666669</v>
      </c>
      <c r="G108" s="26">
        <f t="shared" si="8"/>
        <v>8681.87500000002</v>
      </c>
      <c r="I108" s="26">
        <f t="shared" si="12"/>
        <v>1126795.58222167</v>
      </c>
      <c r="J108" s="26">
        <f t="shared" si="10"/>
        <v>4601.08196073848</v>
      </c>
      <c r="K108" s="26">
        <f t="shared" si="13"/>
        <v>8392.28986294756</v>
      </c>
    </row>
    <row r="109" spans="3:11">
      <c r="C109" t="s">
        <v>258</v>
      </c>
      <c r="E109" s="26">
        <f t="shared" si="11"/>
        <v>932833.333333339</v>
      </c>
      <c r="F109" s="26">
        <f t="shared" si="9"/>
        <v>3828.80555555558</v>
      </c>
      <c r="G109" s="26">
        <f t="shared" si="8"/>
        <v>8662.13888888891</v>
      </c>
      <c r="I109" s="26">
        <f t="shared" si="12"/>
        <v>1123004.37431946</v>
      </c>
      <c r="J109" s="26">
        <f t="shared" si="10"/>
        <v>4585.6011951378</v>
      </c>
      <c r="K109" s="26">
        <f t="shared" si="13"/>
        <v>8392.28986294756</v>
      </c>
    </row>
    <row r="110" spans="3:11">
      <c r="C110" t="s">
        <v>259</v>
      </c>
      <c r="E110" s="26">
        <f t="shared" si="11"/>
        <v>928000.000000005</v>
      </c>
      <c r="F110" s="26">
        <f t="shared" si="9"/>
        <v>3809.06944444447</v>
      </c>
      <c r="G110" s="26">
        <f t="shared" si="8"/>
        <v>8642.4027777778</v>
      </c>
      <c r="I110" s="26">
        <f t="shared" si="12"/>
        <v>1119197.68565165</v>
      </c>
      <c r="J110" s="26">
        <f t="shared" si="10"/>
        <v>4570.05721641091</v>
      </c>
      <c r="K110" s="26">
        <f t="shared" si="13"/>
        <v>8392.28986294756</v>
      </c>
    </row>
    <row r="111" spans="3:11">
      <c r="C111" t="s">
        <v>260</v>
      </c>
      <c r="E111" s="26">
        <f t="shared" si="11"/>
        <v>923166.666666672</v>
      </c>
      <c r="F111" s="26">
        <f t="shared" si="9"/>
        <v>3789.33333333336</v>
      </c>
      <c r="G111" s="26">
        <f t="shared" si="8"/>
        <v>8622.66666666669</v>
      </c>
      <c r="I111" s="26">
        <f t="shared" si="12"/>
        <v>1115375.45300511</v>
      </c>
      <c r="J111" s="26">
        <f t="shared" si="10"/>
        <v>4554.44976643755</v>
      </c>
      <c r="K111" s="26">
        <f t="shared" si="13"/>
        <v>8392.28986294756</v>
      </c>
    </row>
    <row r="112" spans="3:11">
      <c r="C112" t="s">
        <v>261</v>
      </c>
      <c r="E112" s="26">
        <f t="shared" si="11"/>
        <v>918333.333333339</v>
      </c>
      <c r="F112" s="26">
        <f t="shared" si="9"/>
        <v>3769.59722222224</v>
      </c>
      <c r="G112" s="26">
        <f t="shared" si="8"/>
        <v>8602.93055555558</v>
      </c>
      <c r="I112" s="26">
        <f t="shared" si="12"/>
        <v>1111537.6129086</v>
      </c>
      <c r="J112" s="26">
        <f t="shared" si="10"/>
        <v>4538.77858604347</v>
      </c>
      <c r="K112" s="26">
        <f t="shared" si="13"/>
        <v>8392.28986294756</v>
      </c>
    </row>
    <row r="113" spans="3:11">
      <c r="C113" t="s">
        <v>262</v>
      </c>
      <c r="E113" s="26">
        <f t="shared" si="11"/>
        <v>913500.000000005</v>
      </c>
      <c r="F113" s="26">
        <f t="shared" si="9"/>
        <v>3749.86111111113</v>
      </c>
      <c r="G113" s="26">
        <f t="shared" si="8"/>
        <v>8583.19444444447</v>
      </c>
      <c r="I113" s="26">
        <f t="shared" si="12"/>
        <v>1107684.1016317</v>
      </c>
      <c r="J113" s="26">
        <f t="shared" si="10"/>
        <v>4523.04341499611</v>
      </c>
      <c r="K113" s="26">
        <f t="shared" si="13"/>
        <v>8392.28986294756</v>
      </c>
    </row>
    <row r="114" spans="3:11">
      <c r="C114" t="s">
        <v>263</v>
      </c>
      <c r="E114" s="26">
        <f t="shared" si="11"/>
        <v>908666.666666672</v>
      </c>
      <c r="F114" s="26">
        <f t="shared" si="9"/>
        <v>3730.12500000002</v>
      </c>
      <c r="G114" s="26">
        <f t="shared" si="8"/>
        <v>8563.45833333335</v>
      </c>
      <c r="I114" s="26">
        <f t="shared" si="12"/>
        <v>1103814.85518375</v>
      </c>
      <c r="J114" s="26">
        <f t="shared" si="10"/>
        <v>4507.24399200031</v>
      </c>
      <c r="K114" s="26">
        <f t="shared" si="13"/>
        <v>8392.28986294756</v>
      </c>
    </row>
    <row r="115" spans="3:11">
      <c r="C115" t="s">
        <v>264</v>
      </c>
      <c r="E115" s="26">
        <f t="shared" si="11"/>
        <v>903833.333333339</v>
      </c>
      <c r="F115" s="26">
        <f t="shared" si="9"/>
        <v>3710.38888888891</v>
      </c>
      <c r="G115" s="26">
        <f t="shared" si="8"/>
        <v>8543.72222222224</v>
      </c>
      <c r="I115" s="26">
        <f t="shared" si="12"/>
        <v>1099929.8093128</v>
      </c>
      <c r="J115" s="26">
        <f t="shared" si="10"/>
        <v>4491.38005469394</v>
      </c>
      <c r="K115" s="26">
        <f t="shared" si="13"/>
        <v>8392.28986294756</v>
      </c>
    </row>
    <row r="116" spans="3:11">
      <c r="C116" t="s">
        <v>265</v>
      </c>
      <c r="E116" s="26">
        <f t="shared" si="11"/>
        <v>899000.000000005</v>
      </c>
      <c r="F116" s="26">
        <f t="shared" si="9"/>
        <v>3690.6527777778</v>
      </c>
      <c r="G116" s="26">
        <f t="shared" si="8"/>
        <v>8523.98611111113</v>
      </c>
      <c r="I116" s="26">
        <f t="shared" si="12"/>
        <v>1096028.89950455</v>
      </c>
      <c r="J116" s="26">
        <f t="shared" si="10"/>
        <v>4475.45133964357</v>
      </c>
      <c r="K116" s="26">
        <f t="shared" si="13"/>
        <v>8392.28986294756</v>
      </c>
    </row>
    <row r="117" spans="3:11">
      <c r="C117" t="s">
        <v>266</v>
      </c>
      <c r="E117" s="26">
        <f t="shared" si="11"/>
        <v>894166.666666672</v>
      </c>
      <c r="F117" s="26">
        <f t="shared" si="9"/>
        <v>3670.91666666669</v>
      </c>
      <c r="G117" s="26">
        <f t="shared" si="8"/>
        <v>8504.25000000002</v>
      </c>
      <c r="I117" s="26">
        <f t="shared" si="12"/>
        <v>1092112.06098124</v>
      </c>
      <c r="J117" s="26">
        <f t="shared" si="10"/>
        <v>4459.45758234008</v>
      </c>
      <c r="K117" s="26">
        <f t="shared" si="13"/>
        <v>8392.28986294756</v>
      </c>
    </row>
    <row r="118" spans="3:11">
      <c r="C118" t="s">
        <v>267</v>
      </c>
      <c r="E118" s="26">
        <f t="shared" si="11"/>
        <v>889333.333333338</v>
      </c>
      <c r="F118" s="26">
        <f t="shared" si="9"/>
        <v>3651.18055555558</v>
      </c>
      <c r="G118" s="26">
        <f t="shared" si="8"/>
        <v>8484.51388888891</v>
      </c>
      <c r="I118" s="26">
        <f t="shared" si="12"/>
        <v>1088179.22870064</v>
      </c>
      <c r="J118" s="26">
        <f t="shared" si="10"/>
        <v>4443.39851719426</v>
      </c>
      <c r="K118" s="26">
        <f t="shared" si="13"/>
        <v>8392.28986294756</v>
      </c>
    </row>
    <row r="119" spans="3:11">
      <c r="C119" t="s">
        <v>268</v>
      </c>
      <c r="D119" t="s">
        <v>269</v>
      </c>
      <c r="E119" s="26">
        <f t="shared" si="11"/>
        <v>884500.000000005</v>
      </c>
      <c r="F119" s="26">
        <f t="shared" si="9"/>
        <v>3631.44444444447</v>
      </c>
      <c r="G119" s="26">
        <f t="shared" si="8"/>
        <v>8464.7777777778</v>
      </c>
      <c r="I119" s="26">
        <f t="shared" si="12"/>
        <v>1084230.33735488</v>
      </c>
      <c r="J119" s="26">
        <f t="shared" si="10"/>
        <v>4427.27387753244</v>
      </c>
      <c r="K119" s="26">
        <f t="shared" si="13"/>
        <v>8392.28986294756</v>
      </c>
    </row>
    <row r="120" spans="3:11">
      <c r="C120" t="s">
        <v>270</v>
      </c>
      <c r="E120" s="26">
        <f t="shared" si="11"/>
        <v>879666.666666672</v>
      </c>
      <c r="F120" s="26">
        <f t="shared" si="9"/>
        <v>3611.70833333335</v>
      </c>
      <c r="G120" s="26">
        <f t="shared" si="8"/>
        <v>8445.04166666669</v>
      </c>
      <c r="I120" s="26">
        <f t="shared" si="12"/>
        <v>1080265.32136947</v>
      </c>
      <c r="J120" s="26">
        <f t="shared" si="10"/>
        <v>4411.08339559199</v>
      </c>
      <c r="K120" s="26">
        <f t="shared" si="13"/>
        <v>8392.28986294756</v>
      </c>
    </row>
    <row r="121" spans="3:11">
      <c r="C121" t="s">
        <v>271</v>
      </c>
      <c r="E121" s="26">
        <f t="shared" si="11"/>
        <v>874833.333333338</v>
      </c>
      <c r="F121" s="26">
        <f t="shared" si="9"/>
        <v>3591.97222222224</v>
      </c>
      <c r="G121" s="26">
        <f t="shared" si="8"/>
        <v>8425.30555555558</v>
      </c>
      <c r="I121" s="26">
        <f t="shared" si="12"/>
        <v>1076284.11490211</v>
      </c>
      <c r="J121" s="26">
        <f t="shared" si="10"/>
        <v>4394.82680251696</v>
      </c>
      <c r="K121" s="26">
        <f t="shared" si="13"/>
        <v>8392.28986294756</v>
      </c>
    </row>
    <row r="122" spans="3:11">
      <c r="C122" t="s">
        <v>272</v>
      </c>
      <c r="E122" s="26">
        <f t="shared" si="11"/>
        <v>870000.000000005</v>
      </c>
      <c r="F122" s="26">
        <f t="shared" si="9"/>
        <v>3572.23611111113</v>
      </c>
      <c r="G122" s="26">
        <f t="shared" si="8"/>
        <v>8405.56944444447</v>
      </c>
      <c r="I122" s="26">
        <f t="shared" si="12"/>
        <v>1072286.65184168</v>
      </c>
      <c r="J122" s="26">
        <f t="shared" si="10"/>
        <v>4378.50382835353</v>
      </c>
      <c r="K122" s="26">
        <f t="shared" si="13"/>
        <v>8392.28986294756</v>
      </c>
    </row>
    <row r="123" spans="3:11">
      <c r="C123" t="s">
        <v>273</v>
      </c>
      <c r="E123" s="26">
        <f t="shared" si="11"/>
        <v>865166.666666672</v>
      </c>
      <c r="F123" s="26">
        <f t="shared" si="9"/>
        <v>3552.50000000002</v>
      </c>
      <c r="G123" s="26">
        <f t="shared" si="8"/>
        <v>8385.83333333335</v>
      </c>
      <c r="I123" s="26">
        <f t="shared" si="12"/>
        <v>1068272.86580709</v>
      </c>
      <c r="J123" s="26">
        <f t="shared" si="10"/>
        <v>4362.11420204561</v>
      </c>
      <c r="K123" s="26">
        <f t="shared" si="13"/>
        <v>8392.28986294756</v>
      </c>
    </row>
    <row r="124" spans="3:11">
      <c r="C124" t="s">
        <v>274</v>
      </c>
      <c r="E124" s="26">
        <f t="shared" si="11"/>
        <v>860333.333333338</v>
      </c>
      <c r="F124" s="26">
        <f t="shared" si="9"/>
        <v>3532.76388888891</v>
      </c>
      <c r="G124" s="26">
        <f t="shared" si="8"/>
        <v>8366.09722222224</v>
      </c>
      <c r="I124" s="26">
        <f t="shared" si="12"/>
        <v>1064242.69014619</v>
      </c>
      <c r="J124" s="26">
        <f t="shared" si="10"/>
        <v>4345.65765143026</v>
      </c>
      <c r="K124" s="26">
        <f t="shared" si="13"/>
        <v>8392.28986294756</v>
      </c>
    </row>
    <row r="125" spans="3:11">
      <c r="C125" t="s">
        <v>275</v>
      </c>
      <c r="E125" s="26">
        <f t="shared" si="11"/>
        <v>855500.000000005</v>
      </c>
      <c r="F125" s="26">
        <f t="shared" si="9"/>
        <v>3513.0277777778</v>
      </c>
      <c r="G125" s="26">
        <f t="shared" si="8"/>
        <v>8346.36111111113</v>
      </c>
      <c r="I125" s="26">
        <f t="shared" si="12"/>
        <v>1060196.05793467</v>
      </c>
      <c r="J125" s="26">
        <f t="shared" si="10"/>
        <v>4329.13390323323</v>
      </c>
      <c r="K125" s="26">
        <f t="shared" si="13"/>
        <v>8392.28986294756</v>
      </c>
    </row>
    <row r="126" spans="3:11">
      <c r="C126" t="s">
        <v>276</v>
      </c>
      <c r="E126" s="26">
        <f t="shared" si="11"/>
        <v>850666.666666672</v>
      </c>
      <c r="F126" s="26">
        <f t="shared" si="9"/>
        <v>3493.29166666669</v>
      </c>
      <c r="G126" s="26">
        <f t="shared" si="8"/>
        <v>8326.62500000002</v>
      </c>
      <c r="I126" s="26">
        <f t="shared" si="12"/>
        <v>1056132.90197495</v>
      </c>
      <c r="J126" s="26">
        <f t="shared" si="10"/>
        <v>4312.5426830644</v>
      </c>
      <c r="K126" s="26">
        <f t="shared" si="13"/>
        <v>8392.28986294756</v>
      </c>
    </row>
    <row r="127" spans="3:11">
      <c r="C127" t="s">
        <v>277</v>
      </c>
      <c r="E127" s="26">
        <f t="shared" si="11"/>
        <v>845833.333333338</v>
      </c>
      <c r="F127" s="26">
        <f t="shared" si="9"/>
        <v>3473.55555555558</v>
      </c>
      <c r="G127" s="26">
        <f t="shared" si="8"/>
        <v>8306.88888888891</v>
      </c>
      <c r="I127" s="26">
        <f t="shared" si="12"/>
        <v>1052053.15479507</v>
      </c>
      <c r="J127" s="26">
        <f t="shared" si="10"/>
        <v>4295.88371541321</v>
      </c>
      <c r="K127" s="26">
        <f t="shared" si="13"/>
        <v>8392.28986294756</v>
      </c>
    </row>
    <row r="128" spans="3:11">
      <c r="C128" t="s">
        <v>278</v>
      </c>
      <c r="E128" s="26">
        <f t="shared" si="11"/>
        <v>841000.000000005</v>
      </c>
      <c r="F128" s="26">
        <f t="shared" si="9"/>
        <v>3453.81944444446</v>
      </c>
      <c r="G128" s="26">
        <f t="shared" si="8"/>
        <v>8287.1527777778</v>
      </c>
      <c r="I128" s="26">
        <f t="shared" si="12"/>
        <v>1047956.74864754</v>
      </c>
      <c r="J128" s="26">
        <f t="shared" si="10"/>
        <v>4279.15672364411</v>
      </c>
      <c r="K128" s="26">
        <f t="shared" si="13"/>
        <v>8392.28986294756</v>
      </c>
    </row>
    <row r="129" spans="3:11">
      <c r="C129" t="s">
        <v>279</v>
      </c>
      <c r="E129" s="26">
        <f t="shared" si="11"/>
        <v>836166.666666671</v>
      </c>
      <c r="F129" s="26">
        <f t="shared" si="9"/>
        <v>3434.08333333335</v>
      </c>
      <c r="G129" s="26">
        <f t="shared" si="8"/>
        <v>8267.41666666669</v>
      </c>
      <c r="I129" s="26">
        <f t="shared" si="12"/>
        <v>1043843.61550823</v>
      </c>
      <c r="J129" s="26">
        <f t="shared" si="10"/>
        <v>4262.36142999195</v>
      </c>
      <c r="K129" s="26">
        <f t="shared" si="13"/>
        <v>8392.28986294756</v>
      </c>
    </row>
    <row r="130" spans="3:11">
      <c r="C130" t="s">
        <v>280</v>
      </c>
      <c r="E130" s="26">
        <f t="shared" si="11"/>
        <v>831333.333333338</v>
      </c>
      <c r="F130" s="26">
        <f t="shared" si="9"/>
        <v>3414.34722222224</v>
      </c>
      <c r="G130" s="26">
        <f t="shared" si="8"/>
        <v>8247.68055555557</v>
      </c>
      <c r="I130" s="26">
        <f t="shared" si="12"/>
        <v>1039713.68707528</v>
      </c>
      <c r="J130" s="26">
        <f t="shared" si="10"/>
        <v>4245.49755555738</v>
      </c>
      <c r="K130" s="26">
        <f t="shared" si="13"/>
        <v>8392.28986294756</v>
      </c>
    </row>
    <row r="131" spans="3:11">
      <c r="C131" t="s">
        <v>281</v>
      </c>
      <c r="D131" t="s">
        <v>282</v>
      </c>
      <c r="E131" s="26">
        <f t="shared" si="11"/>
        <v>826500.000000005</v>
      </c>
      <c r="F131" s="26">
        <f t="shared" si="9"/>
        <v>3394.61111111113</v>
      </c>
      <c r="G131" s="26">
        <f t="shared" ref="G131:G182" si="14">F131+B$6</f>
        <v>8227.94444444446</v>
      </c>
      <c r="I131" s="26">
        <f t="shared" si="12"/>
        <v>1035566.89476789</v>
      </c>
      <c r="J131" s="26">
        <f t="shared" si="10"/>
        <v>4228.56482030221</v>
      </c>
      <c r="K131" s="26">
        <f t="shared" si="13"/>
        <v>8392.28986294756</v>
      </c>
    </row>
    <row r="132" spans="3:11">
      <c r="C132" t="s">
        <v>283</v>
      </c>
      <c r="E132" s="26">
        <f t="shared" si="11"/>
        <v>821666.666666671</v>
      </c>
      <c r="F132" s="26">
        <f t="shared" ref="F132:F182" si="15">E131*B$5/12</f>
        <v>3374.87500000002</v>
      </c>
      <c r="G132" s="26">
        <f t="shared" si="14"/>
        <v>8208.20833333335</v>
      </c>
      <c r="I132" s="26">
        <f t="shared" si="12"/>
        <v>1031403.16972524</v>
      </c>
      <c r="J132" s="26">
        <f t="shared" si="10"/>
        <v>4211.56294304474</v>
      </c>
      <c r="K132" s="26">
        <f t="shared" si="13"/>
        <v>8392.28986294756</v>
      </c>
    </row>
    <row r="133" spans="3:11">
      <c r="C133" t="s">
        <v>284</v>
      </c>
      <c r="E133" s="26">
        <f t="shared" si="11"/>
        <v>816833.333333338</v>
      </c>
      <c r="F133" s="26">
        <f t="shared" si="15"/>
        <v>3355.13888888891</v>
      </c>
      <c r="G133" s="26">
        <f t="shared" si="14"/>
        <v>8188.47222222224</v>
      </c>
      <c r="I133" s="26">
        <f t="shared" si="12"/>
        <v>1027222.44280534</v>
      </c>
      <c r="J133" s="26">
        <f t="shared" ref="J133:J196" si="16">I133*$B$5/12</f>
        <v>4194.49164145514</v>
      </c>
      <c r="K133" s="26">
        <f t="shared" si="13"/>
        <v>8392.28986294756</v>
      </c>
    </row>
    <row r="134" spans="3:11">
      <c r="C134" t="s">
        <v>285</v>
      </c>
      <c r="E134" s="26">
        <f t="shared" si="11"/>
        <v>812000.000000005</v>
      </c>
      <c r="F134" s="26">
        <f t="shared" si="15"/>
        <v>3335.4027777778</v>
      </c>
      <c r="G134" s="26">
        <f t="shared" si="14"/>
        <v>8168.73611111113</v>
      </c>
      <c r="I134" s="26">
        <f t="shared" si="12"/>
        <v>1023024.64458385</v>
      </c>
      <c r="J134" s="26">
        <f t="shared" si="16"/>
        <v>4177.35063205071</v>
      </c>
      <c r="K134" s="26">
        <f t="shared" si="13"/>
        <v>8392.28986294756</v>
      </c>
    </row>
    <row r="135" spans="3:11">
      <c r="C135" t="s">
        <v>286</v>
      </c>
      <c r="E135" s="26">
        <f t="shared" si="11"/>
        <v>807166.666666671</v>
      </c>
      <c r="F135" s="26">
        <f t="shared" si="15"/>
        <v>3315.66666666669</v>
      </c>
      <c r="G135" s="26">
        <f t="shared" si="14"/>
        <v>8149.00000000002</v>
      </c>
      <c r="I135" s="26">
        <f t="shared" si="12"/>
        <v>1018809.70535295</v>
      </c>
      <c r="J135" s="26">
        <f t="shared" si="16"/>
        <v>4160.13963019121</v>
      </c>
      <c r="K135" s="26">
        <f t="shared" si="13"/>
        <v>8392.28986294756</v>
      </c>
    </row>
    <row r="136" spans="3:11">
      <c r="C136" t="s">
        <v>287</v>
      </c>
      <c r="E136" s="26">
        <f t="shared" si="11"/>
        <v>802333.333333338</v>
      </c>
      <c r="F136" s="26">
        <f t="shared" si="15"/>
        <v>3295.93055555557</v>
      </c>
      <c r="G136" s="26">
        <f t="shared" si="14"/>
        <v>8129.26388888891</v>
      </c>
      <c r="I136" s="26">
        <f t="shared" si="12"/>
        <v>1014577.55512019</v>
      </c>
      <c r="J136" s="26">
        <f t="shared" si="16"/>
        <v>4142.85835007413</v>
      </c>
      <c r="K136" s="26">
        <f t="shared" si="13"/>
        <v>8392.28986294756</v>
      </c>
    </row>
    <row r="137" spans="3:11">
      <c r="C137" t="s">
        <v>288</v>
      </c>
      <c r="E137" s="26">
        <f t="shared" si="11"/>
        <v>797500.000000004</v>
      </c>
      <c r="F137" s="26">
        <f t="shared" si="15"/>
        <v>3276.19444444446</v>
      </c>
      <c r="G137" s="26">
        <f t="shared" si="14"/>
        <v>8109.5277777778</v>
      </c>
      <c r="I137" s="26">
        <f t="shared" si="12"/>
        <v>1010328.12360732</v>
      </c>
      <c r="J137" s="26">
        <f t="shared" si="16"/>
        <v>4125.50650472989</v>
      </c>
      <c r="K137" s="26">
        <f t="shared" si="13"/>
        <v>8392.28986294756</v>
      </c>
    </row>
    <row r="138" spans="3:11">
      <c r="C138" t="s">
        <v>289</v>
      </c>
      <c r="E138" s="26">
        <f t="shared" ref="E138:E182" si="17">E137-B$6-H138</f>
        <v>792666.666666671</v>
      </c>
      <c r="F138" s="26">
        <f t="shared" si="15"/>
        <v>3256.45833333335</v>
      </c>
      <c r="G138" s="26">
        <f t="shared" si="14"/>
        <v>8089.79166666668</v>
      </c>
      <c r="I138" s="26">
        <f t="shared" si="12"/>
        <v>1006061.3402491</v>
      </c>
      <c r="J138" s="26">
        <f t="shared" si="16"/>
        <v>4108.08380601717</v>
      </c>
      <c r="K138" s="26">
        <f t="shared" si="13"/>
        <v>8392.28986294756</v>
      </c>
    </row>
    <row r="139" spans="3:11">
      <c r="C139" t="s">
        <v>290</v>
      </c>
      <c r="E139" s="26">
        <f t="shared" si="17"/>
        <v>787833.333333338</v>
      </c>
      <c r="F139" s="26">
        <f t="shared" si="15"/>
        <v>3236.72222222224</v>
      </c>
      <c r="G139" s="26">
        <f t="shared" si="14"/>
        <v>8070.05555555557</v>
      </c>
      <c r="I139" s="26">
        <f t="shared" si="12"/>
        <v>1001777.13419217</v>
      </c>
      <c r="J139" s="26">
        <f t="shared" si="16"/>
        <v>4090.58996461804</v>
      </c>
      <c r="K139" s="26">
        <f t="shared" si="13"/>
        <v>8392.28986294756</v>
      </c>
    </row>
    <row r="140" spans="3:11">
      <c r="C140" t="s">
        <v>291</v>
      </c>
      <c r="E140" s="26">
        <f t="shared" si="17"/>
        <v>783000.000000004</v>
      </c>
      <c r="F140" s="26">
        <f t="shared" si="15"/>
        <v>3216.98611111113</v>
      </c>
      <c r="G140" s="26">
        <f t="shared" si="14"/>
        <v>8050.31944444446</v>
      </c>
      <c r="I140" s="26">
        <f t="shared" si="12"/>
        <v>997475.434293843</v>
      </c>
      <c r="J140" s="26">
        <f t="shared" si="16"/>
        <v>4073.02469003319</v>
      </c>
      <c r="K140" s="26">
        <f t="shared" si="13"/>
        <v>8392.28986294756</v>
      </c>
    </row>
    <row r="141" spans="3:11">
      <c r="C141" t="s">
        <v>292</v>
      </c>
      <c r="E141" s="26">
        <f t="shared" si="17"/>
        <v>778166.666666671</v>
      </c>
      <c r="F141" s="26">
        <f t="shared" si="15"/>
        <v>3197.25000000002</v>
      </c>
      <c r="G141" s="26">
        <f t="shared" si="14"/>
        <v>8030.58333333335</v>
      </c>
      <c r="I141" s="26">
        <f t="shared" si="12"/>
        <v>993156.169120929</v>
      </c>
      <c r="J141" s="26">
        <f t="shared" si="16"/>
        <v>4055.38769057712</v>
      </c>
      <c r="K141" s="26">
        <f t="shared" si="13"/>
        <v>8392.28986294756</v>
      </c>
    </row>
    <row r="142" spans="3:11">
      <c r="C142" t="s">
        <v>293</v>
      </c>
      <c r="E142" s="26">
        <f t="shared" si="17"/>
        <v>773333.333333338</v>
      </c>
      <c r="F142" s="26">
        <f t="shared" si="15"/>
        <v>3177.51388888891</v>
      </c>
      <c r="G142" s="26">
        <f t="shared" si="14"/>
        <v>8010.84722222224</v>
      </c>
      <c r="I142" s="26">
        <f t="shared" si="12"/>
        <v>988819.266948558</v>
      </c>
      <c r="J142" s="26">
        <f t="shared" si="16"/>
        <v>4037.67867337328</v>
      </c>
      <c r="K142" s="26">
        <f t="shared" si="13"/>
        <v>8392.28986294756</v>
      </c>
    </row>
    <row r="143" spans="3:11">
      <c r="C143" t="s">
        <v>294</v>
      </c>
      <c r="D143">
        <v>2029</v>
      </c>
      <c r="E143" s="26">
        <f t="shared" si="17"/>
        <v>768500.000000004</v>
      </c>
      <c r="F143" s="26">
        <f t="shared" si="15"/>
        <v>3157.7777777778</v>
      </c>
      <c r="G143" s="26">
        <f t="shared" si="14"/>
        <v>7991.11111111113</v>
      </c>
      <c r="I143" s="26">
        <f t="shared" si="12"/>
        <v>984464.655758984</v>
      </c>
      <c r="J143" s="26">
        <f t="shared" si="16"/>
        <v>4019.89734434918</v>
      </c>
      <c r="K143" s="26">
        <f t="shared" si="13"/>
        <v>8392.28986294756</v>
      </c>
    </row>
    <row r="144" spans="3:11">
      <c r="C144" t="s">
        <v>295</v>
      </c>
      <c r="E144" s="26">
        <f t="shared" si="17"/>
        <v>763666.666666671</v>
      </c>
      <c r="F144" s="26">
        <f t="shared" si="15"/>
        <v>3138.04166666668</v>
      </c>
      <c r="G144" s="26">
        <f t="shared" si="14"/>
        <v>7971.37500000002</v>
      </c>
      <c r="I144" s="26">
        <f t="shared" si="12"/>
        <v>980092.263240385</v>
      </c>
      <c r="J144" s="26">
        <f t="shared" si="16"/>
        <v>4002.04340823157</v>
      </c>
      <c r="K144" s="26">
        <f t="shared" si="13"/>
        <v>8392.28986294756</v>
      </c>
    </row>
    <row r="145" spans="3:11">
      <c r="C145" t="s">
        <v>296</v>
      </c>
      <c r="E145" s="26">
        <f t="shared" si="17"/>
        <v>758833.333333337</v>
      </c>
      <c r="F145" s="26">
        <f t="shared" si="15"/>
        <v>3118.30555555557</v>
      </c>
      <c r="G145" s="26">
        <f t="shared" si="14"/>
        <v>7951.63888888891</v>
      </c>
      <c r="I145" s="26">
        <f t="shared" si="12"/>
        <v>975702.016785669</v>
      </c>
      <c r="J145" s="26">
        <f t="shared" si="16"/>
        <v>3984.11656854148</v>
      </c>
      <c r="K145" s="26">
        <f t="shared" si="13"/>
        <v>8392.28986294756</v>
      </c>
    </row>
    <row r="146" spans="3:11">
      <c r="C146" t="s">
        <v>297</v>
      </c>
      <c r="E146" s="26">
        <f t="shared" si="17"/>
        <v>754000.000000004</v>
      </c>
      <c r="F146" s="26">
        <f t="shared" si="15"/>
        <v>3098.56944444446</v>
      </c>
      <c r="G146" s="26">
        <f t="shared" si="14"/>
        <v>7931.90277777779</v>
      </c>
      <c r="I146" s="26">
        <f t="shared" si="12"/>
        <v>971293.843491263</v>
      </c>
      <c r="J146" s="26">
        <f t="shared" si="16"/>
        <v>3966.11652758933</v>
      </c>
      <c r="K146" s="26">
        <f t="shared" si="13"/>
        <v>8392.28986294756</v>
      </c>
    </row>
    <row r="147" spans="3:11">
      <c r="C147" t="s">
        <v>298</v>
      </c>
      <c r="E147" s="26">
        <f t="shared" si="17"/>
        <v>749166.666666671</v>
      </c>
      <c r="F147" s="26">
        <f t="shared" si="15"/>
        <v>3078.83333333335</v>
      </c>
      <c r="G147" s="26">
        <f t="shared" si="14"/>
        <v>7912.16666666668</v>
      </c>
      <c r="I147" s="26">
        <f t="shared" si="12"/>
        <v>966867.670155905</v>
      </c>
      <c r="J147" s="26">
        <f t="shared" si="16"/>
        <v>3948.04298646995</v>
      </c>
      <c r="K147" s="26">
        <f t="shared" si="13"/>
        <v>8392.28986294756</v>
      </c>
    </row>
    <row r="148" spans="3:11">
      <c r="C148" t="s">
        <v>299</v>
      </c>
      <c r="E148" s="26">
        <f t="shared" si="17"/>
        <v>744333.333333337</v>
      </c>
      <c r="F148" s="26">
        <f t="shared" si="15"/>
        <v>3059.09722222224</v>
      </c>
      <c r="G148" s="26">
        <f t="shared" si="14"/>
        <v>7892.43055555557</v>
      </c>
      <c r="I148" s="26">
        <f t="shared" si="12"/>
        <v>962423.423279428</v>
      </c>
      <c r="J148" s="26">
        <f t="shared" si="16"/>
        <v>3929.89564505766</v>
      </c>
      <c r="K148" s="26">
        <f t="shared" si="13"/>
        <v>8392.28986294756</v>
      </c>
    </row>
    <row r="149" spans="3:11">
      <c r="C149" t="s">
        <v>300</v>
      </c>
      <c r="E149" s="26">
        <f t="shared" si="17"/>
        <v>739500.000000004</v>
      </c>
      <c r="F149" s="26">
        <f t="shared" si="15"/>
        <v>3039.36111111113</v>
      </c>
      <c r="G149" s="26">
        <f t="shared" si="14"/>
        <v>7872.69444444446</v>
      </c>
      <c r="I149" s="26">
        <f t="shared" si="12"/>
        <v>957961.029061538</v>
      </c>
      <c r="J149" s="26">
        <f t="shared" si="16"/>
        <v>3911.67420200128</v>
      </c>
      <c r="K149" s="26">
        <f t="shared" si="13"/>
        <v>8392.28986294756</v>
      </c>
    </row>
    <row r="150" spans="3:11">
      <c r="C150" t="s">
        <v>301</v>
      </c>
      <c r="E150" s="26">
        <f t="shared" si="17"/>
        <v>734666.666666671</v>
      </c>
      <c r="F150" s="26">
        <f t="shared" si="15"/>
        <v>3019.62500000002</v>
      </c>
      <c r="G150" s="26">
        <f t="shared" si="14"/>
        <v>7852.95833333335</v>
      </c>
      <c r="I150" s="26">
        <f t="shared" si="12"/>
        <v>953480.413400591</v>
      </c>
      <c r="J150" s="26">
        <f t="shared" si="16"/>
        <v>3893.37835471908</v>
      </c>
      <c r="K150" s="26">
        <f t="shared" si="13"/>
        <v>8392.28986294756</v>
      </c>
    </row>
    <row r="151" spans="3:11">
      <c r="C151" t="s">
        <v>302</v>
      </c>
      <c r="E151" s="26">
        <f t="shared" si="17"/>
        <v>729833.333333337</v>
      </c>
      <c r="F151" s="26">
        <f t="shared" si="15"/>
        <v>2999.88888888891</v>
      </c>
      <c r="G151" s="26">
        <f t="shared" si="14"/>
        <v>7833.22222222224</v>
      </c>
      <c r="I151" s="26">
        <f t="shared" si="12"/>
        <v>948981.501892363</v>
      </c>
      <c r="J151" s="26">
        <f t="shared" si="16"/>
        <v>3875.00779939382</v>
      </c>
      <c r="K151" s="26">
        <f t="shared" si="13"/>
        <v>8392.28986294756</v>
      </c>
    </row>
    <row r="152" spans="3:11">
      <c r="C152" t="s">
        <v>303</v>
      </c>
      <c r="E152" s="26">
        <f t="shared" si="17"/>
        <v>725000.000000004</v>
      </c>
      <c r="F152" s="26">
        <f t="shared" si="15"/>
        <v>2980.15277777779</v>
      </c>
      <c r="G152" s="26">
        <f t="shared" si="14"/>
        <v>7813.48611111113</v>
      </c>
      <c r="I152" s="26">
        <f t="shared" si="12"/>
        <v>944464.219828809</v>
      </c>
      <c r="J152" s="26">
        <f t="shared" si="16"/>
        <v>3856.56223096764</v>
      </c>
      <c r="K152" s="26">
        <f t="shared" si="13"/>
        <v>8392.28986294756</v>
      </c>
    </row>
    <row r="153" spans="3:11">
      <c r="C153" t="s">
        <v>304</v>
      </c>
      <c r="E153" s="26">
        <f t="shared" si="17"/>
        <v>720166.66666667</v>
      </c>
      <c r="F153" s="26">
        <f t="shared" si="15"/>
        <v>2960.41666666668</v>
      </c>
      <c r="G153" s="26">
        <f t="shared" si="14"/>
        <v>7793.75000000002</v>
      </c>
      <c r="I153" s="26">
        <f t="shared" si="12"/>
        <v>939928.492196829</v>
      </c>
      <c r="J153" s="26">
        <f t="shared" si="16"/>
        <v>3838.04134313705</v>
      </c>
      <c r="K153" s="26">
        <f t="shared" si="13"/>
        <v>8392.28986294756</v>
      </c>
    </row>
    <row r="154" spans="3:11">
      <c r="C154" t="s">
        <v>305</v>
      </c>
      <c r="E154" s="26">
        <f t="shared" si="17"/>
        <v>715333.333333337</v>
      </c>
      <c r="F154" s="26">
        <f t="shared" si="15"/>
        <v>2940.68055555557</v>
      </c>
      <c r="G154" s="26">
        <f t="shared" si="14"/>
        <v>7774.0138888889</v>
      </c>
      <c r="I154" s="26">
        <f t="shared" si="12"/>
        <v>935374.243677019</v>
      </c>
      <c r="J154" s="26">
        <f t="shared" si="16"/>
        <v>3819.44482834783</v>
      </c>
      <c r="K154" s="26">
        <f t="shared" si="13"/>
        <v>8392.28986294756</v>
      </c>
    </row>
    <row r="155" spans="3:11">
      <c r="C155" t="s">
        <v>306</v>
      </c>
      <c r="E155" s="26">
        <f t="shared" si="17"/>
        <v>710500.000000004</v>
      </c>
      <c r="F155" s="26">
        <f t="shared" si="15"/>
        <v>2920.94444444446</v>
      </c>
      <c r="G155" s="26">
        <f t="shared" si="14"/>
        <v>7754.27777777779</v>
      </c>
      <c r="I155" s="26">
        <f t="shared" si="12"/>
        <v>930801.398642419</v>
      </c>
      <c r="J155" s="26">
        <f t="shared" si="16"/>
        <v>3800.77237778988</v>
      </c>
      <c r="K155" s="26">
        <f t="shared" si="13"/>
        <v>8392.28986294756</v>
      </c>
    </row>
    <row r="156" spans="3:11">
      <c r="C156" t="s">
        <v>307</v>
      </c>
      <c r="E156" s="26">
        <f t="shared" si="17"/>
        <v>705666.66666667</v>
      </c>
      <c r="F156" s="26">
        <f t="shared" si="15"/>
        <v>2901.20833333335</v>
      </c>
      <c r="G156" s="26">
        <f t="shared" si="14"/>
        <v>7734.54166666668</v>
      </c>
      <c r="I156" s="26">
        <f t="shared" si="12"/>
        <v>926209.881157262</v>
      </c>
      <c r="J156" s="26">
        <f t="shared" si="16"/>
        <v>3782.02368139215</v>
      </c>
      <c r="K156" s="26">
        <f t="shared" si="13"/>
        <v>8392.28986294756</v>
      </c>
    </row>
    <row r="157" spans="3:11">
      <c r="C157" t="s">
        <v>308</v>
      </c>
      <c r="E157" s="26">
        <f t="shared" si="17"/>
        <v>700833.333333337</v>
      </c>
      <c r="F157" s="26">
        <f t="shared" si="15"/>
        <v>2881.47222222224</v>
      </c>
      <c r="G157" s="26">
        <f t="shared" si="14"/>
        <v>7714.80555555557</v>
      </c>
      <c r="I157" s="26">
        <f t="shared" si="12"/>
        <v>921599.614975706</v>
      </c>
      <c r="J157" s="26">
        <f t="shared" si="16"/>
        <v>3763.19842781747</v>
      </c>
      <c r="K157" s="26">
        <f t="shared" si="13"/>
        <v>8392.28986294756</v>
      </c>
    </row>
    <row r="158" spans="3:11">
      <c r="C158" t="s">
        <v>309</v>
      </c>
      <c r="E158" s="26">
        <f t="shared" si="17"/>
        <v>696000.000000004</v>
      </c>
      <c r="F158" s="26">
        <f t="shared" si="15"/>
        <v>2861.73611111113</v>
      </c>
      <c r="G158" s="26">
        <f t="shared" si="14"/>
        <v>7695.06944444446</v>
      </c>
      <c r="I158" s="26">
        <f t="shared" ref="I158:I221" si="18">I157-K157+J157</f>
        <v>916970.523540576</v>
      </c>
      <c r="J158" s="26">
        <f t="shared" si="16"/>
        <v>3744.29630445735</v>
      </c>
      <c r="K158" s="26">
        <f t="shared" ref="K158:K221" si="19">K157</f>
        <v>8392.28986294756</v>
      </c>
    </row>
    <row r="159" spans="3:11">
      <c r="C159" t="s">
        <v>310</v>
      </c>
      <c r="E159" s="26">
        <f t="shared" si="17"/>
        <v>691166.66666667</v>
      </c>
      <c r="F159" s="26">
        <f t="shared" si="15"/>
        <v>2842.00000000001</v>
      </c>
      <c r="G159" s="26">
        <f t="shared" si="14"/>
        <v>7675.33333333335</v>
      </c>
      <c r="I159" s="26">
        <f t="shared" si="18"/>
        <v>912322.529982086</v>
      </c>
      <c r="J159" s="26">
        <f t="shared" si="16"/>
        <v>3725.31699742685</v>
      </c>
      <c r="K159" s="26">
        <f t="shared" si="19"/>
        <v>8392.28986294756</v>
      </c>
    </row>
    <row r="160" spans="3:11">
      <c r="C160" t="s">
        <v>311</v>
      </c>
      <c r="E160" s="26">
        <f t="shared" si="17"/>
        <v>686333.333333337</v>
      </c>
      <c r="F160" s="26">
        <f t="shared" si="15"/>
        <v>2822.2638888889</v>
      </c>
      <c r="G160" s="26">
        <f t="shared" si="14"/>
        <v>7655.59722222224</v>
      </c>
      <c r="I160" s="26">
        <f t="shared" si="18"/>
        <v>907655.557116565</v>
      </c>
      <c r="J160" s="26">
        <f t="shared" si="16"/>
        <v>3706.26019155931</v>
      </c>
      <c r="K160" s="26">
        <f t="shared" si="19"/>
        <v>8392.28986294756</v>
      </c>
    </row>
    <row r="161" spans="3:11">
      <c r="C161" t="s">
        <v>312</v>
      </c>
      <c r="E161" s="26">
        <f t="shared" si="17"/>
        <v>681500.000000003</v>
      </c>
      <c r="F161" s="26">
        <f t="shared" si="15"/>
        <v>2802.52777777779</v>
      </c>
      <c r="G161" s="26">
        <f t="shared" si="14"/>
        <v>7635.86111111113</v>
      </c>
      <c r="I161" s="26">
        <f t="shared" si="18"/>
        <v>902969.527445177</v>
      </c>
      <c r="J161" s="26">
        <f t="shared" si="16"/>
        <v>3687.12557040114</v>
      </c>
      <c r="K161" s="26">
        <f t="shared" si="19"/>
        <v>8392.28986294756</v>
      </c>
    </row>
    <row r="162" spans="3:11">
      <c r="C162" t="s">
        <v>313</v>
      </c>
      <c r="E162" s="26">
        <f t="shared" si="17"/>
        <v>676666.66666667</v>
      </c>
      <c r="F162" s="26">
        <f t="shared" si="15"/>
        <v>2782.79166666668</v>
      </c>
      <c r="G162" s="26">
        <f t="shared" si="14"/>
        <v>7616.12500000001</v>
      </c>
      <c r="I162" s="26">
        <f t="shared" si="18"/>
        <v>898264.363152631</v>
      </c>
      <c r="J162" s="26">
        <f t="shared" si="16"/>
        <v>3667.91281620657</v>
      </c>
      <c r="K162" s="26">
        <f t="shared" si="19"/>
        <v>8392.28986294756</v>
      </c>
    </row>
    <row r="163" spans="3:11">
      <c r="C163" t="s">
        <v>314</v>
      </c>
      <c r="E163" s="26">
        <f t="shared" si="17"/>
        <v>671833.333333337</v>
      </c>
      <c r="F163" s="26">
        <f t="shared" si="15"/>
        <v>2763.05555555557</v>
      </c>
      <c r="G163" s="26">
        <f t="shared" si="14"/>
        <v>7596.3888888889</v>
      </c>
      <c r="I163" s="26">
        <f t="shared" si="18"/>
        <v>893539.98610589</v>
      </c>
      <c r="J163" s="26">
        <f t="shared" si="16"/>
        <v>3648.62160993238</v>
      </c>
      <c r="K163" s="26">
        <f t="shared" si="19"/>
        <v>8392.28986294756</v>
      </c>
    </row>
    <row r="164" spans="3:11">
      <c r="C164" t="s">
        <v>315</v>
      </c>
      <c r="E164" s="26">
        <f t="shared" si="17"/>
        <v>667000.000000003</v>
      </c>
      <c r="F164" s="26">
        <f t="shared" si="15"/>
        <v>2743.31944444446</v>
      </c>
      <c r="G164" s="26">
        <f t="shared" si="14"/>
        <v>7576.65277777779</v>
      </c>
      <c r="I164" s="26">
        <f t="shared" si="18"/>
        <v>888796.317852874</v>
      </c>
      <c r="J164" s="26">
        <f t="shared" si="16"/>
        <v>3629.25163123257</v>
      </c>
      <c r="K164" s="26">
        <f t="shared" si="19"/>
        <v>8392.28986294756</v>
      </c>
    </row>
    <row r="165" spans="3:11">
      <c r="C165" t="s">
        <v>316</v>
      </c>
      <c r="E165" s="26">
        <f t="shared" si="17"/>
        <v>662166.66666667</v>
      </c>
      <c r="F165" s="26">
        <f t="shared" si="15"/>
        <v>2723.58333333335</v>
      </c>
      <c r="G165" s="26">
        <f t="shared" si="14"/>
        <v>7556.91666666668</v>
      </c>
      <c r="I165" s="26">
        <f t="shared" si="18"/>
        <v>884033.279621159</v>
      </c>
      <c r="J165" s="26">
        <f t="shared" si="16"/>
        <v>3609.80255845307</v>
      </c>
      <c r="K165" s="26">
        <f t="shared" si="19"/>
        <v>8392.28986294756</v>
      </c>
    </row>
    <row r="166" spans="3:11">
      <c r="C166" t="s">
        <v>317</v>
      </c>
      <c r="E166" s="26">
        <f t="shared" si="17"/>
        <v>657333.333333337</v>
      </c>
      <c r="F166" s="26">
        <f t="shared" si="15"/>
        <v>2703.84722222224</v>
      </c>
      <c r="G166" s="26">
        <f t="shared" si="14"/>
        <v>7537.18055555557</v>
      </c>
      <c r="I166" s="26">
        <f t="shared" si="18"/>
        <v>879250.792316665</v>
      </c>
      <c r="J166" s="26">
        <f t="shared" si="16"/>
        <v>3590.27406862638</v>
      </c>
      <c r="K166" s="26">
        <f t="shared" si="19"/>
        <v>8392.28986294756</v>
      </c>
    </row>
    <row r="167" spans="3:11">
      <c r="C167" t="s">
        <v>318</v>
      </c>
      <c r="E167" s="26">
        <f t="shared" si="17"/>
        <v>652500.000000003</v>
      </c>
      <c r="F167" s="26">
        <f t="shared" si="15"/>
        <v>2684.11111111112</v>
      </c>
      <c r="G167" s="26">
        <f t="shared" si="14"/>
        <v>7517.44444444446</v>
      </c>
      <c r="I167" s="26">
        <f t="shared" si="18"/>
        <v>874448.776522344</v>
      </c>
      <c r="J167" s="26">
        <f t="shared" si="16"/>
        <v>3570.66583746624</v>
      </c>
      <c r="K167" s="26">
        <f t="shared" si="19"/>
        <v>8392.28986294756</v>
      </c>
    </row>
    <row r="168" spans="3:11">
      <c r="C168" t="s">
        <v>319</v>
      </c>
      <c r="E168" s="26">
        <f t="shared" si="17"/>
        <v>647666.66666667</v>
      </c>
      <c r="F168" s="26">
        <f t="shared" si="15"/>
        <v>2664.37500000001</v>
      </c>
      <c r="G168" s="26">
        <f t="shared" si="14"/>
        <v>7497.70833333335</v>
      </c>
      <c r="I168" s="26">
        <f t="shared" si="18"/>
        <v>869627.152496862</v>
      </c>
      <c r="J168" s="26">
        <f t="shared" si="16"/>
        <v>3550.97753936219</v>
      </c>
      <c r="K168" s="26">
        <f t="shared" si="19"/>
        <v>8392.28986294756</v>
      </c>
    </row>
    <row r="169" spans="3:11">
      <c r="C169" t="s">
        <v>320</v>
      </c>
      <c r="E169" s="26">
        <f t="shared" si="17"/>
        <v>642833.333333337</v>
      </c>
      <c r="F169" s="26">
        <f t="shared" si="15"/>
        <v>2644.6388888889</v>
      </c>
      <c r="G169" s="26">
        <f t="shared" si="14"/>
        <v>7477.97222222224</v>
      </c>
      <c r="I169" s="26">
        <f t="shared" si="18"/>
        <v>864785.840173277</v>
      </c>
      <c r="J169" s="26">
        <f t="shared" si="16"/>
        <v>3531.20884737422</v>
      </c>
      <c r="K169" s="26">
        <f t="shared" si="19"/>
        <v>8392.28986294756</v>
      </c>
    </row>
    <row r="170" spans="3:11">
      <c r="C170" t="s">
        <v>321</v>
      </c>
      <c r="E170" s="26">
        <f t="shared" si="17"/>
        <v>638000.000000003</v>
      </c>
      <c r="F170" s="26">
        <f t="shared" si="15"/>
        <v>2624.90277777779</v>
      </c>
      <c r="G170" s="26">
        <f t="shared" si="14"/>
        <v>7458.23611111112</v>
      </c>
      <c r="I170" s="26">
        <f t="shared" si="18"/>
        <v>859924.759157704</v>
      </c>
      <c r="J170" s="26">
        <f t="shared" si="16"/>
        <v>3511.35943322729</v>
      </c>
      <c r="K170" s="26">
        <f t="shared" si="19"/>
        <v>8392.28986294756</v>
      </c>
    </row>
    <row r="171" spans="3:11">
      <c r="C171" t="s">
        <v>322</v>
      </c>
      <c r="E171" s="26">
        <f t="shared" si="17"/>
        <v>633166.66666667</v>
      </c>
      <c r="F171" s="26">
        <f t="shared" si="15"/>
        <v>2605.16666666668</v>
      </c>
      <c r="G171" s="26">
        <f t="shared" si="14"/>
        <v>7438.50000000001</v>
      </c>
      <c r="I171" s="26">
        <f t="shared" si="18"/>
        <v>855043.828727984</v>
      </c>
      <c r="J171" s="26">
        <f t="shared" si="16"/>
        <v>3491.42896730593</v>
      </c>
      <c r="K171" s="26">
        <f t="shared" si="19"/>
        <v>8392.28986294756</v>
      </c>
    </row>
    <row r="172" spans="3:11">
      <c r="C172" t="s">
        <v>323</v>
      </c>
      <c r="E172" s="26">
        <f t="shared" si="17"/>
        <v>628333.333333336</v>
      </c>
      <c r="F172" s="26">
        <f t="shared" si="15"/>
        <v>2585.43055555557</v>
      </c>
      <c r="G172" s="26">
        <f t="shared" si="14"/>
        <v>7418.7638888889</v>
      </c>
      <c r="I172" s="26">
        <f t="shared" si="18"/>
        <v>850142.967832342</v>
      </c>
      <c r="J172" s="26">
        <f t="shared" si="16"/>
        <v>3471.41711864873</v>
      </c>
      <c r="K172" s="26">
        <f t="shared" si="19"/>
        <v>8392.28986294756</v>
      </c>
    </row>
    <row r="173" spans="3:11">
      <c r="C173" t="s">
        <v>324</v>
      </c>
      <c r="E173" s="26">
        <f t="shared" si="17"/>
        <v>623500.000000003</v>
      </c>
      <c r="F173" s="26">
        <f t="shared" si="15"/>
        <v>2565.69444444446</v>
      </c>
      <c r="G173" s="26">
        <f t="shared" si="14"/>
        <v>7399.02777777779</v>
      </c>
      <c r="I173" s="26">
        <f t="shared" si="18"/>
        <v>845222.095088043</v>
      </c>
      <c r="J173" s="26">
        <f t="shared" si="16"/>
        <v>3451.32355494284</v>
      </c>
      <c r="K173" s="26">
        <f t="shared" si="19"/>
        <v>8392.28986294756</v>
      </c>
    </row>
    <row r="174" spans="3:11">
      <c r="C174" t="s">
        <v>325</v>
      </c>
      <c r="E174" s="26">
        <f t="shared" si="17"/>
        <v>618666.66666667</v>
      </c>
      <c r="F174" s="26">
        <f t="shared" si="15"/>
        <v>2545.95833333335</v>
      </c>
      <c r="G174" s="26">
        <f t="shared" si="14"/>
        <v>7379.29166666668</v>
      </c>
      <c r="I174" s="26">
        <f t="shared" si="18"/>
        <v>840281.128780038</v>
      </c>
      <c r="J174" s="26">
        <f t="shared" si="16"/>
        <v>3431.14794251849</v>
      </c>
      <c r="K174" s="26">
        <f t="shared" si="19"/>
        <v>8392.28986294756</v>
      </c>
    </row>
    <row r="175" spans="3:11">
      <c r="C175" t="s">
        <v>326</v>
      </c>
      <c r="E175" s="26">
        <f t="shared" si="17"/>
        <v>613833.333333336</v>
      </c>
      <c r="F175" s="26">
        <f t="shared" si="15"/>
        <v>2526.22222222223</v>
      </c>
      <c r="G175" s="26">
        <f t="shared" si="14"/>
        <v>7359.55555555557</v>
      </c>
      <c r="I175" s="26">
        <f t="shared" si="18"/>
        <v>835319.986859609</v>
      </c>
      <c r="J175" s="26">
        <f t="shared" si="16"/>
        <v>3410.8899463434</v>
      </c>
      <c r="K175" s="26">
        <f t="shared" si="19"/>
        <v>8392.28986294756</v>
      </c>
    </row>
    <row r="176" spans="3:11">
      <c r="C176" t="s">
        <v>327</v>
      </c>
      <c r="E176" s="26">
        <f t="shared" si="17"/>
        <v>609000.000000003</v>
      </c>
      <c r="F176" s="26">
        <f t="shared" si="15"/>
        <v>2506.48611111112</v>
      </c>
      <c r="G176" s="26">
        <f t="shared" si="14"/>
        <v>7339.81944444446</v>
      </c>
      <c r="I176" s="26">
        <f t="shared" si="18"/>
        <v>830338.586943005</v>
      </c>
      <c r="J176" s="26">
        <f t="shared" si="16"/>
        <v>3390.54923001727</v>
      </c>
      <c r="K176" s="26">
        <f t="shared" si="19"/>
        <v>8392.28986294756</v>
      </c>
    </row>
    <row r="177" spans="3:11">
      <c r="C177" t="s">
        <v>328</v>
      </c>
      <c r="E177" s="26">
        <f t="shared" si="17"/>
        <v>604166.66666667</v>
      </c>
      <c r="F177" s="26">
        <f t="shared" si="15"/>
        <v>2486.75000000001</v>
      </c>
      <c r="G177" s="26">
        <f t="shared" si="14"/>
        <v>7320.08333333334</v>
      </c>
      <c r="I177" s="26">
        <f t="shared" si="18"/>
        <v>825336.846310075</v>
      </c>
      <c r="J177" s="26">
        <f t="shared" si="16"/>
        <v>3370.12545576614</v>
      </c>
      <c r="K177" s="26">
        <f t="shared" si="19"/>
        <v>8392.28986294756</v>
      </c>
    </row>
    <row r="178" spans="3:11">
      <c r="C178" t="s">
        <v>329</v>
      </c>
      <c r="E178" s="26">
        <f t="shared" si="17"/>
        <v>599333.333333336</v>
      </c>
      <c r="F178" s="26">
        <f t="shared" si="15"/>
        <v>2467.0138888889</v>
      </c>
      <c r="G178" s="26">
        <f t="shared" si="14"/>
        <v>7300.34722222223</v>
      </c>
      <c r="I178" s="26">
        <f t="shared" si="18"/>
        <v>820314.681902893</v>
      </c>
      <c r="J178" s="26">
        <f t="shared" si="16"/>
        <v>3349.61828443682</v>
      </c>
      <c r="K178" s="26">
        <f t="shared" si="19"/>
        <v>8392.28986294756</v>
      </c>
    </row>
    <row r="179" spans="3:11">
      <c r="C179" t="s">
        <v>330</v>
      </c>
      <c r="E179" s="26">
        <f t="shared" si="17"/>
        <v>594500.000000003</v>
      </c>
      <c r="F179" s="26">
        <f t="shared" si="15"/>
        <v>2447.27777777779</v>
      </c>
      <c r="G179" s="26">
        <f t="shared" si="14"/>
        <v>7280.61111111112</v>
      </c>
      <c r="I179" s="26">
        <f t="shared" si="18"/>
        <v>815272.010324383</v>
      </c>
      <c r="J179" s="26">
        <f t="shared" si="16"/>
        <v>3329.02737549123</v>
      </c>
      <c r="K179" s="26">
        <f t="shared" si="19"/>
        <v>8392.28986294756</v>
      </c>
    </row>
    <row r="180" spans="3:11">
      <c r="C180" t="s">
        <v>331</v>
      </c>
      <c r="E180" s="26">
        <f t="shared" si="17"/>
        <v>589666.666666669</v>
      </c>
      <c r="F180" s="26">
        <f t="shared" si="15"/>
        <v>2427.54166666668</v>
      </c>
      <c r="G180" s="26">
        <f t="shared" si="14"/>
        <v>7260.87500000001</v>
      </c>
      <c r="I180" s="26">
        <f t="shared" si="18"/>
        <v>810208.747836926</v>
      </c>
      <c r="J180" s="26">
        <f t="shared" si="16"/>
        <v>3308.35238700078</v>
      </c>
      <c r="K180" s="26">
        <f t="shared" si="19"/>
        <v>8392.28986294756</v>
      </c>
    </row>
    <row r="181" spans="3:11">
      <c r="C181" t="s">
        <v>332</v>
      </c>
      <c r="E181" s="26">
        <f t="shared" si="17"/>
        <v>584833.333333336</v>
      </c>
      <c r="F181" s="26">
        <f t="shared" si="15"/>
        <v>2407.80555555557</v>
      </c>
      <c r="G181" s="26">
        <f t="shared" si="14"/>
        <v>7241.1388888889</v>
      </c>
      <c r="I181" s="26">
        <f t="shared" si="18"/>
        <v>805124.81036098</v>
      </c>
      <c r="J181" s="26">
        <f t="shared" si="16"/>
        <v>3287.59297564067</v>
      </c>
      <c r="K181" s="26">
        <f t="shared" si="19"/>
        <v>8392.28986294756</v>
      </c>
    </row>
    <row r="182" spans="3:11">
      <c r="C182" t="s">
        <v>333</v>
      </c>
      <c r="E182" s="26">
        <f t="shared" si="17"/>
        <v>580000.000000003</v>
      </c>
      <c r="F182" s="26">
        <f t="shared" si="15"/>
        <v>2388.06944444446</v>
      </c>
      <c r="G182" s="26">
        <f t="shared" si="14"/>
        <v>7221.40277777779</v>
      </c>
      <c r="I182" s="26">
        <f t="shared" si="18"/>
        <v>800020.113473673</v>
      </c>
      <c r="J182" s="26">
        <f t="shared" si="16"/>
        <v>3266.74879668416</v>
      </c>
      <c r="K182" s="26">
        <f t="shared" si="19"/>
        <v>8392.28986294756</v>
      </c>
    </row>
    <row r="183" spans="3:11">
      <c r="C183" t="s">
        <v>334</v>
      </c>
      <c r="I183" s="26">
        <f t="shared" si="18"/>
        <v>794894.572407409</v>
      </c>
      <c r="J183" s="26">
        <f t="shared" si="16"/>
        <v>3245.81950399692</v>
      </c>
      <c r="K183" s="26">
        <f t="shared" si="19"/>
        <v>8392.28986294756</v>
      </c>
    </row>
    <row r="184" spans="3:11">
      <c r="C184" t="s">
        <v>335</v>
      </c>
      <c r="I184" s="26">
        <f t="shared" si="18"/>
        <v>789748.102048459</v>
      </c>
      <c r="J184" s="26">
        <f t="shared" si="16"/>
        <v>3224.80475003121</v>
      </c>
      <c r="K184" s="26">
        <f t="shared" si="19"/>
        <v>8392.28986294756</v>
      </c>
    </row>
    <row r="185" spans="3:11">
      <c r="C185" t="s">
        <v>336</v>
      </c>
      <c r="I185" s="26">
        <f t="shared" si="18"/>
        <v>784580.616935542</v>
      </c>
      <c r="J185" s="26">
        <f t="shared" si="16"/>
        <v>3203.70418582013</v>
      </c>
      <c r="K185" s="26">
        <f t="shared" si="19"/>
        <v>8392.28986294756</v>
      </c>
    </row>
    <row r="186" spans="3:11">
      <c r="C186" t="s">
        <v>337</v>
      </c>
      <c r="I186" s="26">
        <f t="shared" si="18"/>
        <v>779392.031258415</v>
      </c>
      <c r="J186" s="26">
        <f t="shared" si="16"/>
        <v>3182.51746097186</v>
      </c>
      <c r="K186" s="26">
        <f t="shared" si="19"/>
        <v>8392.28986294756</v>
      </c>
    </row>
    <row r="187" spans="3:11">
      <c r="C187" t="s">
        <v>338</v>
      </c>
      <c r="I187" s="26">
        <f t="shared" si="18"/>
        <v>774182.258856439</v>
      </c>
      <c r="J187" s="26">
        <f t="shared" si="16"/>
        <v>3161.24422366379</v>
      </c>
      <c r="K187" s="26">
        <f t="shared" si="19"/>
        <v>8392.28986294756</v>
      </c>
    </row>
    <row r="188" spans="3:11">
      <c r="C188" t="s">
        <v>339</v>
      </c>
      <c r="I188" s="26">
        <f t="shared" si="18"/>
        <v>768951.213217156</v>
      </c>
      <c r="J188" s="26">
        <f t="shared" si="16"/>
        <v>3139.88412063672</v>
      </c>
      <c r="K188" s="26">
        <f t="shared" si="19"/>
        <v>8392.28986294756</v>
      </c>
    </row>
    <row r="189" spans="3:11">
      <c r="C189" t="s">
        <v>340</v>
      </c>
      <c r="I189" s="26">
        <f t="shared" si="18"/>
        <v>763698.807474845</v>
      </c>
      <c r="J189" s="26">
        <f t="shared" si="16"/>
        <v>3118.43679718895</v>
      </c>
      <c r="K189" s="26">
        <f t="shared" si="19"/>
        <v>8392.28986294756</v>
      </c>
    </row>
    <row r="190" spans="3:11">
      <c r="C190" t="s">
        <v>341</v>
      </c>
      <c r="I190" s="26">
        <f t="shared" si="18"/>
        <v>758424.954409086</v>
      </c>
      <c r="J190" s="26">
        <f t="shared" si="16"/>
        <v>3096.90189717044</v>
      </c>
      <c r="K190" s="26">
        <f t="shared" si="19"/>
        <v>8392.28986294756</v>
      </c>
    </row>
    <row r="191" spans="3:11">
      <c r="C191" t="s">
        <v>342</v>
      </c>
      <c r="I191" s="26">
        <f t="shared" si="18"/>
        <v>753129.566443309</v>
      </c>
      <c r="J191" s="26">
        <f t="shared" si="16"/>
        <v>3075.27906297685</v>
      </c>
      <c r="K191" s="26">
        <f t="shared" si="19"/>
        <v>8392.28986294756</v>
      </c>
    </row>
    <row r="192" spans="3:11">
      <c r="C192" t="s">
        <v>343</v>
      </c>
      <c r="I192" s="26">
        <f t="shared" si="18"/>
        <v>747812.555643338</v>
      </c>
      <c r="J192" s="26">
        <f t="shared" si="16"/>
        <v>3053.56793554363</v>
      </c>
      <c r="K192" s="26">
        <f t="shared" si="19"/>
        <v>8392.28986294756</v>
      </c>
    </row>
    <row r="193" spans="3:11">
      <c r="C193" t="s">
        <v>344</v>
      </c>
      <c r="I193" s="26">
        <f t="shared" si="18"/>
        <v>742473.833715935</v>
      </c>
      <c r="J193" s="26">
        <f t="shared" si="16"/>
        <v>3031.76815434007</v>
      </c>
      <c r="K193" s="26">
        <f t="shared" si="19"/>
        <v>8392.28986294756</v>
      </c>
    </row>
    <row r="194" spans="3:11">
      <c r="C194" t="s">
        <v>345</v>
      </c>
      <c r="I194" s="26">
        <f t="shared" si="18"/>
        <v>737113.312007327</v>
      </c>
      <c r="J194" s="26">
        <f t="shared" si="16"/>
        <v>3009.87935736325</v>
      </c>
      <c r="K194" s="26">
        <f t="shared" si="19"/>
        <v>8392.28986294756</v>
      </c>
    </row>
    <row r="195" spans="3:11">
      <c r="C195" t="s">
        <v>346</v>
      </c>
      <c r="I195" s="26">
        <f t="shared" si="18"/>
        <v>731730.901501743</v>
      </c>
      <c r="J195" s="26">
        <f t="shared" si="16"/>
        <v>2987.90118113212</v>
      </c>
      <c r="K195" s="26">
        <f t="shared" si="19"/>
        <v>8392.28986294756</v>
      </c>
    </row>
    <row r="196" spans="3:11">
      <c r="C196" t="s">
        <v>347</v>
      </c>
      <c r="I196" s="26">
        <f t="shared" si="18"/>
        <v>726326.512819927</v>
      </c>
      <c r="J196" s="26">
        <f t="shared" si="16"/>
        <v>2965.83326068137</v>
      </c>
      <c r="K196" s="26">
        <f t="shared" si="19"/>
        <v>8392.28986294756</v>
      </c>
    </row>
    <row r="197" spans="3:11">
      <c r="C197" t="s">
        <v>348</v>
      </c>
      <c r="I197" s="26">
        <f t="shared" si="18"/>
        <v>720900.056217661</v>
      </c>
      <c r="J197" s="26">
        <f t="shared" ref="J197:J260" si="20">I197*$B$5/12</f>
        <v>2943.67522955545</v>
      </c>
      <c r="K197" s="26">
        <f t="shared" si="19"/>
        <v>8392.28986294756</v>
      </c>
    </row>
    <row r="198" spans="3:11">
      <c r="C198" t="s">
        <v>349</v>
      </c>
      <c r="I198" s="26">
        <f t="shared" si="18"/>
        <v>715451.441584269</v>
      </c>
      <c r="J198" s="26">
        <f t="shared" si="20"/>
        <v>2921.42671980243</v>
      </c>
      <c r="K198" s="26">
        <f t="shared" si="19"/>
        <v>8392.28986294756</v>
      </c>
    </row>
    <row r="199" spans="3:11">
      <c r="C199" t="s">
        <v>350</v>
      </c>
      <c r="I199" s="26">
        <f t="shared" si="18"/>
        <v>709980.578441124</v>
      </c>
      <c r="J199" s="26">
        <f t="shared" si="20"/>
        <v>2899.08736196792</v>
      </c>
      <c r="K199" s="26">
        <f t="shared" si="19"/>
        <v>8392.28986294756</v>
      </c>
    </row>
    <row r="200" spans="3:11">
      <c r="C200" t="s">
        <v>351</v>
      </c>
      <c r="I200" s="26">
        <f t="shared" si="18"/>
        <v>704487.375940144</v>
      </c>
      <c r="J200" s="26">
        <f t="shared" si="20"/>
        <v>2876.65678508892</v>
      </c>
      <c r="K200" s="26">
        <f t="shared" si="19"/>
        <v>8392.28986294756</v>
      </c>
    </row>
    <row r="201" spans="3:11">
      <c r="C201" t="s">
        <v>352</v>
      </c>
      <c r="I201" s="26">
        <f t="shared" si="18"/>
        <v>698971.742862286</v>
      </c>
      <c r="J201" s="26">
        <f t="shared" si="20"/>
        <v>2854.13461668767</v>
      </c>
      <c r="K201" s="26">
        <f t="shared" si="19"/>
        <v>8392.28986294756</v>
      </c>
    </row>
    <row r="202" spans="3:11">
      <c r="C202" t="s">
        <v>353</v>
      </c>
      <c r="I202" s="26">
        <f t="shared" si="18"/>
        <v>693433.587616026</v>
      </c>
      <c r="J202" s="26">
        <f t="shared" si="20"/>
        <v>2831.52048276544</v>
      </c>
      <c r="K202" s="26">
        <f t="shared" si="19"/>
        <v>8392.28986294756</v>
      </c>
    </row>
    <row r="203" spans="3:11">
      <c r="C203" t="s">
        <v>354</v>
      </c>
      <c r="I203" s="26">
        <f t="shared" si="18"/>
        <v>687872.818235844</v>
      </c>
      <c r="J203" s="26">
        <f t="shared" si="20"/>
        <v>2808.81400779636</v>
      </c>
      <c r="K203" s="26">
        <f t="shared" si="19"/>
        <v>8392.28986294756</v>
      </c>
    </row>
    <row r="204" spans="3:11">
      <c r="C204" t="s">
        <v>355</v>
      </c>
      <c r="I204" s="26">
        <f t="shared" si="18"/>
        <v>682289.342380692</v>
      </c>
      <c r="J204" s="26">
        <f t="shared" si="20"/>
        <v>2786.01481472116</v>
      </c>
      <c r="K204" s="26">
        <f t="shared" si="19"/>
        <v>8392.28986294756</v>
      </c>
    </row>
    <row r="205" spans="3:11">
      <c r="C205" t="s">
        <v>356</v>
      </c>
      <c r="I205" s="26">
        <f t="shared" si="18"/>
        <v>676683.067332466</v>
      </c>
      <c r="J205" s="26">
        <f t="shared" si="20"/>
        <v>2763.1225249409</v>
      </c>
      <c r="K205" s="26">
        <f t="shared" si="19"/>
        <v>8392.28986294756</v>
      </c>
    </row>
    <row r="206" spans="3:11">
      <c r="C206" t="s">
        <v>357</v>
      </c>
      <c r="I206" s="26">
        <f t="shared" si="18"/>
        <v>671053.899994459</v>
      </c>
      <c r="J206" s="26">
        <f t="shared" si="20"/>
        <v>2740.13675831071</v>
      </c>
      <c r="K206" s="26">
        <f t="shared" si="19"/>
        <v>8392.28986294756</v>
      </c>
    </row>
    <row r="207" spans="3:11">
      <c r="C207" t="s">
        <v>358</v>
      </c>
      <c r="I207" s="26">
        <f t="shared" si="18"/>
        <v>665401.746889823</v>
      </c>
      <c r="J207" s="26">
        <f t="shared" si="20"/>
        <v>2717.05713313344</v>
      </c>
      <c r="K207" s="26">
        <f t="shared" si="19"/>
        <v>8392.28986294756</v>
      </c>
    </row>
    <row r="208" spans="3:11">
      <c r="C208" t="s">
        <v>359</v>
      </c>
      <c r="I208" s="26">
        <f t="shared" si="18"/>
        <v>659726.514160009</v>
      </c>
      <c r="J208" s="26">
        <f t="shared" si="20"/>
        <v>2693.88326615337</v>
      </c>
      <c r="K208" s="26">
        <f t="shared" si="19"/>
        <v>8392.28986294756</v>
      </c>
    </row>
    <row r="209" spans="3:11">
      <c r="C209" t="s">
        <v>360</v>
      </c>
      <c r="I209" s="26">
        <f t="shared" si="18"/>
        <v>654028.107563214</v>
      </c>
      <c r="J209" s="26">
        <f t="shared" si="20"/>
        <v>2670.61477254979</v>
      </c>
      <c r="K209" s="26">
        <f t="shared" si="19"/>
        <v>8392.28986294756</v>
      </c>
    </row>
    <row r="210" spans="3:11">
      <c r="C210" t="s">
        <v>361</v>
      </c>
      <c r="I210" s="26">
        <f t="shared" si="18"/>
        <v>648306.432472817</v>
      </c>
      <c r="J210" s="26">
        <f t="shared" si="20"/>
        <v>2647.25126593067</v>
      </c>
      <c r="K210" s="26">
        <f t="shared" si="19"/>
        <v>8392.28986294756</v>
      </c>
    </row>
    <row r="211" spans="3:11">
      <c r="C211" t="s">
        <v>362</v>
      </c>
      <c r="I211" s="26">
        <f t="shared" si="18"/>
        <v>642561.3938758</v>
      </c>
      <c r="J211" s="26">
        <f t="shared" si="20"/>
        <v>2623.79235832618</v>
      </c>
      <c r="K211" s="26">
        <f t="shared" si="19"/>
        <v>8392.28986294756</v>
      </c>
    </row>
    <row r="212" spans="3:11">
      <c r="C212" t="s">
        <v>363</v>
      </c>
      <c r="I212" s="26">
        <f t="shared" si="18"/>
        <v>636792.896371178</v>
      </c>
      <c r="J212" s="26">
        <f t="shared" si="20"/>
        <v>2600.23766018231</v>
      </c>
      <c r="K212" s="26">
        <f t="shared" si="19"/>
        <v>8392.28986294756</v>
      </c>
    </row>
    <row r="213" spans="3:11">
      <c r="C213" t="s">
        <v>364</v>
      </c>
      <c r="I213" s="26">
        <f t="shared" si="18"/>
        <v>631000.844168413</v>
      </c>
      <c r="J213" s="26">
        <f t="shared" si="20"/>
        <v>2576.58678035435</v>
      </c>
      <c r="K213" s="26">
        <f t="shared" si="19"/>
        <v>8392.28986294756</v>
      </c>
    </row>
    <row r="214" spans="3:11">
      <c r="C214" t="s">
        <v>365</v>
      </c>
      <c r="I214" s="26">
        <f t="shared" si="18"/>
        <v>625185.14108582</v>
      </c>
      <c r="J214" s="26">
        <f t="shared" si="20"/>
        <v>2552.83932610043</v>
      </c>
      <c r="K214" s="26">
        <f t="shared" si="19"/>
        <v>8392.28986294756</v>
      </c>
    </row>
    <row r="215" spans="3:11">
      <c r="C215" t="s">
        <v>366</v>
      </c>
      <c r="I215" s="26">
        <f t="shared" si="18"/>
        <v>619345.690548973</v>
      </c>
      <c r="J215" s="26">
        <f t="shared" si="20"/>
        <v>2528.99490307497</v>
      </c>
      <c r="K215" s="26">
        <f t="shared" si="19"/>
        <v>8392.28986294756</v>
      </c>
    </row>
    <row r="216" spans="3:11">
      <c r="C216" t="s">
        <v>367</v>
      </c>
      <c r="I216" s="26">
        <f t="shared" si="18"/>
        <v>613482.3955891</v>
      </c>
      <c r="J216" s="26">
        <f t="shared" si="20"/>
        <v>2505.05311532216</v>
      </c>
      <c r="K216" s="26">
        <f t="shared" si="19"/>
        <v>8392.28986294756</v>
      </c>
    </row>
    <row r="217" spans="3:11">
      <c r="C217" t="s">
        <v>368</v>
      </c>
      <c r="I217" s="26">
        <f t="shared" si="18"/>
        <v>607595.158841475</v>
      </c>
      <c r="J217" s="26">
        <f t="shared" si="20"/>
        <v>2481.01356526936</v>
      </c>
      <c r="K217" s="26">
        <f t="shared" si="19"/>
        <v>8392.28986294756</v>
      </c>
    </row>
    <row r="218" spans="3:11">
      <c r="C218" t="s">
        <v>369</v>
      </c>
      <c r="I218" s="26">
        <f t="shared" si="18"/>
        <v>601683.882543797</v>
      </c>
      <c r="J218" s="26">
        <f t="shared" si="20"/>
        <v>2456.8758537205</v>
      </c>
      <c r="K218" s="26">
        <f t="shared" si="19"/>
        <v>8392.28986294756</v>
      </c>
    </row>
    <row r="219" spans="3:11">
      <c r="C219" t="s">
        <v>370</v>
      </c>
      <c r="I219" s="26">
        <f t="shared" si="18"/>
        <v>595748.46853457</v>
      </c>
      <c r="J219" s="26">
        <f t="shared" si="20"/>
        <v>2432.63957984949</v>
      </c>
      <c r="K219" s="26">
        <f t="shared" si="19"/>
        <v>8392.28986294756</v>
      </c>
    </row>
    <row r="220" spans="3:11">
      <c r="C220" t="s">
        <v>371</v>
      </c>
      <c r="I220" s="26">
        <f t="shared" si="18"/>
        <v>589788.818251472</v>
      </c>
      <c r="J220" s="26">
        <f t="shared" si="20"/>
        <v>2408.30434119351</v>
      </c>
      <c r="K220" s="26">
        <f t="shared" si="19"/>
        <v>8392.28986294756</v>
      </c>
    </row>
    <row r="221" spans="3:11">
      <c r="C221" t="s">
        <v>372</v>
      </c>
      <c r="I221" s="26">
        <f t="shared" si="18"/>
        <v>583804.832729718</v>
      </c>
      <c r="J221" s="26">
        <f t="shared" si="20"/>
        <v>2383.86973364635</v>
      </c>
      <c r="K221" s="26">
        <f t="shared" si="19"/>
        <v>8392.28986294756</v>
      </c>
    </row>
    <row r="222" spans="3:11">
      <c r="C222" t="s">
        <v>373</v>
      </c>
      <c r="I222" s="26">
        <f t="shared" ref="I222:I267" si="21">I221-K221+J221</f>
        <v>577796.412600416</v>
      </c>
      <c r="J222" s="26">
        <f t="shared" si="20"/>
        <v>2359.3353514517</v>
      </c>
      <c r="K222" s="26">
        <f t="shared" ref="K222:K285" si="22">K221</f>
        <v>8392.28986294756</v>
      </c>
    </row>
    <row r="223" spans="3:11">
      <c r="C223" t="s">
        <v>374</v>
      </c>
      <c r="I223" s="26">
        <f t="shared" si="21"/>
        <v>571763.458088921</v>
      </c>
      <c r="J223" s="26">
        <f t="shared" si="20"/>
        <v>2334.70078719643</v>
      </c>
      <c r="K223" s="26">
        <f t="shared" si="22"/>
        <v>8392.28986294756</v>
      </c>
    </row>
    <row r="224" spans="3:11">
      <c r="C224" t="s">
        <v>375</v>
      </c>
      <c r="I224" s="26">
        <f t="shared" si="21"/>
        <v>565705.869013169</v>
      </c>
      <c r="J224" s="26">
        <f t="shared" si="20"/>
        <v>2309.96563180378</v>
      </c>
      <c r="K224" s="26">
        <f t="shared" si="22"/>
        <v>8392.28986294756</v>
      </c>
    </row>
    <row r="225" spans="3:11">
      <c r="C225" t="s">
        <v>376</v>
      </c>
      <c r="I225" s="26">
        <f t="shared" si="21"/>
        <v>559623.544782026</v>
      </c>
      <c r="J225" s="26">
        <f t="shared" si="20"/>
        <v>2285.1294745266</v>
      </c>
      <c r="K225" s="26">
        <f t="shared" si="22"/>
        <v>8392.28986294756</v>
      </c>
    </row>
    <row r="226" spans="3:11">
      <c r="C226" t="s">
        <v>377</v>
      </c>
      <c r="I226" s="26">
        <f t="shared" si="21"/>
        <v>553516.384393605</v>
      </c>
      <c r="J226" s="26">
        <f t="shared" si="20"/>
        <v>2260.19190294055</v>
      </c>
      <c r="K226" s="26">
        <f t="shared" si="22"/>
        <v>8392.28986294756</v>
      </c>
    </row>
    <row r="227" spans="3:11">
      <c r="C227" t="s">
        <v>378</v>
      </c>
      <c r="I227" s="26">
        <f t="shared" si="21"/>
        <v>547384.286433598</v>
      </c>
      <c r="J227" s="26">
        <f t="shared" si="20"/>
        <v>2235.15250293719</v>
      </c>
      <c r="K227" s="26">
        <f t="shared" si="22"/>
        <v>8392.28986294756</v>
      </c>
    </row>
    <row r="228" spans="3:11">
      <c r="C228" t="s">
        <v>379</v>
      </c>
      <c r="I228" s="26">
        <f t="shared" si="21"/>
        <v>541227.149073587</v>
      </c>
      <c r="J228" s="26">
        <f t="shared" si="20"/>
        <v>2210.01085871715</v>
      </c>
      <c r="K228" s="26">
        <f t="shared" si="22"/>
        <v>8392.28986294756</v>
      </c>
    </row>
    <row r="229" spans="3:11">
      <c r="C229" t="s">
        <v>380</v>
      </c>
      <c r="I229" s="26">
        <f t="shared" si="21"/>
        <v>535044.870069357</v>
      </c>
      <c r="J229" s="26">
        <f t="shared" si="20"/>
        <v>2184.76655278321</v>
      </c>
      <c r="K229" s="26">
        <f t="shared" si="22"/>
        <v>8392.28986294756</v>
      </c>
    </row>
    <row r="230" spans="3:11">
      <c r="C230" t="s">
        <v>381</v>
      </c>
      <c r="I230" s="26">
        <f t="shared" si="21"/>
        <v>528837.346759193</v>
      </c>
      <c r="J230" s="26">
        <f t="shared" si="20"/>
        <v>2159.41916593337</v>
      </c>
      <c r="K230" s="26">
        <f t="shared" si="22"/>
        <v>8392.28986294756</v>
      </c>
    </row>
    <row r="231" spans="3:11">
      <c r="C231" t="s">
        <v>382</v>
      </c>
      <c r="I231" s="26">
        <f t="shared" si="21"/>
        <v>522604.476062178</v>
      </c>
      <c r="J231" s="26">
        <f t="shared" si="20"/>
        <v>2133.9682772539</v>
      </c>
      <c r="K231" s="26">
        <f t="shared" si="22"/>
        <v>8392.28986294756</v>
      </c>
    </row>
    <row r="232" spans="3:11">
      <c r="C232" t="s">
        <v>383</v>
      </c>
      <c r="I232" s="26">
        <f t="shared" si="21"/>
        <v>516346.154476485</v>
      </c>
      <c r="J232" s="26">
        <f t="shared" si="20"/>
        <v>2108.41346411231</v>
      </c>
      <c r="K232" s="26">
        <f t="shared" si="22"/>
        <v>8392.28986294756</v>
      </c>
    </row>
    <row r="233" spans="3:11">
      <c r="C233" t="s">
        <v>384</v>
      </c>
      <c r="I233" s="26">
        <f t="shared" si="21"/>
        <v>510062.27807765</v>
      </c>
      <c r="J233" s="26">
        <f t="shared" si="20"/>
        <v>2082.7543021504</v>
      </c>
      <c r="K233" s="26">
        <f t="shared" si="22"/>
        <v>8392.28986294756</v>
      </c>
    </row>
    <row r="234" spans="3:11">
      <c r="C234" t="s">
        <v>385</v>
      </c>
      <c r="I234" s="26">
        <f t="shared" si="21"/>
        <v>503752.742516853</v>
      </c>
      <c r="J234" s="26">
        <f t="shared" si="20"/>
        <v>2056.99036527715</v>
      </c>
      <c r="K234" s="26">
        <f t="shared" si="22"/>
        <v>8392.28986294756</v>
      </c>
    </row>
    <row r="235" spans="3:11">
      <c r="C235" t="s">
        <v>386</v>
      </c>
      <c r="I235" s="26">
        <f t="shared" si="21"/>
        <v>497417.443019182</v>
      </c>
      <c r="J235" s="26">
        <f t="shared" si="20"/>
        <v>2031.12122566166</v>
      </c>
      <c r="K235" s="26">
        <f t="shared" si="22"/>
        <v>8392.28986294756</v>
      </c>
    </row>
    <row r="236" spans="3:11">
      <c r="C236" t="s">
        <v>387</v>
      </c>
      <c r="I236" s="26">
        <f t="shared" si="21"/>
        <v>491056.274381896</v>
      </c>
      <c r="J236" s="26">
        <f t="shared" si="20"/>
        <v>2005.14645372608</v>
      </c>
      <c r="K236" s="26">
        <f t="shared" si="22"/>
        <v>8392.28986294756</v>
      </c>
    </row>
    <row r="237" spans="3:11">
      <c r="C237" t="s">
        <v>388</v>
      </c>
      <c r="I237" s="26">
        <f t="shared" si="21"/>
        <v>484669.130972675</v>
      </c>
      <c r="J237" s="26">
        <f t="shared" si="20"/>
        <v>1979.06561813842</v>
      </c>
      <c r="K237" s="26">
        <f t="shared" si="22"/>
        <v>8392.28986294756</v>
      </c>
    </row>
    <row r="238" spans="3:11">
      <c r="C238" t="s">
        <v>389</v>
      </c>
      <c r="I238" s="26">
        <f t="shared" si="21"/>
        <v>478255.906727866</v>
      </c>
      <c r="J238" s="26">
        <f t="shared" si="20"/>
        <v>1952.87828580545</v>
      </c>
      <c r="K238" s="26">
        <f t="shared" si="22"/>
        <v>8392.28986294756</v>
      </c>
    </row>
    <row r="239" spans="3:11">
      <c r="C239" t="s">
        <v>390</v>
      </c>
      <c r="I239" s="26">
        <f t="shared" si="21"/>
        <v>471816.495150724</v>
      </c>
      <c r="J239" s="26">
        <f t="shared" si="20"/>
        <v>1926.58402186545</v>
      </c>
      <c r="K239" s="26">
        <f t="shared" si="22"/>
        <v>8392.28986294756</v>
      </c>
    </row>
    <row r="240" spans="3:11">
      <c r="C240" t="s">
        <v>391</v>
      </c>
      <c r="I240" s="26">
        <f t="shared" si="21"/>
        <v>465350.789309642</v>
      </c>
      <c r="J240" s="26">
        <f t="shared" si="20"/>
        <v>1900.18238968104</v>
      </c>
      <c r="K240" s="26">
        <f t="shared" si="22"/>
        <v>8392.28986294756</v>
      </c>
    </row>
    <row r="241" spans="3:11">
      <c r="C241" t="s">
        <v>392</v>
      </c>
      <c r="I241" s="26">
        <f t="shared" si="21"/>
        <v>458858.681836375</v>
      </c>
      <c r="J241" s="26">
        <f t="shared" si="20"/>
        <v>1873.67295083186</v>
      </c>
      <c r="K241" s="26">
        <f t="shared" si="22"/>
        <v>8392.28986294756</v>
      </c>
    </row>
    <row r="242" spans="3:11">
      <c r="C242" t="s">
        <v>393</v>
      </c>
      <c r="I242" s="26">
        <f t="shared" si="21"/>
        <v>452340.064924259</v>
      </c>
      <c r="J242" s="26">
        <f t="shared" si="20"/>
        <v>1847.05526510739</v>
      </c>
      <c r="K242" s="26">
        <f t="shared" si="22"/>
        <v>8392.28986294756</v>
      </c>
    </row>
    <row r="243" spans="3:11">
      <c r="C243" t="s">
        <v>394</v>
      </c>
      <c r="I243" s="26">
        <f t="shared" si="21"/>
        <v>445794.830326419</v>
      </c>
      <c r="J243" s="26">
        <f t="shared" si="20"/>
        <v>1820.32889049955</v>
      </c>
      <c r="K243" s="26">
        <f t="shared" si="22"/>
        <v>8392.28986294756</v>
      </c>
    </row>
    <row r="244" spans="3:11">
      <c r="C244" t="s">
        <v>395</v>
      </c>
      <c r="I244" s="26">
        <f t="shared" si="21"/>
        <v>439222.869353971</v>
      </c>
      <c r="J244" s="26">
        <f t="shared" si="20"/>
        <v>1793.49338319538</v>
      </c>
      <c r="K244" s="26">
        <f t="shared" si="22"/>
        <v>8392.28986294756</v>
      </c>
    </row>
    <row r="245" spans="3:11">
      <c r="C245" t="s">
        <v>396</v>
      </c>
      <c r="I245" s="26">
        <f t="shared" si="21"/>
        <v>432624.072874219</v>
      </c>
      <c r="J245" s="26">
        <f t="shared" si="20"/>
        <v>1766.54829756973</v>
      </c>
      <c r="K245" s="26">
        <f t="shared" si="22"/>
        <v>8392.28986294756</v>
      </c>
    </row>
    <row r="246" spans="3:11">
      <c r="C246" t="s">
        <v>397</v>
      </c>
      <c r="I246" s="26">
        <f t="shared" si="21"/>
        <v>425998.331308841</v>
      </c>
      <c r="J246" s="26">
        <f t="shared" si="20"/>
        <v>1739.49318617777</v>
      </c>
      <c r="K246" s="26">
        <f t="shared" si="22"/>
        <v>8392.28986294756</v>
      </c>
    </row>
    <row r="247" spans="3:11">
      <c r="C247" t="s">
        <v>398</v>
      </c>
      <c r="I247" s="26">
        <f t="shared" si="21"/>
        <v>419345.534632071</v>
      </c>
      <c r="J247" s="26">
        <f t="shared" si="20"/>
        <v>1712.32759974763</v>
      </c>
      <c r="K247" s="26">
        <f t="shared" si="22"/>
        <v>8392.28986294756</v>
      </c>
    </row>
    <row r="248" spans="3:11">
      <c r="C248" t="s">
        <v>399</v>
      </c>
      <c r="I248" s="26">
        <f t="shared" si="21"/>
        <v>412665.572368872</v>
      </c>
      <c r="J248" s="26">
        <f t="shared" si="20"/>
        <v>1685.05108717289</v>
      </c>
      <c r="K248" s="26">
        <f t="shared" si="22"/>
        <v>8392.28986294756</v>
      </c>
    </row>
    <row r="249" spans="3:11">
      <c r="C249" t="s">
        <v>400</v>
      </c>
      <c r="I249" s="26">
        <f t="shared" si="21"/>
        <v>405958.333593097</v>
      </c>
      <c r="J249" s="26">
        <f t="shared" si="20"/>
        <v>1657.66319550515</v>
      </c>
      <c r="K249" s="26">
        <f t="shared" si="22"/>
        <v>8392.28986294756</v>
      </c>
    </row>
    <row r="250" spans="3:11">
      <c r="C250" t="s">
        <v>401</v>
      </c>
      <c r="I250" s="26">
        <f t="shared" si="21"/>
        <v>399223.706925654</v>
      </c>
      <c r="J250" s="26">
        <f t="shared" si="20"/>
        <v>1630.16346994642</v>
      </c>
      <c r="K250" s="26">
        <f t="shared" si="22"/>
        <v>8392.28986294756</v>
      </c>
    </row>
    <row r="251" spans="3:11">
      <c r="C251" t="s">
        <v>402</v>
      </c>
      <c r="I251" s="26">
        <f t="shared" si="21"/>
        <v>392461.580532653</v>
      </c>
      <c r="J251" s="26">
        <f t="shared" si="20"/>
        <v>1602.55145384167</v>
      </c>
      <c r="K251" s="26">
        <f t="shared" si="22"/>
        <v>8392.28986294756</v>
      </c>
    </row>
    <row r="252" spans="3:11">
      <c r="C252" t="s">
        <v>403</v>
      </c>
      <c r="I252" s="26">
        <f t="shared" si="21"/>
        <v>385671.842123548</v>
      </c>
      <c r="J252" s="26">
        <f t="shared" si="20"/>
        <v>1574.82668867115</v>
      </c>
      <c r="K252" s="26">
        <f t="shared" si="22"/>
        <v>8392.28986294756</v>
      </c>
    </row>
    <row r="253" spans="3:11">
      <c r="C253" t="s">
        <v>404</v>
      </c>
      <c r="I253" s="26">
        <f t="shared" si="21"/>
        <v>378854.378949271</v>
      </c>
      <c r="J253" s="26">
        <f t="shared" si="20"/>
        <v>1546.98871404286</v>
      </c>
      <c r="K253" s="26">
        <f t="shared" si="22"/>
        <v>8392.28986294756</v>
      </c>
    </row>
    <row r="254" spans="3:11">
      <c r="C254" t="s">
        <v>405</v>
      </c>
      <c r="I254" s="26">
        <f t="shared" si="21"/>
        <v>372009.077800366</v>
      </c>
      <c r="J254" s="26">
        <f t="shared" si="20"/>
        <v>1519.03706768483</v>
      </c>
      <c r="K254" s="26">
        <f t="shared" si="22"/>
        <v>8392.28986294756</v>
      </c>
    </row>
    <row r="255" spans="3:11">
      <c r="C255" t="s">
        <v>406</v>
      </c>
      <c r="I255" s="26">
        <f t="shared" si="21"/>
        <v>365135.825005104</v>
      </c>
      <c r="J255" s="26">
        <f t="shared" si="20"/>
        <v>1490.97128543751</v>
      </c>
      <c r="K255" s="26">
        <f t="shared" si="22"/>
        <v>8392.28986294756</v>
      </c>
    </row>
    <row r="256" spans="3:11">
      <c r="C256" t="s">
        <v>407</v>
      </c>
      <c r="I256" s="26">
        <f t="shared" si="21"/>
        <v>358234.506427594</v>
      </c>
      <c r="J256" s="26">
        <f t="shared" si="20"/>
        <v>1462.79090124601</v>
      </c>
      <c r="K256" s="26">
        <f t="shared" si="22"/>
        <v>8392.28986294756</v>
      </c>
    </row>
    <row r="257" spans="3:11">
      <c r="C257" t="s">
        <v>408</v>
      </c>
      <c r="I257" s="26">
        <f t="shared" si="21"/>
        <v>351305.007465892</v>
      </c>
      <c r="J257" s="26">
        <f t="shared" si="20"/>
        <v>1434.49544715239</v>
      </c>
      <c r="K257" s="26">
        <f t="shared" si="22"/>
        <v>8392.28986294756</v>
      </c>
    </row>
    <row r="258" spans="3:11">
      <c r="C258" t="s">
        <v>409</v>
      </c>
      <c r="I258" s="26">
        <f t="shared" si="21"/>
        <v>344347.213050097</v>
      </c>
      <c r="J258" s="26">
        <f t="shared" si="20"/>
        <v>1406.0844532879</v>
      </c>
      <c r="K258" s="26">
        <f t="shared" si="22"/>
        <v>8392.28986294756</v>
      </c>
    </row>
    <row r="259" spans="3:11">
      <c r="C259" t="s">
        <v>410</v>
      </c>
      <c r="I259" s="26">
        <f t="shared" si="21"/>
        <v>337361.007640437</v>
      </c>
      <c r="J259" s="26">
        <f t="shared" si="20"/>
        <v>1377.55744786512</v>
      </c>
      <c r="K259" s="26">
        <f t="shared" si="22"/>
        <v>8392.28986294756</v>
      </c>
    </row>
    <row r="260" spans="3:11">
      <c r="C260" t="s">
        <v>411</v>
      </c>
      <c r="I260" s="26">
        <f t="shared" si="21"/>
        <v>330346.275225355</v>
      </c>
      <c r="J260" s="26">
        <f t="shared" si="20"/>
        <v>1348.9139571702</v>
      </c>
      <c r="K260" s="26">
        <f t="shared" si="22"/>
        <v>8392.28986294756</v>
      </c>
    </row>
    <row r="261" spans="3:11">
      <c r="C261" t="s">
        <v>412</v>
      </c>
      <c r="I261" s="26">
        <f t="shared" si="21"/>
        <v>323302.899319578</v>
      </c>
      <c r="J261" s="26">
        <f t="shared" ref="J261:J267" si="23">I261*$B$5/12</f>
        <v>1320.15350555494</v>
      </c>
      <c r="K261" s="26">
        <f t="shared" si="22"/>
        <v>8392.28986294756</v>
      </c>
    </row>
    <row r="262" spans="3:11">
      <c r="C262" t="s">
        <v>413</v>
      </c>
      <c r="I262" s="26">
        <f t="shared" si="21"/>
        <v>316230.762962185</v>
      </c>
      <c r="J262" s="26">
        <f t="shared" si="23"/>
        <v>1291.27561542892</v>
      </c>
      <c r="K262" s="26">
        <f t="shared" si="22"/>
        <v>8392.28986294756</v>
      </c>
    </row>
    <row r="263" spans="3:11">
      <c r="C263" t="s">
        <v>414</v>
      </c>
      <c r="I263" s="26">
        <f t="shared" si="21"/>
        <v>309129.748714666</v>
      </c>
      <c r="J263" s="26">
        <f t="shared" si="23"/>
        <v>1262.27980725155</v>
      </c>
      <c r="K263" s="26">
        <f t="shared" si="22"/>
        <v>8392.28986294756</v>
      </c>
    </row>
    <row r="264" spans="3:11">
      <c r="C264" t="s">
        <v>415</v>
      </c>
      <c r="I264" s="26">
        <f t="shared" si="21"/>
        <v>301999.73865897</v>
      </c>
      <c r="J264" s="26">
        <f t="shared" si="23"/>
        <v>1233.16559952413</v>
      </c>
      <c r="K264" s="26">
        <f t="shared" si="22"/>
        <v>8392.28986294756</v>
      </c>
    </row>
    <row r="265" spans="3:11">
      <c r="C265" t="s">
        <v>416</v>
      </c>
      <c r="I265" s="26">
        <f t="shared" si="21"/>
        <v>294840.614395547</v>
      </c>
      <c r="J265" s="26">
        <f t="shared" si="23"/>
        <v>1203.93250878182</v>
      </c>
      <c r="K265" s="26">
        <f t="shared" si="22"/>
        <v>8392.28986294756</v>
      </c>
    </row>
    <row r="266" spans="3:11">
      <c r="C266" t="s">
        <v>417</v>
      </c>
      <c r="I266" s="26">
        <f t="shared" si="21"/>
        <v>287652.257041381</v>
      </c>
      <c r="J266" s="26">
        <f t="shared" si="23"/>
        <v>1174.58004958564</v>
      </c>
      <c r="K266" s="26">
        <f t="shared" si="22"/>
        <v>8392.28986294756</v>
      </c>
    </row>
    <row r="267" spans="3:11">
      <c r="C267" t="s">
        <v>418</v>
      </c>
      <c r="I267" s="26">
        <f t="shared" si="21"/>
        <v>280434.547228019</v>
      </c>
      <c r="J267" s="26">
        <f t="shared" si="23"/>
        <v>1145.10773451441</v>
      </c>
      <c r="K267" s="26">
        <f t="shared" si="22"/>
        <v>8392.28986294756</v>
      </c>
    </row>
    <row r="268" spans="3:11">
      <c r="C268" t="s">
        <v>419</v>
      </c>
      <c r="I268" s="26">
        <f t="shared" ref="I268:I303" si="24">I267-K267+J267</f>
        <v>273187.365099586</v>
      </c>
      <c r="J268" s="26">
        <f t="shared" ref="J268:J303" si="25">I268*$B$5/12</f>
        <v>1115.51507415664</v>
      </c>
      <c r="K268" s="26">
        <f t="shared" si="22"/>
        <v>8392.28986294756</v>
      </c>
    </row>
    <row r="269" spans="3:11">
      <c r="C269" t="s">
        <v>420</v>
      </c>
      <c r="I269" s="26">
        <f t="shared" si="24"/>
        <v>265910.590310795</v>
      </c>
      <c r="J269" s="26">
        <f t="shared" si="25"/>
        <v>1085.80157710241</v>
      </c>
      <c r="K269" s="26">
        <f t="shared" si="22"/>
        <v>8392.28986294756</v>
      </c>
    </row>
    <row r="270" spans="3:11">
      <c r="C270" t="s">
        <v>421</v>
      </c>
      <c r="I270" s="26">
        <f t="shared" si="24"/>
        <v>258604.10202495</v>
      </c>
      <c r="J270" s="26">
        <f t="shared" si="25"/>
        <v>1055.96674993521</v>
      </c>
      <c r="K270" s="26">
        <f t="shared" si="22"/>
        <v>8392.28986294756</v>
      </c>
    </row>
    <row r="271" spans="3:11">
      <c r="C271" t="s">
        <v>422</v>
      </c>
      <c r="I271" s="26">
        <f t="shared" si="24"/>
        <v>251267.778911938</v>
      </c>
      <c r="J271" s="26">
        <f t="shared" si="25"/>
        <v>1026.01009722375</v>
      </c>
      <c r="K271" s="26">
        <f t="shared" si="22"/>
        <v>8392.28986294756</v>
      </c>
    </row>
    <row r="272" spans="3:11">
      <c r="C272" t="s">
        <v>423</v>
      </c>
      <c r="I272" s="26">
        <f t="shared" si="24"/>
        <v>243901.499146214</v>
      </c>
      <c r="J272" s="26">
        <f t="shared" si="25"/>
        <v>995.931121513708</v>
      </c>
      <c r="K272" s="26">
        <f t="shared" si="22"/>
        <v>8392.28986294756</v>
      </c>
    </row>
    <row r="273" spans="3:11">
      <c r="C273" t="s">
        <v>424</v>
      </c>
      <c r="I273" s="26">
        <f t="shared" si="24"/>
        <v>236505.14040478</v>
      </c>
      <c r="J273" s="26">
        <f t="shared" si="25"/>
        <v>965.729323319519</v>
      </c>
      <c r="K273" s="26">
        <f t="shared" si="22"/>
        <v>8392.28986294756</v>
      </c>
    </row>
    <row r="274" spans="3:11">
      <c r="C274" t="s">
        <v>425</v>
      </c>
      <c r="I274" s="26">
        <f t="shared" si="24"/>
        <v>229078.579865152</v>
      </c>
      <c r="J274" s="26">
        <f t="shared" si="25"/>
        <v>935.404201116038</v>
      </c>
      <c r="K274" s="26">
        <f t="shared" si="22"/>
        <v>8392.28986294756</v>
      </c>
    </row>
    <row r="275" spans="3:11">
      <c r="C275" t="s">
        <v>426</v>
      </c>
      <c r="I275" s="26">
        <f t="shared" si="24"/>
        <v>221621.694203321</v>
      </c>
      <c r="J275" s="26">
        <f t="shared" si="25"/>
        <v>904.955251330226</v>
      </c>
      <c r="K275" s="26">
        <f t="shared" si="22"/>
        <v>8392.28986294756</v>
      </c>
    </row>
    <row r="276" spans="3:11">
      <c r="C276" t="s">
        <v>427</v>
      </c>
      <c r="I276" s="26">
        <f t="shared" si="24"/>
        <v>214134.359591703</v>
      </c>
      <c r="J276" s="26">
        <f t="shared" si="25"/>
        <v>874.381968332788</v>
      </c>
      <c r="K276" s="26">
        <f t="shared" si="22"/>
        <v>8392.28986294756</v>
      </c>
    </row>
    <row r="277" spans="3:11">
      <c r="C277" t="s">
        <v>428</v>
      </c>
      <c r="I277" s="26">
        <f t="shared" si="24"/>
        <v>206616.451697088</v>
      </c>
      <c r="J277" s="26">
        <f t="shared" si="25"/>
        <v>843.683844429778</v>
      </c>
      <c r="K277" s="26">
        <f t="shared" si="22"/>
        <v>8392.28986294756</v>
      </c>
    </row>
    <row r="278" spans="3:11">
      <c r="C278" t="s">
        <v>429</v>
      </c>
      <c r="I278" s="26">
        <f t="shared" si="24"/>
        <v>199067.845678571</v>
      </c>
      <c r="J278" s="26">
        <f t="shared" si="25"/>
        <v>812.860369854164</v>
      </c>
      <c r="K278" s="26">
        <f t="shared" si="22"/>
        <v>8392.28986294756</v>
      </c>
    </row>
    <row r="279" spans="3:11">
      <c r="C279" t="s">
        <v>430</v>
      </c>
      <c r="I279" s="26">
        <f t="shared" si="24"/>
        <v>191488.416185477</v>
      </c>
      <c r="J279" s="26">
        <f t="shared" si="25"/>
        <v>781.911032757366</v>
      </c>
      <c r="K279" s="26">
        <f t="shared" si="22"/>
        <v>8392.28986294756</v>
      </c>
    </row>
    <row r="280" spans="3:11">
      <c r="C280" t="s">
        <v>431</v>
      </c>
      <c r="I280" s="26">
        <f t="shared" si="24"/>
        <v>183878.037355287</v>
      </c>
      <c r="J280" s="26">
        <f t="shared" si="25"/>
        <v>750.835319200756</v>
      </c>
      <c r="K280" s="26">
        <f t="shared" si="22"/>
        <v>8392.28986294756</v>
      </c>
    </row>
    <row r="281" spans="3:11">
      <c r="C281" t="s">
        <v>432</v>
      </c>
      <c r="I281" s="26">
        <f t="shared" si="24"/>
        <v>176236.58281154</v>
      </c>
      <c r="J281" s="26">
        <f t="shared" si="25"/>
        <v>719.632713147123</v>
      </c>
      <c r="K281" s="26">
        <f t="shared" si="22"/>
        <v>8392.28986294756</v>
      </c>
    </row>
    <row r="282" spans="3:11">
      <c r="C282" t="s">
        <v>433</v>
      </c>
      <c r="I282" s="26">
        <f t="shared" si="24"/>
        <v>168563.92566174</v>
      </c>
      <c r="J282" s="26">
        <f t="shared" si="25"/>
        <v>688.302696452104</v>
      </c>
      <c r="K282" s="26">
        <f t="shared" si="22"/>
        <v>8392.28986294756</v>
      </c>
    </row>
    <row r="283" spans="3:11">
      <c r="C283" t="s">
        <v>434</v>
      </c>
      <c r="I283" s="26">
        <f t="shared" si="24"/>
        <v>160859.938495244</v>
      </c>
      <c r="J283" s="26">
        <f t="shared" si="25"/>
        <v>656.844748855581</v>
      </c>
      <c r="K283" s="26">
        <f t="shared" si="22"/>
        <v>8392.28986294756</v>
      </c>
    </row>
    <row r="284" spans="3:11">
      <c r="C284" t="s">
        <v>435</v>
      </c>
      <c r="I284" s="26">
        <f t="shared" si="24"/>
        <v>153124.493381152</v>
      </c>
      <c r="J284" s="26">
        <f t="shared" si="25"/>
        <v>625.258347973039</v>
      </c>
      <c r="K284" s="26">
        <f t="shared" si="22"/>
        <v>8392.28986294756</v>
      </c>
    </row>
    <row r="285" spans="3:11">
      <c r="C285" t="s">
        <v>436</v>
      </c>
      <c r="I285" s="26">
        <f t="shared" si="24"/>
        <v>145357.461866178</v>
      </c>
      <c r="J285" s="26">
        <f t="shared" si="25"/>
        <v>593.542969286893</v>
      </c>
      <c r="K285" s="26">
        <f t="shared" si="22"/>
        <v>8392.28986294756</v>
      </c>
    </row>
    <row r="286" spans="3:11">
      <c r="C286" t="s">
        <v>437</v>
      </c>
      <c r="I286" s="26">
        <f t="shared" si="24"/>
        <v>137558.714972517</v>
      </c>
      <c r="J286" s="26">
        <f t="shared" si="25"/>
        <v>561.698086137779</v>
      </c>
      <c r="K286" s="26">
        <f t="shared" ref="K286:K303" si="26">K285</f>
        <v>8392.28986294756</v>
      </c>
    </row>
    <row r="287" spans="3:11">
      <c r="C287" t="s">
        <v>438</v>
      </c>
      <c r="I287" s="26">
        <f t="shared" si="24"/>
        <v>129728.123195707</v>
      </c>
      <c r="J287" s="26">
        <f t="shared" si="25"/>
        <v>529.723169715806</v>
      </c>
      <c r="K287" s="26">
        <f t="shared" si="26"/>
        <v>8392.28986294756</v>
      </c>
    </row>
    <row r="288" spans="3:11">
      <c r="C288" t="s">
        <v>439</v>
      </c>
      <c r="I288" s="26">
        <f t="shared" si="24"/>
        <v>121865.556502476</v>
      </c>
      <c r="J288" s="26">
        <f t="shared" si="25"/>
        <v>497.617689051776</v>
      </c>
      <c r="K288" s="26">
        <f t="shared" si="26"/>
        <v>8392.28986294756</v>
      </c>
    </row>
    <row r="289" spans="3:11">
      <c r="C289" t="s">
        <v>440</v>
      </c>
      <c r="I289" s="26">
        <f t="shared" si="24"/>
        <v>113970.88432858</v>
      </c>
      <c r="J289" s="26">
        <f t="shared" si="25"/>
        <v>465.381111008368</v>
      </c>
      <c r="K289" s="26">
        <f t="shared" si="26"/>
        <v>8392.28986294756</v>
      </c>
    </row>
    <row r="290" spans="3:11">
      <c r="C290" t="s">
        <v>441</v>
      </c>
      <c r="I290" s="26">
        <f t="shared" si="24"/>
        <v>106043.975576641</v>
      </c>
      <c r="J290" s="26">
        <f t="shared" si="25"/>
        <v>433.012900271283</v>
      </c>
      <c r="K290" s="26">
        <f t="shared" si="26"/>
        <v>8392.28986294756</v>
      </c>
    </row>
    <row r="291" spans="3:11">
      <c r="C291" t="s">
        <v>442</v>
      </c>
      <c r="I291" s="26">
        <f t="shared" si="24"/>
        <v>98084.6986139645</v>
      </c>
      <c r="J291" s="26">
        <f t="shared" si="25"/>
        <v>400.512519340355</v>
      </c>
      <c r="K291" s="26">
        <f t="shared" si="26"/>
        <v>8392.28986294756</v>
      </c>
    </row>
    <row r="292" spans="3:11">
      <c r="C292" t="s">
        <v>443</v>
      </c>
      <c r="I292" s="26">
        <f t="shared" si="24"/>
        <v>90092.9212703573</v>
      </c>
      <c r="J292" s="26">
        <f t="shared" si="25"/>
        <v>367.879428520625</v>
      </c>
      <c r="K292" s="26">
        <f t="shared" si="26"/>
        <v>8392.28986294756</v>
      </c>
    </row>
    <row r="293" spans="3:11">
      <c r="C293" t="s">
        <v>444</v>
      </c>
      <c r="I293" s="26">
        <f t="shared" si="24"/>
        <v>82068.5108359303</v>
      </c>
      <c r="J293" s="26">
        <f t="shared" si="25"/>
        <v>335.113085913382</v>
      </c>
      <c r="K293" s="26">
        <f t="shared" si="26"/>
        <v>8392.28986294756</v>
      </c>
    </row>
    <row r="294" spans="3:11">
      <c r="C294" t="s">
        <v>445</v>
      </c>
      <c r="I294" s="26">
        <f t="shared" si="24"/>
        <v>74011.3340588962</v>
      </c>
      <c r="J294" s="26">
        <f t="shared" si="25"/>
        <v>302.212947407159</v>
      </c>
      <c r="K294" s="26">
        <f t="shared" si="26"/>
        <v>8392.28986294756</v>
      </c>
    </row>
    <row r="295" spans="3:11">
      <c r="C295" t="s">
        <v>446</v>
      </c>
      <c r="I295" s="26">
        <f t="shared" si="24"/>
        <v>65921.2571433558</v>
      </c>
      <c r="J295" s="26">
        <f t="shared" si="25"/>
        <v>269.178466668703</v>
      </c>
      <c r="K295" s="26">
        <f t="shared" si="26"/>
        <v>8392.28986294756</v>
      </c>
    </row>
    <row r="296" spans="3:11">
      <c r="C296" t="s">
        <v>447</v>
      </c>
      <c r="I296" s="26">
        <f t="shared" si="24"/>
        <v>57798.1457470769</v>
      </c>
      <c r="J296" s="26">
        <f t="shared" si="25"/>
        <v>236.009095133897</v>
      </c>
      <c r="K296" s="26">
        <f t="shared" si="26"/>
        <v>8392.28986294756</v>
      </c>
    </row>
    <row r="297" spans="3:11">
      <c r="C297" t="s">
        <v>448</v>
      </c>
      <c r="I297" s="26">
        <f t="shared" si="24"/>
        <v>49641.8649792632</v>
      </c>
      <c r="J297" s="26">
        <f t="shared" si="25"/>
        <v>202.704281998658</v>
      </c>
      <c r="K297" s="26">
        <f t="shared" si="26"/>
        <v>8392.28986294756</v>
      </c>
    </row>
    <row r="298" spans="3:11">
      <c r="C298" t="s">
        <v>449</v>
      </c>
      <c r="I298" s="26">
        <f t="shared" si="24"/>
        <v>41452.2793983143</v>
      </c>
      <c r="J298" s="26">
        <f t="shared" si="25"/>
        <v>169.263474209784</v>
      </c>
      <c r="K298" s="26">
        <f t="shared" si="26"/>
        <v>8392.28986294756</v>
      </c>
    </row>
    <row r="299" spans="3:11">
      <c r="C299" t="s">
        <v>450</v>
      </c>
      <c r="I299" s="26">
        <f t="shared" si="24"/>
        <v>33229.2530095766</v>
      </c>
      <c r="J299" s="26">
        <f t="shared" si="25"/>
        <v>135.686116455771</v>
      </c>
      <c r="K299" s="26">
        <f t="shared" si="26"/>
        <v>8392.28986294756</v>
      </c>
    </row>
    <row r="300" spans="3:11">
      <c r="C300" t="s">
        <v>451</v>
      </c>
      <c r="I300" s="26">
        <f t="shared" si="24"/>
        <v>24972.6492630848</v>
      </c>
      <c r="J300" s="26">
        <f t="shared" si="25"/>
        <v>101.971651157596</v>
      </c>
      <c r="K300" s="26">
        <f t="shared" si="26"/>
        <v>8392.28986294756</v>
      </c>
    </row>
    <row r="301" spans="3:11">
      <c r="C301" t="s">
        <v>452</v>
      </c>
      <c r="I301" s="26">
        <f t="shared" si="24"/>
        <v>16682.3310512948</v>
      </c>
      <c r="J301" s="26">
        <f t="shared" si="25"/>
        <v>68.1195184594538</v>
      </c>
      <c r="K301" s="26">
        <f t="shared" si="26"/>
        <v>8392.28986294756</v>
      </c>
    </row>
    <row r="302" spans="3:11">
      <c r="C302" t="s">
        <v>453</v>
      </c>
      <c r="I302" s="26">
        <f t="shared" si="24"/>
        <v>8358.16070680671</v>
      </c>
      <c r="J302" s="26">
        <f t="shared" si="25"/>
        <v>34.1291562194607</v>
      </c>
      <c r="K302" s="26">
        <f t="shared" si="26"/>
        <v>8392.28986294756</v>
      </c>
    </row>
    <row r="303" spans="9:11">
      <c r="I303" s="26">
        <f t="shared" si="24"/>
        <v>7.86136951091976e-8</v>
      </c>
      <c r="J303" s="26">
        <f t="shared" si="25"/>
        <v>3.2100592169589e-10</v>
      </c>
      <c r="K303" s="26">
        <f t="shared" si="26"/>
        <v>8392.28986294756</v>
      </c>
    </row>
    <row r="304" spans="9:11">
      <c r="I304" s="26"/>
      <c r="J304" s="26"/>
      <c r="K304" s="26"/>
    </row>
    <row r="305" spans="5:12">
      <c r="E305" s="26">
        <f>SUM(E1:E302)</f>
        <v>182265000.000001</v>
      </c>
      <c r="F305" s="26">
        <f t="shared" ref="F305:K305" si="27">SUM(F1:F302)</f>
        <v>745630.27666667</v>
      </c>
      <c r="G305" s="26">
        <f t="shared" si="27"/>
        <v>1615630.27666667</v>
      </c>
      <c r="H305" s="26">
        <f>G305-F305</f>
        <v>870000</v>
      </c>
      <c r="I305" s="26"/>
      <c r="J305" s="26">
        <f t="shared" si="27"/>
        <v>1067686.95888434</v>
      </c>
      <c r="K305" s="26">
        <f t="shared" si="27"/>
        <v>2517686.95888426</v>
      </c>
      <c r="L305" s="26">
        <f>K305-J305</f>
        <v>1449999.99999992</v>
      </c>
    </row>
    <row r="306" spans="5:11">
      <c r="E306"/>
      <c r="F306"/>
      <c r="G306"/>
      <c r="I306" s="26"/>
      <c r="J306" s="26"/>
      <c r="K306" s="26"/>
    </row>
    <row r="307" spans="5:11">
      <c r="E307"/>
      <c r="F307"/>
      <c r="G307"/>
      <c r="I307" s="26"/>
      <c r="J307" s="26"/>
      <c r="K307" s="26"/>
    </row>
    <row r="308" spans="5:11">
      <c r="E308"/>
      <c r="F308"/>
      <c r="G308"/>
      <c r="I308" s="26"/>
      <c r="J308" s="26"/>
      <c r="K308" s="26"/>
    </row>
    <row r="309" spans="5:11">
      <c r="E309"/>
      <c r="F309"/>
      <c r="G309"/>
      <c r="I309" s="26"/>
      <c r="J309" s="26"/>
      <c r="K309" s="26"/>
    </row>
    <row r="310" spans="5:11">
      <c r="E310"/>
      <c r="F310"/>
      <c r="G310"/>
      <c r="I310" s="26"/>
      <c r="J310" s="26"/>
      <c r="K310" s="26"/>
    </row>
    <row r="311" spans="5:11">
      <c r="E311"/>
      <c r="F311"/>
      <c r="G311"/>
      <c r="I311" s="26"/>
      <c r="J311" s="26"/>
      <c r="K311" s="26"/>
    </row>
    <row r="312" spans="5:11">
      <c r="E312"/>
      <c r="F312"/>
      <c r="G312"/>
      <c r="I312" s="26"/>
      <c r="J312" s="26"/>
      <c r="K312" s="26"/>
    </row>
    <row r="313" spans="5:11">
      <c r="E313"/>
      <c r="F313"/>
      <c r="G313"/>
      <c r="I313" s="26"/>
      <c r="J313" s="26"/>
      <c r="K313" s="26"/>
    </row>
    <row r="314" spans="5:11">
      <c r="E314"/>
      <c r="F314"/>
      <c r="G314"/>
      <c r="I314" s="26"/>
      <c r="J314" s="26"/>
      <c r="K314" s="26"/>
    </row>
    <row r="315" spans="5:11">
      <c r="E315"/>
      <c r="F315"/>
      <c r="G315"/>
      <c r="I315" s="26"/>
      <c r="J315" s="26"/>
      <c r="K315" s="26"/>
    </row>
    <row r="316" spans="5:11">
      <c r="E316"/>
      <c r="F316"/>
      <c r="G316"/>
      <c r="I316" s="26"/>
      <c r="J316" s="26"/>
      <c r="K316" s="26"/>
    </row>
    <row r="317" spans="5:11">
      <c r="E317"/>
      <c r="F317"/>
      <c r="G317"/>
      <c r="I317" s="26"/>
      <c r="J317" s="26"/>
      <c r="K317" s="26"/>
    </row>
    <row r="318" spans="5:11">
      <c r="E318"/>
      <c r="F318"/>
      <c r="G318"/>
      <c r="H318">
        <v>25</v>
      </c>
      <c r="I318" s="26">
        <v>888914.443333338</v>
      </c>
      <c r="J318" s="26"/>
      <c r="K318" s="26"/>
    </row>
    <row r="319" spans="5:11">
      <c r="E319"/>
      <c r="F319"/>
      <c r="G319"/>
      <c r="I319" s="26"/>
      <c r="J319" s="26"/>
      <c r="K319" s="26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319"/>
  <sheetViews>
    <sheetView zoomScale="190" zoomScaleNormal="190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2.5" style="26" customWidth="1"/>
    <col min="6" max="6" width="9.5" style="26" customWidth="1"/>
    <col min="7" max="7" width="10.5" style="26" customWidth="1"/>
    <col min="9" max="9" width="12.5" customWidth="1"/>
    <col min="10" max="10" width="9.5" customWidth="1"/>
    <col min="11" max="11" width="17.6617647058824" customWidth="1"/>
  </cols>
  <sheetData>
    <row r="2" spans="1:11">
      <c r="A2" t="s">
        <v>70</v>
      </c>
      <c r="B2">
        <v>206</v>
      </c>
      <c r="C2" t="s">
        <v>71</v>
      </c>
      <c r="E2" s="26" t="s">
        <v>72</v>
      </c>
      <c r="F2" s="26" t="s">
        <v>73</v>
      </c>
      <c r="G2" s="26" t="s">
        <v>74</v>
      </c>
      <c r="I2" s="26" t="s">
        <v>72</v>
      </c>
      <c r="J2" s="26" t="s">
        <v>73</v>
      </c>
      <c r="K2" s="26" t="s">
        <v>74</v>
      </c>
    </row>
    <row r="3" spans="1:11">
      <c r="A3" t="s">
        <v>75</v>
      </c>
      <c r="B3">
        <v>61</v>
      </c>
      <c r="C3" t="s">
        <v>76</v>
      </c>
      <c r="D3" s="27" t="s">
        <v>77</v>
      </c>
      <c r="E3" s="29">
        <f>B7-B$6</f>
        <v>1445972.22222222</v>
      </c>
      <c r="F3" s="29">
        <v>3749.86</v>
      </c>
      <c r="G3" s="29">
        <f t="shared" ref="G3:G66" si="0">F3+B$6</f>
        <v>7777.63777777778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7695.53744903067</v>
      </c>
    </row>
    <row r="4" spans="1:11">
      <c r="A4" t="s">
        <v>78</v>
      </c>
      <c r="B4">
        <v>30</v>
      </c>
      <c r="C4" t="s">
        <v>79</v>
      </c>
      <c r="D4" s="27" t="s">
        <v>80</v>
      </c>
      <c r="E4" s="26">
        <f t="shared" ref="E4:E67" si="1">E3-B$6</f>
        <v>1441944.44444444</v>
      </c>
      <c r="F4" s="26">
        <f t="shared" ref="F4:F67" si="2">E3*B$5/12</f>
        <v>5904.38657407407</v>
      </c>
      <c r="G4" s="26">
        <f t="shared" si="0"/>
        <v>9932.16435185185</v>
      </c>
      <c r="I4" s="26">
        <f>I3-K3+J3</f>
        <v>1448225.2958843</v>
      </c>
      <c r="J4" s="26">
        <f>I4*$B$5/12</f>
        <v>5913.5866248609</v>
      </c>
      <c r="K4" s="26">
        <f>K3</f>
        <v>7695.53744903067</v>
      </c>
    </row>
    <row r="5" spans="1:11">
      <c r="A5" t="s">
        <v>81</v>
      </c>
      <c r="B5" s="28">
        <f>4.9%</f>
        <v>0.049</v>
      </c>
      <c r="C5" t="s">
        <v>82</v>
      </c>
      <c r="D5" s="27" t="s">
        <v>83</v>
      </c>
      <c r="E5" s="26">
        <f t="shared" si="1"/>
        <v>1437916.66666667</v>
      </c>
      <c r="F5" s="26">
        <f t="shared" si="2"/>
        <v>5887.93981481481</v>
      </c>
      <c r="G5" s="26">
        <f t="shared" si="0"/>
        <v>9915.71759259259</v>
      </c>
      <c r="I5" s="26">
        <f t="shared" ref="I5:I68" si="3">I4-K4+J4</f>
        <v>1446443.34506013</v>
      </c>
      <c r="J5" s="26">
        <f t="shared" ref="J5:J68" si="4">I5*$B$5/12</f>
        <v>5906.31032566221</v>
      </c>
      <c r="K5" s="26">
        <f t="shared" ref="K5:K68" si="5">K4</f>
        <v>7695.53744903067</v>
      </c>
    </row>
    <row r="6" spans="1:11">
      <c r="A6" t="s">
        <v>84</v>
      </c>
      <c r="B6" s="26">
        <f>B7/(B4*12)</f>
        <v>4027.77777777778</v>
      </c>
      <c r="C6" t="s">
        <v>85</v>
      </c>
      <c r="D6" s="27" t="s">
        <v>86</v>
      </c>
      <c r="E6" s="26">
        <f t="shared" si="1"/>
        <v>1433888.88888889</v>
      </c>
      <c r="F6" s="26">
        <f t="shared" si="2"/>
        <v>5871.49305555556</v>
      </c>
      <c r="G6" s="26">
        <f t="shared" si="0"/>
        <v>9899.27083333333</v>
      </c>
      <c r="I6" s="26">
        <f t="shared" si="3"/>
        <v>1444654.11793676</v>
      </c>
      <c r="J6" s="26">
        <f t="shared" si="4"/>
        <v>5899.00431490845</v>
      </c>
      <c r="K6" s="26">
        <f t="shared" si="5"/>
        <v>7695.53744903067</v>
      </c>
    </row>
    <row r="7" spans="1:11">
      <c r="A7" t="s">
        <v>87</v>
      </c>
      <c r="B7" s="26">
        <v>1450000</v>
      </c>
      <c r="C7" t="s">
        <v>88</v>
      </c>
      <c r="D7" s="27" t="s">
        <v>89</v>
      </c>
      <c r="E7" s="26">
        <f t="shared" si="1"/>
        <v>1429861.11111111</v>
      </c>
      <c r="F7" s="26">
        <f t="shared" si="2"/>
        <v>5855.0462962963</v>
      </c>
      <c r="G7" s="26">
        <f t="shared" si="0"/>
        <v>9882.82407407407</v>
      </c>
      <c r="I7" s="26">
        <f t="shared" si="3"/>
        <v>1442857.58480264</v>
      </c>
      <c r="J7" s="26">
        <f t="shared" si="4"/>
        <v>5891.66847127746</v>
      </c>
      <c r="K7" s="26">
        <f t="shared" si="5"/>
        <v>7695.53744903067</v>
      </c>
    </row>
    <row r="8" spans="3:11">
      <c r="C8" t="s">
        <v>90</v>
      </c>
      <c r="D8" s="27" t="s">
        <v>91</v>
      </c>
      <c r="E8" s="26">
        <f t="shared" si="1"/>
        <v>1425833.33333333</v>
      </c>
      <c r="F8" s="26">
        <f t="shared" si="2"/>
        <v>5838.59953703704</v>
      </c>
      <c r="G8" s="26">
        <f t="shared" si="0"/>
        <v>9866.37731481482</v>
      </c>
      <c r="I8" s="26">
        <f t="shared" si="3"/>
        <v>1441053.71582489</v>
      </c>
      <c r="J8" s="26">
        <f t="shared" si="4"/>
        <v>5884.30267295163</v>
      </c>
      <c r="K8" s="26">
        <f t="shared" si="5"/>
        <v>7695.53744903067</v>
      </c>
    </row>
    <row r="9" spans="3:11">
      <c r="C9" t="s">
        <v>92</v>
      </c>
      <c r="D9" s="27" t="s">
        <v>93</v>
      </c>
      <c r="E9" s="26">
        <f t="shared" si="1"/>
        <v>1421805.55555556</v>
      </c>
      <c r="F9" s="26">
        <f t="shared" si="2"/>
        <v>5822.15277777778</v>
      </c>
      <c r="G9" s="26">
        <f t="shared" si="0"/>
        <v>9849.93055555556</v>
      </c>
      <c r="I9" s="26">
        <f t="shared" si="3"/>
        <v>1439242.48104881</v>
      </c>
      <c r="J9" s="26">
        <f t="shared" si="4"/>
        <v>5876.90679761597</v>
      </c>
      <c r="K9" s="26">
        <f t="shared" si="5"/>
        <v>7695.53744903067</v>
      </c>
    </row>
    <row r="10" spans="3:11">
      <c r="C10" t="s">
        <v>94</v>
      </c>
      <c r="D10" s="27" t="s">
        <v>95</v>
      </c>
      <c r="E10" s="26">
        <f t="shared" si="1"/>
        <v>1417777.77777778</v>
      </c>
      <c r="F10" s="26">
        <f t="shared" si="2"/>
        <v>5805.70601851852</v>
      </c>
      <c r="G10" s="26">
        <f t="shared" si="0"/>
        <v>9833.4837962963</v>
      </c>
      <c r="I10" s="26">
        <f t="shared" si="3"/>
        <v>1437423.8503974</v>
      </c>
      <c r="J10" s="26">
        <f t="shared" si="4"/>
        <v>5869.48072245603</v>
      </c>
      <c r="K10" s="26">
        <f t="shared" si="5"/>
        <v>7695.53744903067</v>
      </c>
    </row>
    <row r="11" spans="3:11">
      <c r="C11" t="s">
        <v>96</v>
      </c>
      <c r="D11" s="27" t="s">
        <v>97</v>
      </c>
      <c r="E11" s="26">
        <f t="shared" si="1"/>
        <v>1413750</v>
      </c>
      <c r="F11" s="26">
        <f t="shared" si="2"/>
        <v>5789.25925925926</v>
      </c>
      <c r="G11" s="26">
        <f t="shared" si="0"/>
        <v>9817.03703703704</v>
      </c>
      <c r="I11" s="26">
        <f t="shared" si="3"/>
        <v>1435597.79367082</v>
      </c>
      <c r="J11" s="26">
        <f t="shared" si="4"/>
        <v>5862.02432415585</v>
      </c>
      <c r="K11" s="26">
        <f t="shared" si="5"/>
        <v>7695.53744903067</v>
      </c>
    </row>
    <row r="12" spans="3:11">
      <c r="C12" t="s">
        <v>98</v>
      </c>
      <c r="D12" s="27" t="s">
        <v>99</v>
      </c>
      <c r="E12" s="26">
        <f t="shared" si="1"/>
        <v>1409722.22222222</v>
      </c>
      <c r="F12" s="26">
        <f t="shared" si="2"/>
        <v>5772.8125</v>
      </c>
      <c r="G12" s="26">
        <f t="shared" si="0"/>
        <v>9800.59027777778</v>
      </c>
      <c r="I12" s="26">
        <f t="shared" si="3"/>
        <v>1433764.28054595</v>
      </c>
      <c r="J12" s="26">
        <f t="shared" si="4"/>
        <v>5854.53747889595</v>
      </c>
      <c r="K12" s="26">
        <f t="shared" si="5"/>
        <v>7695.53744903067</v>
      </c>
    </row>
    <row r="13" spans="3:11">
      <c r="C13" t="s">
        <v>100</v>
      </c>
      <c r="D13" s="27" t="s">
        <v>101</v>
      </c>
      <c r="E13" s="26">
        <f t="shared" si="1"/>
        <v>1405694.44444444</v>
      </c>
      <c r="F13" s="26">
        <f t="shared" si="2"/>
        <v>5756.36574074074</v>
      </c>
      <c r="G13" s="26">
        <f t="shared" si="0"/>
        <v>9784.14351851852</v>
      </c>
      <c r="I13" s="26">
        <f t="shared" si="3"/>
        <v>1431923.28057581</v>
      </c>
      <c r="J13" s="26">
        <f t="shared" si="4"/>
        <v>5847.02006235123</v>
      </c>
      <c r="K13" s="26">
        <f t="shared" si="5"/>
        <v>7695.53744903067</v>
      </c>
    </row>
    <row r="14" spans="3:11">
      <c r="C14" t="s">
        <v>102</v>
      </c>
      <c r="D14" s="27" t="s">
        <v>103</v>
      </c>
      <c r="E14" s="26">
        <f t="shared" si="1"/>
        <v>1401666.66666667</v>
      </c>
      <c r="F14" s="26">
        <f t="shared" si="2"/>
        <v>5739.91898148148</v>
      </c>
      <c r="G14" s="26">
        <f t="shared" si="0"/>
        <v>9767.69675925926</v>
      </c>
      <c r="I14" s="26">
        <f t="shared" si="3"/>
        <v>1430074.76318913</v>
      </c>
      <c r="J14" s="26">
        <f t="shared" si="4"/>
        <v>5839.47194968895</v>
      </c>
      <c r="K14" s="26">
        <f t="shared" si="5"/>
        <v>7695.53744903067</v>
      </c>
    </row>
    <row r="15" spans="3:11">
      <c r="C15" t="s">
        <v>104</v>
      </c>
      <c r="D15" s="27" t="s">
        <v>105</v>
      </c>
      <c r="E15" s="26">
        <f t="shared" si="1"/>
        <v>1397638.88888889</v>
      </c>
      <c r="F15" s="26">
        <f t="shared" si="2"/>
        <v>5723.47222222222</v>
      </c>
      <c r="G15" s="26">
        <f t="shared" si="0"/>
        <v>9751.25</v>
      </c>
      <c r="I15" s="26">
        <f t="shared" si="3"/>
        <v>1428218.69768979</v>
      </c>
      <c r="J15" s="26">
        <f t="shared" si="4"/>
        <v>5831.89301556664</v>
      </c>
      <c r="K15" s="26">
        <f t="shared" si="5"/>
        <v>7695.53744903067</v>
      </c>
    </row>
    <row r="16" spans="3:11">
      <c r="C16" t="s">
        <v>106</v>
      </c>
      <c r="D16" s="27" t="s">
        <v>107</v>
      </c>
      <c r="E16" s="26">
        <f t="shared" si="1"/>
        <v>1393611.11111111</v>
      </c>
      <c r="F16" s="26">
        <f t="shared" si="2"/>
        <v>5707.02546296296</v>
      </c>
      <c r="G16" s="26">
        <f t="shared" si="0"/>
        <v>9734.80324074074</v>
      </c>
      <c r="I16" s="26">
        <f t="shared" si="3"/>
        <v>1426355.05325633</v>
      </c>
      <c r="J16" s="26">
        <f t="shared" si="4"/>
        <v>5824.28313413</v>
      </c>
      <c r="K16" s="26">
        <f t="shared" si="5"/>
        <v>7695.53744903067</v>
      </c>
    </row>
    <row r="17" spans="3:11">
      <c r="C17" t="s">
        <v>108</v>
      </c>
      <c r="D17" s="27" t="s">
        <v>109</v>
      </c>
      <c r="E17" s="26">
        <f t="shared" si="1"/>
        <v>1389583.33333333</v>
      </c>
      <c r="F17" s="26">
        <f t="shared" si="2"/>
        <v>5690.57870370371</v>
      </c>
      <c r="G17" s="26">
        <f t="shared" si="0"/>
        <v>9718.35648148148</v>
      </c>
      <c r="I17" s="26">
        <f t="shared" si="3"/>
        <v>1424483.79894143</v>
      </c>
      <c r="J17" s="26">
        <f t="shared" si="4"/>
        <v>5816.64217901082</v>
      </c>
      <c r="K17" s="26">
        <f t="shared" si="5"/>
        <v>7695.53744903067</v>
      </c>
    </row>
    <row r="18" spans="3:11">
      <c r="C18" t="s">
        <v>110</v>
      </c>
      <c r="D18" s="27" t="s">
        <v>111</v>
      </c>
      <c r="E18" s="26">
        <f t="shared" si="1"/>
        <v>1385555.55555556</v>
      </c>
      <c r="F18" s="26">
        <f t="shared" si="2"/>
        <v>5674.13194444445</v>
      </c>
      <c r="G18" s="26">
        <f t="shared" si="0"/>
        <v>9701.90972222222</v>
      </c>
      <c r="I18" s="26">
        <f t="shared" si="3"/>
        <v>1422604.90367141</v>
      </c>
      <c r="J18" s="26">
        <f t="shared" si="4"/>
        <v>5808.97002332491</v>
      </c>
      <c r="K18" s="26">
        <f t="shared" si="5"/>
        <v>7695.53744903067</v>
      </c>
    </row>
    <row r="19" spans="3:11">
      <c r="C19" t="s">
        <v>112</v>
      </c>
      <c r="D19" s="27" t="s">
        <v>113</v>
      </c>
      <c r="E19" s="26">
        <f t="shared" si="1"/>
        <v>1381527.77777778</v>
      </c>
      <c r="F19" s="26">
        <f t="shared" si="2"/>
        <v>5657.68518518519</v>
      </c>
      <c r="G19" s="26">
        <f t="shared" si="0"/>
        <v>9685.46296296297</v>
      </c>
      <c r="I19" s="26">
        <f t="shared" si="3"/>
        <v>1420718.3362457</v>
      </c>
      <c r="J19" s="26">
        <f t="shared" si="4"/>
        <v>5801.26653966994</v>
      </c>
      <c r="K19" s="26">
        <f t="shared" si="5"/>
        <v>7695.53744903067</v>
      </c>
    </row>
    <row r="20" spans="3:11">
      <c r="C20" t="s">
        <v>114</v>
      </c>
      <c r="D20" s="27" t="s">
        <v>115</v>
      </c>
      <c r="E20" s="26">
        <f t="shared" si="1"/>
        <v>1377500</v>
      </c>
      <c r="F20" s="26">
        <f t="shared" si="2"/>
        <v>5641.23842592593</v>
      </c>
      <c r="G20" s="26">
        <f t="shared" si="0"/>
        <v>9669.01620370371</v>
      </c>
      <c r="I20" s="26">
        <f t="shared" si="3"/>
        <v>1418824.06533634</v>
      </c>
      <c r="J20" s="26">
        <f t="shared" si="4"/>
        <v>5793.53160012338</v>
      </c>
      <c r="K20" s="26">
        <f t="shared" si="5"/>
        <v>7695.53744903067</v>
      </c>
    </row>
    <row r="21" spans="3:11">
      <c r="C21" t="s">
        <v>116</v>
      </c>
      <c r="D21" s="27" t="s">
        <v>117</v>
      </c>
      <c r="E21" s="26">
        <f t="shared" si="1"/>
        <v>1373472.22222222</v>
      </c>
      <c r="F21" s="26">
        <f t="shared" si="2"/>
        <v>5624.79166666667</v>
      </c>
      <c r="G21" s="26">
        <f t="shared" si="0"/>
        <v>9652.56944444445</v>
      </c>
      <c r="I21" s="26">
        <f t="shared" si="3"/>
        <v>1416922.05948743</v>
      </c>
      <c r="J21" s="26">
        <f t="shared" si="4"/>
        <v>5785.76507624035</v>
      </c>
      <c r="K21" s="26">
        <f t="shared" si="5"/>
        <v>7695.53744903067</v>
      </c>
    </row>
    <row r="22" spans="3:11">
      <c r="C22" t="s">
        <v>118</v>
      </c>
      <c r="D22" s="27" t="s">
        <v>119</v>
      </c>
      <c r="E22" s="26">
        <f t="shared" si="1"/>
        <v>1369444.44444444</v>
      </c>
      <c r="F22" s="26">
        <f t="shared" si="2"/>
        <v>5608.34490740741</v>
      </c>
      <c r="G22" s="26">
        <f t="shared" si="0"/>
        <v>9636.12268518519</v>
      </c>
      <c r="I22" s="26">
        <f t="shared" si="3"/>
        <v>1415012.28711464</v>
      </c>
      <c r="J22" s="26">
        <f t="shared" si="4"/>
        <v>5777.96683905145</v>
      </c>
      <c r="K22" s="26">
        <f t="shared" si="5"/>
        <v>7695.53744903067</v>
      </c>
    </row>
    <row r="23" spans="3:11">
      <c r="C23" t="s">
        <v>120</v>
      </c>
      <c r="D23" s="27" t="s">
        <v>121</v>
      </c>
      <c r="E23" s="26">
        <f t="shared" si="1"/>
        <v>1365416.66666667</v>
      </c>
      <c r="F23" s="26">
        <f t="shared" si="2"/>
        <v>5591.89814814815</v>
      </c>
      <c r="G23" s="26">
        <f t="shared" si="0"/>
        <v>9619.67592592593</v>
      </c>
      <c r="I23" s="26">
        <f t="shared" si="3"/>
        <v>1413094.71650466</v>
      </c>
      <c r="J23" s="26">
        <f t="shared" si="4"/>
        <v>5770.1367590607</v>
      </c>
      <c r="K23" s="26">
        <f t="shared" si="5"/>
        <v>7695.53744903067</v>
      </c>
    </row>
    <row r="24" spans="3:11">
      <c r="C24" t="s">
        <v>122</v>
      </c>
      <c r="D24" s="27" t="s">
        <v>123</v>
      </c>
      <c r="E24" s="26">
        <f t="shared" si="1"/>
        <v>1361388.88888889</v>
      </c>
      <c r="F24" s="26">
        <f t="shared" si="2"/>
        <v>5575.45138888889</v>
      </c>
      <c r="G24" s="26">
        <f t="shared" si="0"/>
        <v>9603.22916666667</v>
      </c>
      <c r="I24" s="26">
        <f t="shared" si="3"/>
        <v>1411169.31581469</v>
      </c>
      <c r="J24" s="26">
        <f t="shared" si="4"/>
        <v>5762.27470624333</v>
      </c>
      <c r="K24" s="26">
        <f t="shared" si="5"/>
        <v>7695.53744903067</v>
      </c>
    </row>
    <row r="25" spans="3:11">
      <c r="C25" t="s">
        <v>124</v>
      </c>
      <c r="D25" s="27" t="s">
        <v>125</v>
      </c>
      <c r="E25" s="26">
        <f t="shared" si="1"/>
        <v>1357361.11111111</v>
      </c>
      <c r="F25" s="26">
        <f t="shared" si="2"/>
        <v>5559.00462962963</v>
      </c>
      <c r="G25" s="26">
        <f t="shared" si="0"/>
        <v>9586.78240740741</v>
      </c>
      <c r="I25" s="26">
        <f t="shared" si="3"/>
        <v>1409236.0530719</v>
      </c>
      <c r="J25" s="26">
        <f t="shared" si="4"/>
        <v>5754.38055004361</v>
      </c>
      <c r="K25" s="26">
        <f t="shared" si="5"/>
        <v>7695.53744903067</v>
      </c>
    </row>
    <row r="26" spans="3:11">
      <c r="C26" t="s">
        <v>126</v>
      </c>
      <c r="D26" s="27" t="s">
        <v>127</v>
      </c>
      <c r="E26" s="26">
        <f t="shared" si="1"/>
        <v>1353333.33333333</v>
      </c>
      <c r="F26" s="26">
        <f t="shared" si="2"/>
        <v>5542.55787037037</v>
      </c>
      <c r="G26" s="26">
        <f t="shared" si="0"/>
        <v>9570.33564814815</v>
      </c>
      <c r="I26" s="26">
        <f t="shared" si="3"/>
        <v>1407294.89617292</v>
      </c>
      <c r="J26" s="26">
        <f t="shared" si="4"/>
        <v>5746.45415937275</v>
      </c>
      <c r="K26" s="26">
        <f t="shared" si="5"/>
        <v>7695.53744903067</v>
      </c>
    </row>
    <row r="27" spans="3:11">
      <c r="C27" t="s">
        <v>128</v>
      </c>
      <c r="D27" s="27" t="s">
        <v>129</v>
      </c>
      <c r="E27" s="26">
        <f t="shared" si="1"/>
        <v>1349305.55555556</v>
      </c>
      <c r="F27" s="26">
        <f t="shared" si="2"/>
        <v>5526.11111111111</v>
      </c>
      <c r="G27" s="26">
        <f t="shared" si="0"/>
        <v>9553.88888888889</v>
      </c>
      <c r="I27" s="26">
        <f t="shared" si="3"/>
        <v>1405345.81288326</v>
      </c>
      <c r="J27" s="26">
        <f t="shared" si="4"/>
        <v>5738.49540260664</v>
      </c>
      <c r="K27" s="26">
        <f t="shared" si="5"/>
        <v>7695.53744903067</v>
      </c>
    </row>
    <row r="28" spans="3:11">
      <c r="C28" t="s">
        <v>130</v>
      </c>
      <c r="D28" s="27" t="s">
        <v>131</v>
      </c>
      <c r="E28" s="26">
        <f t="shared" si="1"/>
        <v>1345277.77777778</v>
      </c>
      <c r="F28" s="26">
        <f t="shared" si="2"/>
        <v>5509.66435185185</v>
      </c>
      <c r="G28" s="26">
        <f t="shared" si="0"/>
        <v>9537.44212962963</v>
      </c>
      <c r="I28" s="26">
        <f t="shared" si="3"/>
        <v>1403388.77083684</v>
      </c>
      <c r="J28" s="26">
        <f t="shared" si="4"/>
        <v>5730.50414758375</v>
      </c>
      <c r="K28" s="26">
        <f t="shared" si="5"/>
        <v>7695.53744903067</v>
      </c>
    </row>
    <row r="29" spans="3:11">
      <c r="C29" t="s">
        <v>132</v>
      </c>
      <c r="D29" s="27" t="s">
        <v>133</v>
      </c>
      <c r="E29" s="26">
        <f t="shared" si="1"/>
        <v>1341250</v>
      </c>
      <c r="F29" s="26">
        <f t="shared" si="2"/>
        <v>5493.2175925926</v>
      </c>
      <c r="G29" s="26">
        <f t="shared" si="0"/>
        <v>9520.99537037037</v>
      </c>
      <c r="I29" s="26">
        <f t="shared" si="3"/>
        <v>1401423.73753539</v>
      </c>
      <c r="J29" s="26">
        <f t="shared" si="4"/>
        <v>5722.48026160284</v>
      </c>
      <c r="K29" s="26">
        <f t="shared" si="5"/>
        <v>7695.53744903067</v>
      </c>
    </row>
    <row r="30" spans="3:11">
      <c r="C30" t="s">
        <v>134</v>
      </c>
      <c r="D30" s="27" t="s">
        <v>135</v>
      </c>
      <c r="E30" s="26">
        <f t="shared" si="1"/>
        <v>1337222.22222222</v>
      </c>
      <c r="F30" s="26">
        <f t="shared" si="2"/>
        <v>5476.77083333334</v>
      </c>
      <c r="G30" s="26">
        <f t="shared" si="0"/>
        <v>9504.54861111111</v>
      </c>
      <c r="I30" s="26">
        <f t="shared" si="3"/>
        <v>1399450.68034796</v>
      </c>
      <c r="J30" s="26">
        <f t="shared" si="4"/>
        <v>5714.42361142084</v>
      </c>
      <c r="K30" s="26">
        <f t="shared" si="5"/>
        <v>7695.53744903067</v>
      </c>
    </row>
    <row r="31" spans="3:11">
      <c r="C31" t="s">
        <v>136</v>
      </c>
      <c r="D31" s="27" t="s">
        <v>137</v>
      </c>
      <c r="E31" s="26">
        <f t="shared" si="1"/>
        <v>1333194.44444445</v>
      </c>
      <c r="F31" s="26">
        <f t="shared" si="2"/>
        <v>5460.32407407408</v>
      </c>
      <c r="G31" s="26">
        <f t="shared" si="0"/>
        <v>9488.10185185186</v>
      </c>
      <c r="I31" s="26">
        <f t="shared" si="3"/>
        <v>1397469.56651035</v>
      </c>
      <c r="J31" s="26">
        <f t="shared" si="4"/>
        <v>5706.3340632506</v>
      </c>
      <c r="K31" s="26">
        <f t="shared" si="5"/>
        <v>7695.53744903067</v>
      </c>
    </row>
    <row r="32" spans="3:11">
      <c r="C32" t="s">
        <v>138</v>
      </c>
      <c r="D32" s="27" t="s">
        <v>139</v>
      </c>
      <c r="E32" s="26">
        <f t="shared" si="1"/>
        <v>1329166.66666667</v>
      </c>
      <c r="F32" s="26">
        <f t="shared" si="2"/>
        <v>5443.87731481482</v>
      </c>
      <c r="G32" s="26">
        <f t="shared" si="0"/>
        <v>9471.6550925926</v>
      </c>
      <c r="I32" s="26">
        <f t="shared" si="3"/>
        <v>1395480.36312457</v>
      </c>
      <c r="J32" s="26">
        <f t="shared" si="4"/>
        <v>5698.21148275867</v>
      </c>
      <c r="K32" s="26">
        <f t="shared" si="5"/>
        <v>7695.53744903067</v>
      </c>
    </row>
    <row r="33" spans="3:11">
      <c r="C33" t="s">
        <v>140</v>
      </c>
      <c r="D33" s="27" t="s">
        <v>141</v>
      </c>
      <c r="E33" s="26">
        <f t="shared" si="1"/>
        <v>1325138.88888889</v>
      </c>
      <c r="F33" s="26">
        <f t="shared" si="2"/>
        <v>5427.43055555556</v>
      </c>
      <c r="G33" s="26">
        <f t="shared" si="0"/>
        <v>9455.20833333334</v>
      </c>
      <c r="I33" s="26">
        <f t="shared" si="3"/>
        <v>1393483.0371583</v>
      </c>
      <c r="J33" s="26">
        <f t="shared" si="4"/>
        <v>5690.05573506305</v>
      </c>
      <c r="K33" s="26">
        <f t="shared" si="5"/>
        <v>7695.53744903067</v>
      </c>
    </row>
    <row r="34" spans="3:11">
      <c r="C34" t="s">
        <v>142</v>
      </c>
      <c r="D34" s="27" t="s">
        <v>143</v>
      </c>
      <c r="E34" s="26">
        <f t="shared" si="1"/>
        <v>1321111.11111111</v>
      </c>
      <c r="F34" s="26">
        <f t="shared" si="2"/>
        <v>5410.9837962963</v>
      </c>
      <c r="G34" s="26">
        <f t="shared" si="0"/>
        <v>9438.76157407408</v>
      </c>
      <c r="I34" s="26">
        <f t="shared" si="3"/>
        <v>1391477.55544433</v>
      </c>
      <c r="J34" s="26">
        <f t="shared" si="4"/>
        <v>5681.86668473102</v>
      </c>
      <c r="K34" s="26">
        <f t="shared" si="5"/>
        <v>7695.53744903067</v>
      </c>
    </row>
    <row r="35" spans="3:11">
      <c r="C35" t="s">
        <v>144</v>
      </c>
      <c r="D35" s="27"/>
      <c r="E35" s="26">
        <f t="shared" si="1"/>
        <v>1317083.33333333</v>
      </c>
      <c r="F35" s="26">
        <f t="shared" si="2"/>
        <v>5394.53703703704</v>
      </c>
      <c r="G35" s="26">
        <f t="shared" si="0"/>
        <v>9422.31481481482</v>
      </c>
      <c r="I35" s="26">
        <f t="shared" si="3"/>
        <v>1389463.88468003</v>
      </c>
      <c r="J35" s="26">
        <f t="shared" si="4"/>
        <v>5673.6441957768</v>
      </c>
      <c r="K35" s="26">
        <f t="shared" si="5"/>
        <v>7695.53744903067</v>
      </c>
    </row>
    <row r="36" spans="3:11">
      <c r="C36" t="s">
        <v>146</v>
      </c>
      <c r="D36" s="27"/>
      <c r="E36" s="26">
        <f t="shared" si="1"/>
        <v>1313055.55555556</v>
      </c>
      <c r="F36" s="26">
        <f t="shared" si="2"/>
        <v>5378.09027777778</v>
      </c>
      <c r="G36" s="26">
        <f t="shared" si="0"/>
        <v>9405.86805555556</v>
      </c>
      <c r="I36" s="26">
        <f t="shared" si="3"/>
        <v>1387441.99142678</v>
      </c>
      <c r="J36" s="26">
        <f t="shared" si="4"/>
        <v>5665.38813165934</v>
      </c>
      <c r="K36" s="26">
        <f t="shared" si="5"/>
        <v>7695.53744903067</v>
      </c>
    </row>
    <row r="37" spans="3:11">
      <c r="C37" t="s">
        <v>148</v>
      </c>
      <c r="D37" s="27"/>
      <c r="E37" s="26">
        <f t="shared" si="1"/>
        <v>1309027.77777778</v>
      </c>
      <c r="F37" s="26">
        <f t="shared" si="2"/>
        <v>5361.64351851852</v>
      </c>
      <c r="G37" s="26">
        <f t="shared" si="0"/>
        <v>9389.4212962963</v>
      </c>
      <c r="I37" s="26">
        <f t="shared" si="3"/>
        <v>1385411.84210941</v>
      </c>
      <c r="J37" s="26">
        <f t="shared" si="4"/>
        <v>5657.09835528008</v>
      </c>
      <c r="K37" s="26">
        <f t="shared" si="5"/>
        <v>7695.53744903067</v>
      </c>
    </row>
    <row r="38" spans="3:11">
      <c r="C38" t="s">
        <v>150</v>
      </c>
      <c r="E38" s="26">
        <f t="shared" si="1"/>
        <v>1305000</v>
      </c>
      <c r="F38" s="26">
        <f t="shared" si="2"/>
        <v>5345.19675925926</v>
      </c>
      <c r="G38" s="26">
        <f t="shared" si="0"/>
        <v>9372.97453703704</v>
      </c>
      <c r="I38" s="26">
        <f t="shared" si="3"/>
        <v>1383373.40301566</v>
      </c>
      <c r="J38" s="26">
        <f t="shared" si="4"/>
        <v>5648.7747289806</v>
      </c>
      <c r="K38" s="26">
        <f t="shared" si="5"/>
        <v>7695.53744903067</v>
      </c>
    </row>
    <row r="39" spans="3:11">
      <c r="C39" t="s">
        <v>152</v>
      </c>
      <c r="E39" s="26">
        <f t="shared" si="1"/>
        <v>1300972.22222222</v>
      </c>
      <c r="F39" s="26">
        <f t="shared" si="2"/>
        <v>5328.75</v>
      </c>
      <c r="G39" s="26">
        <f t="shared" si="0"/>
        <v>9356.52777777778</v>
      </c>
      <c r="I39" s="26">
        <f t="shared" si="3"/>
        <v>1381326.64029561</v>
      </c>
      <c r="J39" s="26">
        <f t="shared" si="4"/>
        <v>5640.41711454039</v>
      </c>
      <c r="K39" s="26">
        <f t="shared" si="5"/>
        <v>7695.53744903067</v>
      </c>
    </row>
    <row r="40" spans="3:11">
      <c r="C40" t="s">
        <v>154</v>
      </c>
      <c r="E40" s="26">
        <f t="shared" si="1"/>
        <v>1296944.44444445</v>
      </c>
      <c r="F40" s="26">
        <f t="shared" si="2"/>
        <v>5312.30324074075</v>
      </c>
      <c r="G40" s="26">
        <f t="shared" si="0"/>
        <v>9340.08101851852</v>
      </c>
      <c r="I40" s="26">
        <f t="shared" si="3"/>
        <v>1379271.51996112</v>
      </c>
      <c r="J40" s="26">
        <f t="shared" si="4"/>
        <v>5632.02537317456</v>
      </c>
      <c r="K40" s="26">
        <f t="shared" si="5"/>
        <v>7695.53744903067</v>
      </c>
    </row>
    <row r="41" spans="3:11">
      <c r="C41" t="s">
        <v>156</v>
      </c>
      <c r="E41" s="26">
        <f t="shared" si="1"/>
        <v>1292916.66666667</v>
      </c>
      <c r="F41" s="26">
        <f t="shared" si="2"/>
        <v>5295.85648148149</v>
      </c>
      <c r="G41" s="26">
        <f t="shared" si="0"/>
        <v>9323.63425925926</v>
      </c>
      <c r="I41" s="26">
        <f t="shared" si="3"/>
        <v>1377208.00788526</v>
      </c>
      <c r="J41" s="26">
        <f t="shared" si="4"/>
        <v>5623.59936553148</v>
      </c>
      <c r="K41" s="26">
        <f t="shared" si="5"/>
        <v>7695.53744903067</v>
      </c>
    </row>
    <row r="42" spans="3:11">
      <c r="C42" t="s">
        <v>158</v>
      </c>
      <c r="E42" s="26">
        <f t="shared" si="1"/>
        <v>1288888.88888889</v>
      </c>
      <c r="F42" s="26">
        <f t="shared" si="2"/>
        <v>5279.40972222223</v>
      </c>
      <c r="G42" s="26">
        <f t="shared" si="0"/>
        <v>9307.1875</v>
      </c>
      <c r="I42" s="26">
        <f t="shared" si="3"/>
        <v>1375136.06980176</v>
      </c>
      <c r="J42" s="26">
        <f t="shared" si="4"/>
        <v>5615.13895169052</v>
      </c>
      <c r="K42" s="26">
        <f t="shared" si="5"/>
        <v>7695.53744903067</v>
      </c>
    </row>
    <row r="43" spans="3:11">
      <c r="C43" t="s">
        <v>160</v>
      </c>
      <c r="E43" s="26">
        <f t="shared" si="1"/>
        <v>1284861.11111111</v>
      </c>
      <c r="F43" s="26">
        <f t="shared" si="2"/>
        <v>5262.96296296297</v>
      </c>
      <c r="G43" s="26">
        <f t="shared" si="0"/>
        <v>9290.74074074074</v>
      </c>
      <c r="I43" s="26">
        <f t="shared" si="3"/>
        <v>1373055.67130442</v>
      </c>
      <c r="J43" s="26">
        <f t="shared" si="4"/>
        <v>5606.64399115972</v>
      </c>
      <c r="K43" s="26">
        <f t="shared" si="5"/>
        <v>7695.53744903067</v>
      </c>
    </row>
    <row r="44" spans="3:11">
      <c r="C44" t="s">
        <v>162</v>
      </c>
      <c r="E44" s="26">
        <f t="shared" si="1"/>
        <v>1280833.33333333</v>
      </c>
      <c r="F44" s="26">
        <f t="shared" si="2"/>
        <v>5246.51620370371</v>
      </c>
      <c r="G44" s="26">
        <f t="shared" si="0"/>
        <v>9274.29398148149</v>
      </c>
      <c r="I44" s="26">
        <f t="shared" si="3"/>
        <v>1370966.77784655</v>
      </c>
      <c r="J44" s="26">
        <f t="shared" si="4"/>
        <v>5598.11434287341</v>
      </c>
      <c r="K44" s="26">
        <f t="shared" si="5"/>
        <v>7695.53744903067</v>
      </c>
    </row>
    <row r="45" spans="3:11">
      <c r="C45" t="s">
        <v>164</v>
      </c>
      <c r="E45" s="26">
        <f t="shared" si="1"/>
        <v>1276805.55555556</v>
      </c>
      <c r="F45" s="26">
        <f t="shared" si="2"/>
        <v>5230.06944444445</v>
      </c>
      <c r="G45" s="26">
        <f t="shared" si="0"/>
        <v>9257.84722222223</v>
      </c>
      <c r="I45" s="26">
        <f t="shared" si="3"/>
        <v>1368869.35474039</v>
      </c>
      <c r="J45" s="26">
        <f t="shared" si="4"/>
        <v>5589.54986518994</v>
      </c>
      <c r="K45" s="26">
        <f t="shared" si="5"/>
        <v>7695.53744903067</v>
      </c>
    </row>
    <row r="46" spans="3:11">
      <c r="C46" t="s">
        <v>166</v>
      </c>
      <c r="E46" s="26">
        <f t="shared" si="1"/>
        <v>1272777.77777778</v>
      </c>
      <c r="F46" s="26">
        <f t="shared" si="2"/>
        <v>5213.62268518519</v>
      </c>
      <c r="G46" s="26">
        <f t="shared" si="0"/>
        <v>9241.40046296297</v>
      </c>
      <c r="I46" s="26">
        <f t="shared" si="3"/>
        <v>1366763.36715655</v>
      </c>
      <c r="J46" s="26">
        <f t="shared" si="4"/>
        <v>5580.95041588925</v>
      </c>
      <c r="K46" s="26">
        <f t="shared" si="5"/>
        <v>7695.53744903067</v>
      </c>
    </row>
    <row r="47" spans="3:11">
      <c r="C47" t="s">
        <v>168</v>
      </c>
      <c r="E47" s="26">
        <f t="shared" si="1"/>
        <v>1268750</v>
      </c>
      <c r="F47" s="26">
        <f t="shared" si="2"/>
        <v>5197.17592592593</v>
      </c>
      <c r="G47" s="26">
        <f t="shared" si="0"/>
        <v>9224.95370370371</v>
      </c>
      <c r="I47" s="26">
        <f t="shared" si="3"/>
        <v>1364648.78012341</v>
      </c>
      <c r="J47" s="26">
        <f t="shared" si="4"/>
        <v>5572.31585217059</v>
      </c>
      <c r="K47" s="26">
        <f t="shared" si="5"/>
        <v>7695.53744903067</v>
      </c>
    </row>
    <row r="48" spans="3:11">
      <c r="C48" t="s">
        <v>170</v>
      </c>
      <c r="E48" s="26">
        <f t="shared" si="1"/>
        <v>1264722.22222222</v>
      </c>
      <c r="F48" s="26">
        <f t="shared" si="2"/>
        <v>5180.72916666667</v>
      </c>
      <c r="G48" s="26">
        <f t="shared" si="0"/>
        <v>9208.50694444445</v>
      </c>
      <c r="I48" s="26">
        <f t="shared" si="3"/>
        <v>1362525.55852655</v>
      </c>
      <c r="J48" s="26">
        <f t="shared" si="4"/>
        <v>5563.64603065008</v>
      </c>
      <c r="K48" s="26">
        <f t="shared" si="5"/>
        <v>7695.53744903067</v>
      </c>
    </row>
    <row r="49" spans="3:11">
      <c r="C49" t="s">
        <v>172</v>
      </c>
      <c r="E49" s="26">
        <f t="shared" si="1"/>
        <v>1260694.44444445</v>
      </c>
      <c r="F49" s="26">
        <f t="shared" si="2"/>
        <v>5164.28240740741</v>
      </c>
      <c r="G49" s="26">
        <f t="shared" si="0"/>
        <v>9192.06018518519</v>
      </c>
      <c r="I49" s="26">
        <f t="shared" si="3"/>
        <v>1360393.66710817</v>
      </c>
      <c r="J49" s="26">
        <f t="shared" si="4"/>
        <v>5554.94080735836</v>
      </c>
      <c r="K49" s="26">
        <f t="shared" si="5"/>
        <v>7695.53744903067</v>
      </c>
    </row>
    <row r="50" spans="3:11">
      <c r="C50" t="s">
        <v>174</v>
      </c>
      <c r="E50" s="26">
        <f t="shared" si="1"/>
        <v>1256666.66666667</v>
      </c>
      <c r="F50" s="26">
        <f t="shared" si="2"/>
        <v>5147.83564814815</v>
      </c>
      <c r="G50" s="26">
        <f t="shared" si="0"/>
        <v>9175.61342592593</v>
      </c>
      <c r="I50" s="26">
        <f t="shared" si="3"/>
        <v>1358253.0704665</v>
      </c>
      <c r="J50" s="26">
        <f t="shared" si="4"/>
        <v>5546.2000377382</v>
      </c>
      <c r="K50" s="26">
        <f t="shared" si="5"/>
        <v>7695.53744903067</v>
      </c>
    </row>
    <row r="51" spans="3:11">
      <c r="C51" t="s">
        <v>176</v>
      </c>
      <c r="E51" s="26">
        <f t="shared" si="1"/>
        <v>1252638.88888889</v>
      </c>
      <c r="F51" s="26">
        <f t="shared" si="2"/>
        <v>5131.38888888889</v>
      </c>
      <c r="G51" s="26">
        <f t="shared" si="0"/>
        <v>9159.16666666667</v>
      </c>
      <c r="I51" s="26">
        <f t="shared" si="3"/>
        <v>1356103.7330552</v>
      </c>
      <c r="J51" s="26">
        <f t="shared" si="4"/>
        <v>5537.42357664209</v>
      </c>
      <c r="K51" s="26">
        <f t="shared" si="5"/>
        <v>7695.53744903067</v>
      </c>
    </row>
    <row r="52" spans="3:11">
      <c r="C52" t="s">
        <v>178</v>
      </c>
      <c r="E52" s="26">
        <f t="shared" si="1"/>
        <v>1248611.11111111</v>
      </c>
      <c r="F52" s="26">
        <f t="shared" si="2"/>
        <v>5114.94212962964</v>
      </c>
      <c r="G52" s="26">
        <f t="shared" si="0"/>
        <v>9142.71990740741</v>
      </c>
      <c r="I52" s="26">
        <f t="shared" si="3"/>
        <v>1353945.61918282</v>
      </c>
      <c r="J52" s="26">
        <f t="shared" si="4"/>
        <v>5528.61127832983</v>
      </c>
      <c r="K52" s="26">
        <f t="shared" si="5"/>
        <v>7695.53744903067</v>
      </c>
    </row>
    <row r="53" spans="3:11">
      <c r="C53" t="s">
        <v>180</v>
      </c>
      <c r="E53" s="26">
        <f t="shared" si="1"/>
        <v>1244583.33333333</v>
      </c>
      <c r="F53" s="26">
        <f t="shared" si="2"/>
        <v>5098.49537037038</v>
      </c>
      <c r="G53" s="26">
        <f t="shared" si="0"/>
        <v>9126.27314814815</v>
      </c>
      <c r="I53" s="26">
        <f t="shared" si="3"/>
        <v>1351778.69301212</v>
      </c>
      <c r="J53" s="26">
        <f t="shared" si="4"/>
        <v>5519.76299646614</v>
      </c>
      <c r="K53" s="26">
        <f t="shared" si="5"/>
        <v>7695.53744903067</v>
      </c>
    </row>
    <row r="54" spans="3:11">
      <c r="C54" t="s">
        <v>182</v>
      </c>
      <c r="E54" s="26">
        <f t="shared" si="1"/>
        <v>1240555.55555556</v>
      </c>
      <c r="F54" s="26">
        <f t="shared" si="2"/>
        <v>5082.04861111112</v>
      </c>
      <c r="G54" s="26">
        <f t="shared" si="0"/>
        <v>9109.82638888889</v>
      </c>
      <c r="I54" s="26">
        <f t="shared" si="3"/>
        <v>1349602.91855955</v>
      </c>
      <c r="J54" s="26">
        <f t="shared" si="4"/>
        <v>5510.87858411816</v>
      </c>
      <c r="K54" s="26">
        <f t="shared" si="5"/>
        <v>7695.53744903067</v>
      </c>
    </row>
    <row r="55" spans="3:11">
      <c r="C55" t="s">
        <v>184</v>
      </c>
      <c r="E55" s="26">
        <f t="shared" si="1"/>
        <v>1236527.77777778</v>
      </c>
      <c r="F55" s="26">
        <f t="shared" si="2"/>
        <v>5065.60185185186</v>
      </c>
      <c r="G55" s="26">
        <f t="shared" si="0"/>
        <v>9093.37962962963</v>
      </c>
      <c r="I55" s="26">
        <f t="shared" si="3"/>
        <v>1347418.25969464</v>
      </c>
      <c r="J55" s="26">
        <f t="shared" si="4"/>
        <v>5501.95789375311</v>
      </c>
      <c r="K55" s="26">
        <f t="shared" si="5"/>
        <v>7695.53744903067</v>
      </c>
    </row>
    <row r="56" spans="3:11">
      <c r="C56" t="s">
        <v>186</v>
      </c>
      <c r="E56" s="26">
        <f t="shared" si="1"/>
        <v>1232500</v>
      </c>
      <c r="F56" s="26">
        <f t="shared" si="2"/>
        <v>5049.1550925926</v>
      </c>
      <c r="G56" s="26">
        <f t="shared" si="0"/>
        <v>9076.93287037038</v>
      </c>
      <c r="I56" s="26">
        <f t="shared" si="3"/>
        <v>1345224.68013936</v>
      </c>
      <c r="J56" s="26">
        <f t="shared" si="4"/>
        <v>5493.00077723572</v>
      </c>
      <c r="K56" s="26">
        <f t="shared" si="5"/>
        <v>7695.53744903067</v>
      </c>
    </row>
    <row r="57" spans="3:11">
      <c r="C57" t="s">
        <v>188</v>
      </c>
      <c r="E57" s="26">
        <f t="shared" si="1"/>
        <v>1228472.22222222</v>
      </c>
      <c r="F57" s="26">
        <f t="shared" si="2"/>
        <v>5032.70833333334</v>
      </c>
      <c r="G57" s="26">
        <f t="shared" si="0"/>
        <v>9060.48611111112</v>
      </c>
      <c r="I57" s="26">
        <f t="shared" si="3"/>
        <v>1343022.14346757</v>
      </c>
      <c r="J57" s="26">
        <f t="shared" si="4"/>
        <v>5484.00708582589</v>
      </c>
      <c r="K57" s="26">
        <f t="shared" si="5"/>
        <v>7695.53744903067</v>
      </c>
    </row>
    <row r="58" spans="3:11">
      <c r="C58" t="s">
        <v>190</v>
      </c>
      <c r="E58" s="26">
        <f t="shared" si="1"/>
        <v>1224444.44444445</v>
      </c>
      <c r="F58" s="26">
        <f t="shared" si="2"/>
        <v>5016.26157407408</v>
      </c>
      <c r="G58" s="26">
        <f t="shared" si="0"/>
        <v>9044.03935185186</v>
      </c>
      <c r="I58" s="26">
        <f t="shared" si="3"/>
        <v>1340810.61310436</v>
      </c>
      <c r="J58" s="26">
        <f t="shared" si="4"/>
        <v>5474.97667017614</v>
      </c>
      <c r="K58" s="26">
        <f t="shared" si="5"/>
        <v>7695.53744903067</v>
      </c>
    </row>
    <row r="59" spans="3:11">
      <c r="C59" t="s">
        <v>192</v>
      </c>
      <c r="E59" s="26">
        <f t="shared" si="1"/>
        <v>1220416.66666667</v>
      </c>
      <c r="F59" s="26">
        <f t="shared" si="2"/>
        <v>4999.81481481482</v>
      </c>
      <c r="G59" s="26">
        <f t="shared" si="0"/>
        <v>9027.5925925926</v>
      </c>
      <c r="I59" s="26">
        <f t="shared" si="3"/>
        <v>1338590.05232551</v>
      </c>
      <c r="J59" s="26">
        <f t="shared" si="4"/>
        <v>5465.90938032915</v>
      </c>
      <c r="K59" s="26">
        <f t="shared" si="5"/>
        <v>7695.53744903067</v>
      </c>
    </row>
    <row r="60" spans="3:11">
      <c r="C60" t="s">
        <v>194</v>
      </c>
      <c r="E60" s="26">
        <f t="shared" si="1"/>
        <v>1216388.88888889</v>
      </c>
      <c r="F60" s="26">
        <f t="shared" si="2"/>
        <v>4983.36805555556</v>
      </c>
      <c r="G60" s="26">
        <f t="shared" si="0"/>
        <v>9011.14583333334</v>
      </c>
      <c r="I60" s="26">
        <f t="shared" si="3"/>
        <v>1336360.4242568</v>
      </c>
      <c r="J60" s="26">
        <f t="shared" si="4"/>
        <v>5456.80506571529</v>
      </c>
      <c r="K60" s="26">
        <f t="shared" si="5"/>
        <v>7695.53744903067</v>
      </c>
    </row>
    <row r="61" spans="3:11">
      <c r="C61" t="s">
        <v>196</v>
      </c>
      <c r="E61" s="26">
        <f t="shared" si="1"/>
        <v>1212361.11111111</v>
      </c>
      <c r="F61" s="26">
        <f t="shared" si="2"/>
        <v>4966.9212962963</v>
      </c>
      <c r="G61" s="26">
        <f t="shared" si="0"/>
        <v>8994.69907407408</v>
      </c>
      <c r="I61" s="26">
        <f t="shared" si="3"/>
        <v>1334121.69187349</v>
      </c>
      <c r="J61" s="26">
        <f t="shared" si="4"/>
        <v>5447.66357515008</v>
      </c>
      <c r="K61" s="26">
        <f t="shared" si="5"/>
        <v>7695.53744903067</v>
      </c>
    </row>
    <row r="62" spans="3:11">
      <c r="C62" t="s">
        <v>198</v>
      </c>
      <c r="E62" s="26">
        <f t="shared" si="1"/>
        <v>1208333.33333333</v>
      </c>
      <c r="F62" s="26">
        <f t="shared" si="2"/>
        <v>4950.47453703704</v>
      </c>
      <c r="G62" s="26">
        <f t="shared" si="0"/>
        <v>8978.25231481482</v>
      </c>
      <c r="I62" s="26">
        <f t="shared" si="3"/>
        <v>1331873.81799961</v>
      </c>
      <c r="J62" s="26">
        <f t="shared" si="4"/>
        <v>5438.48475683174</v>
      </c>
      <c r="K62" s="26">
        <f t="shared" si="5"/>
        <v>7695.53744903067</v>
      </c>
    </row>
    <row r="63" spans="3:11">
      <c r="C63" t="s">
        <v>200</v>
      </c>
      <c r="E63" s="26">
        <f t="shared" si="1"/>
        <v>1204305.55555556</v>
      </c>
      <c r="F63" s="26">
        <f t="shared" si="2"/>
        <v>4934.02777777778</v>
      </c>
      <c r="G63" s="26">
        <f t="shared" si="0"/>
        <v>8961.80555555556</v>
      </c>
      <c r="I63" s="26">
        <f t="shared" si="3"/>
        <v>1329616.76530741</v>
      </c>
      <c r="J63" s="26">
        <f t="shared" si="4"/>
        <v>5429.26845833859</v>
      </c>
      <c r="K63" s="26">
        <f t="shared" si="5"/>
        <v>7695.53744903067</v>
      </c>
    </row>
    <row r="64" spans="3:11">
      <c r="C64" t="s">
        <v>202</v>
      </c>
      <c r="E64" s="26">
        <f t="shared" si="1"/>
        <v>1200277.77777778</v>
      </c>
      <c r="F64" s="26">
        <f t="shared" si="2"/>
        <v>4917.58101851852</v>
      </c>
      <c r="G64" s="26">
        <f t="shared" si="0"/>
        <v>8945.3587962963</v>
      </c>
      <c r="I64" s="26">
        <f t="shared" si="3"/>
        <v>1327350.49631672</v>
      </c>
      <c r="J64" s="26">
        <f t="shared" si="4"/>
        <v>5420.0145266266</v>
      </c>
      <c r="K64" s="26">
        <f t="shared" si="5"/>
        <v>7695.53744903067</v>
      </c>
    </row>
    <row r="65" spans="3:11">
      <c r="C65" t="s">
        <v>204</v>
      </c>
      <c r="E65" s="26">
        <f t="shared" si="1"/>
        <v>1196250</v>
      </c>
      <c r="F65" s="26">
        <f t="shared" si="2"/>
        <v>4901.13425925927</v>
      </c>
      <c r="G65" s="26">
        <f t="shared" si="0"/>
        <v>8928.91203703704</v>
      </c>
      <c r="I65" s="26">
        <f t="shared" si="3"/>
        <v>1325074.97339431</v>
      </c>
      <c r="J65" s="26">
        <f t="shared" si="4"/>
        <v>5410.72280802678</v>
      </c>
      <c r="K65" s="26">
        <f t="shared" si="5"/>
        <v>7695.53744903067</v>
      </c>
    </row>
    <row r="66" spans="3:11">
      <c r="C66" t="s">
        <v>206</v>
      </c>
      <c r="E66" s="26">
        <f t="shared" si="1"/>
        <v>1192222.22222222</v>
      </c>
      <c r="F66" s="26">
        <f t="shared" si="2"/>
        <v>4884.68750000001</v>
      </c>
      <c r="G66" s="26">
        <f t="shared" si="0"/>
        <v>8912.46527777778</v>
      </c>
      <c r="I66" s="26">
        <f t="shared" si="3"/>
        <v>1322790.15875331</v>
      </c>
      <c r="J66" s="26">
        <f t="shared" si="4"/>
        <v>5401.39314824268</v>
      </c>
      <c r="K66" s="26">
        <f t="shared" si="5"/>
        <v>7695.53744903067</v>
      </c>
    </row>
    <row r="67" spans="3:11">
      <c r="C67" t="s">
        <v>208</v>
      </c>
      <c r="E67" s="26">
        <f t="shared" si="1"/>
        <v>1188194.44444445</v>
      </c>
      <c r="F67" s="26">
        <f t="shared" si="2"/>
        <v>4868.24074074075</v>
      </c>
      <c r="G67" s="26">
        <f t="shared" ref="G67:G130" si="6">F67+B$6</f>
        <v>8896.01851851853</v>
      </c>
      <c r="I67" s="26">
        <f t="shared" si="3"/>
        <v>1320496.01445252</v>
      </c>
      <c r="J67" s="26">
        <f t="shared" si="4"/>
        <v>5392.0253923478</v>
      </c>
      <c r="K67" s="26">
        <f t="shared" si="5"/>
        <v>7695.53744903067</v>
      </c>
    </row>
    <row r="68" spans="3:11">
      <c r="C68" t="s">
        <v>210</v>
      </c>
      <c r="E68" s="26">
        <f t="shared" ref="E68:E131" si="7">E67-B$6</f>
        <v>1184166.66666667</v>
      </c>
      <c r="F68" s="26">
        <f t="shared" ref="F68:F131" si="8">E67*B$5/12</f>
        <v>4851.79398148149</v>
      </c>
      <c r="G68" s="26">
        <f t="shared" si="6"/>
        <v>8879.57175925927</v>
      </c>
      <c r="I68" s="26">
        <f t="shared" si="3"/>
        <v>1318192.50239584</v>
      </c>
      <c r="J68" s="26">
        <f t="shared" si="4"/>
        <v>5382.61938478301</v>
      </c>
      <c r="K68" s="26">
        <f t="shared" si="5"/>
        <v>7695.53744903067</v>
      </c>
    </row>
    <row r="69" spans="3:11">
      <c r="C69" t="s">
        <v>212</v>
      </c>
      <c r="E69" s="26">
        <f t="shared" si="7"/>
        <v>1180138.88888889</v>
      </c>
      <c r="F69" s="26">
        <f t="shared" si="8"/>
        <v>4835.34722222223</v>
      </c>
      <c r="G69" s="26">
        <f t="shared" si="6"/>
        <v>8863.12500000001</v>
      </c>
      <c r="I69" s="26">
        <f t="shared" ref="I69:I132" si="9">I68-K68+J68</f>
        <v>1315879.58433159</v>
      </c>
      <c r="J69" s="26">
        <f t="shared" ref="J69:J132" si="10">I69*$B$5/12</f>
        <v>5373.174969354</v>
      </c>
      <c r="K69" s="26">
        <f t="shared" ref="K69:K132" si="11">K68</f>
        <v>7695.53744903067</v>
      </c>
    </row>
    <row r="70" spans="3:11">
      <c r="C70" t="s">
        <v>214</v>
      </c>
      <c r="E70" s="26">
        <f t="shared" si="7"/>
        <v>1176111.11111111</v>
      </c>
      <c r="F70" s="26">
        <f t="shared" si="8"/>
        <v>4818.90046296297</v>
      </c>
      <c r="G70" s="26">
        <f t="shared" si="6"/>
        <v>8846.67824074075</v>
      </c>
      <c r="I70" s="26">
        <f t="shared" si="9"/>
        <v>1313557.22185191</v>
      </c>
      <c r="J70" s="26">
        <f t="shared" si="10"/>
        <v>5363.69198922865</v>
      </c>
      <c r="K70" s="26">
        <f t="shared" si="11"/>
        <v>7695.53744903067</v>
      </c>
    </row>
    <row r="71" spans="3:11">
      <c r="C71" t="s">
        <v>216</v>
      </c>
      <c r="E71" s="26">
        <f t="shared" si="7"/>
        <v>1172083.33333334</v>
      </c>
      <c r="F71" s="26">
        <f t="shared" si="8"/>
        <v>4802.45370370371</v>
      </c>
      <c r="G71" s="26">
        <f t="shared" si="6"/>
        <v>8830.23148148149</v>
      </c>
      <c r="I71" s="26">
        <f t="shared" si="9"/>
        <v>1311225.37639211</v>
      </c>
      <c r="J71" s="26">
        <f t="shared" si="10"/>
        <v>5354.17028693446</v>
      </c>
      <c r="K71" s="26">
        <f t="shared" si="11"/>
        <v>7695.53744903067</v>
      </c>
    </row>
    <row r="72" spans="3:11">
      <c r="C72" t="s">
        <v>218</v>
      </c>
      <c r="E72" s="26">
        <f t="shared" si="7"/>
        <v>1168055.55555556</v>
      </c>
      <c r="F72" s="26">
        <f t="shared" si="8"/>
        <v>4786.00694444445</v>
      </c>
      <c r="G72" s="26">
        <f t="shared" si="6"/>
        <v>8813.78472222223</v>
      </c>
      <c r="I72" s="26">
        <f t="shared" si="9"/>
        <v>1308884.00923002</v>
      </c>
      <c r="J72" s="26">
        <f t="shared" si="10"/>
        <v>5344.6097043559</v>
      </c>
      <c r="K72" s="26">
        <f t="shared" si="11"/>
        <v>7695.53744903067</v>
      </c>
    </row>
    <row r="73" spans="3:11">
      <c r="C73" t="s">
        <v>219</v>
      </c>
      <c r="E73" s="26">
        <f t="shared" si="7"/>
        <v>1164027.77777778</v>
      </c>
      <c r="F73" s="26">
        <f t="shared" si="8"/>
        <v>4769.56018518519</v>
      </c>
      <c r="G73" s="26">
        <f t="shared" si="6"/>
        <v>8797.33796296297</v>
      </c>
      <c r="I73" s="26">
        <f t="shared" si="9"/>
        <v>1306533.08148534</v>
      </c>
      <c r="J73" s="26">
        <f t="shared" si="10"/>
        <v>5335.01008273181</v>
      </c>
      <c r="K73" s="26">
        <f t="shared" si="11"/>
        <v>7695.53744903067</v>
      </c>
    </row>
    <row r="74" spans="3:11">
      <c r="C74" t="s">
        <v>220</v>
      </c>
      <c r="E74" s="26">
        <f t="shared" si="7"/>
        <v>1160000</v>
      </c>
      <c r="F74" s="26">
        <f t="shared" si="8"/>
        <v>4753.11342592593</v>
      </c>
      <c r="G74" s="26">
        <f t="shared" si="6"/>
        <v>8780.89120370371</v>
      </c>
      <c r="I74" s="26">
        <f t="shared" si="9"/>
        <v>1304172.55411904</v>
      </c>
      <c r="J74" s="26">
        <f t="shared" si="10"/>
        <v>5325.37126265276</v>
      </c>
      <c r="K74" s="26">
        <f t="shared" si="11"/>
        <v>7695.53744903067</v>
      </c>
    </row>
    <row r="75" spans="3:11">
      <c r="C75" t="s">
        <v>221</v>
      </c>
      <c r="E75" s="26">
        <f t="shared" si="7"/>
        <v>1155972.22222222</v>
      </c>
      <c r="F75" s="26">
        <f t="shared" si="8"/>
        <v>4736.66666666667</v>
      </c>
      <c r="G75" s="26">
        <f t="shared" si="6"/>
        <v>8764.44444444445</v>
      </c>
      <c r="I75" s="26">
        <f t="shared" si="9"/>
        <v>1301802.38793266</v>
      </c>
      <c r="J75" s="26">
        <f t="shared" si="10"/>
        <v>5315.69308405838</v>
      </c>
      <c r="K75" s="26">
        <f t="shared" si="11"/>
        <v>7695.53744903067</v>
      </c>
    </row>
    <row r="76" spans="3:11">
      <c r="C76" t="s">
        <v>222</v>
      </c>
      <c r="E76" s="26">
        <f t="shared" si="7"/>
        <v>1151944.44444445</v>
      </c>
      <c r="F76" s="26">
        <f t="shared" si="8"/>
        <v>4720.21990740742</v>
      </c>
      <c r="G76" s="26">
        <f t="shared" si="6"/>
        <v>8747.99768518519</v>
      </c>
      <c r="I76" s="26">
        <f t="shared" si="9"/>
        <v>1299422.54356769</v>
      </c>
      <c r="J76" s="26">
        <f t="shared" si="10"/>
        <v>5305.97538623474</v>
      </c>
      <c r="K76" s="26">
        <f t="shared" si="11"/>
        <v>7695.53744903067</v>
      </c>
    </row>
    <row r="77" spans="3:11">
      <c r="C77" t="s">
        <v>223</v>
      </c>
      <c r="E77" s="26">
        <f t="shared" si="7"/>
        <v>1147916.66666667</v>
      </c>
      <c r="F77" s="26">
        <f t="shared" si="8"/>
        <v>4703.77314814816</v>
      </c>
      <c r="G77" s="26">
        <f t="shared" si="6"/>
        <v>8731.55092592593</v>
      </c>
      <c r="I77" s="26">
        <f t="shared" si="9"/>
        <v>1297032.9815049</v>
      </c>
      <c r="J77" s="26">
        <f t="shared" si="10"/>
        <v>5296.21800781166</v>
      </c>
      <c r="K77" s="26">
        <f t="shared" si="11"/>
        <v>7695.53744903067</v>
      </c>
    </row>
    <row r="78" spans="3:11">
      <c r="C78" t="s">
        <v>224</v>
      </c>
      <c r="E78" s="26">
        <f t="shared" si="7"/>
        <v>1143888.88888889</v>
      </c>
      <c r="F78" s="26">
        <f t="shared" si="8"/>
        <v>4687.3263888889</v>
      </c>
      <c r="G78" s="26">
        <f t="shared" si="6"/>
        <v>8715.10416666668</v>
      </c>
      <c r="I78" s="26">
        <f t="shared" si="9"/>
        <v>1294633.66206368</v>
      </c>
      <c r="J78" s="26">
        <f t="shared" si="10"/>
        <v>5286.42078676002</v>
      </c>
      <c r="K78" s="26">
        <f t="shared" si="11"/>
        <v>7695.53744903067</v>
      </c>
    </row>
    <row r="79" spans="3:11">
      <c r="C79" t="s">
        <v>225</v>
      </c>
      <c r="E79" s="26">
        <f t="shared" si="7"/>
        <v>1139861.11111111</v>
      </c>
      <c r="F79" s="26">
        <f t="shared" si="8"/>
        <v>4670.87962962964</v>
      </c>
      <c r="G79" s="26">
        <f t="shared" si="6"/>
        <v>8698.65740740742</v>
      </c>
      <c r="I79" s="26">
        <f t="shared" si="9"/>
        <v>1292224.54540141</v>
      </c>
      <c r="J79" s="26">
        <f t="shared" si="10"/>
        <v>5276.58356038908</v>
      </c>
      <c r="K79" s="26">
        <f t="shared" si="11"/>
        <v>7695.53744903067</v>
      </c>
    </row>
    <row r="80" spans="3:11">
      <c r="C80" t="s">
        <v>226</v>
      </c>
      <c r="E80" s="26">
        <f t="shared" si="7"/>
        <v>1135833.33333334</v>
      </c>
      <c r="F80" s="26">
        <f t="shared" si="8"/>
        <v>4654.43287037038</v>
      </c>
      <c r="G80" s="26">
        <f t="shared" si="6"/>
        <v>8682.21064814816</v>
      </c>
      <c r="I80" s="26">
        <f t="shared" si="9"/>
        <v>1289805.59151276</v>
      </c>
      <c r="J80" s="26">
        <f t="shared" si="10"/>
        <v>5266.70616534379</v>
      </c>
      <c r="K80" s="26">
        <f t="shared" si="11"/>
        <v>7695.53744903067</v>
      </c>
    </row>
    <row r="81" spans="3:11">
      <c r="C81" t="s">
        <v>227</v>
      </c>
      <c r="E81" s="26">
        <f t="shared" si="7"/>
        <v>1131805.55555556</v>
      </c>
      <c r="F81" s="26">
        <f t="shared" si="8"/>
        <v>4637.98611111112</v>
      </c>
      <c r="G81" s="26">
        <f t="shared" si="6"/>
        <v>8665.7638888889</v>
      </c>
      <c r="I81" s="26">
        <f t="shared" si="9"/>
        <v>1287376.76022908</v>
      </c>
      <c r="J81" s="26">
        <f t="shared" si="10"/>
        <v>5256.78843760207</v>
      </c>
      <c r="K81" s="26">
        <f t="shared" si="11"/>
        <v>7695.53744903067</v>
      </c>
    </row>
    <row r="82" spans="3:11">
      <c r="C82" t="s">
        <v>228</v>
      </c>
      <c r="E82" s="26">
        <f t="shared" si="7"/>
        <v>1127777.77777778</v>
      </c>
      <c r="F82" s="26">
        <f t="shared" si="8"/>
        <v>4621.53935185186</v>
      </c>
      <c r="G82" s="26">
        <f t="shared" si="6"/>
        <v>8649.31712962964</v>
      </c>
      <c r="I82" s="26">
        <f t="shared" si="9"/>
        <v>1284938.01121765</v>
      </c>
      <c r="J82" s="26">
        <f t="shared" si="10"/>
        <v>5246.83021247207</v>
      </c>
      <c r="K82" s="26">
        <f t="shared" si="11"/>
        <v>7695.53744903067</v>
      </c>
    </row>
    <row r="83" spans="3:11">
      <c r="C83" t="s">
        <v>229</v>
      </c>
      <c r="E83" s="26">
        <f t="shared" si="7"/>
        <v>1123750</v>
      </c>
      <c r="F83" s="26">
        <f t="shared" si="8"/>
        <v>4605.0925925926</v>
      </c>
      <c r="G83" s="26">
        <f t="shared" si="6"/>
        <v>8632.87037037038</v>
      </c>
      <c r="I83" s="26">
        <f t="shared" si="9"/>
        <v>1282489.30398109</v>
      </c>
      <c r="J83" s="26">
        <f t="shared" si="10"/>
        <v>5236.83132458945</v>
      </c>
      <c r="K83" s="26">
        <f t="shared" si="11"/>
        <v>7695.53744903067</v>
      </c>
    </row>
    <row r="84" spans="3:11">
      <c r="C84" t="s">
        <v>231</v>
      </c>
      <c r="E84" s="26">
        <f t="shared" si="7"/>
        <v>1119722.22222222</v>
      </c>
      <c r="F84" s="26">
        <f t="shared" si="8"/>
        <v>4588.64583333334</v>
      </c>
      <c r="G84" s="26">
        <f t="shared" si="6"/>
        <v>8616.42361111112</v>
      </c>
      <c r="I84" s="26">
        <f t="shared" si="9"/>
        <v>1280030.59785665</v>
      </c>
      <c r="J84" s="26">
        <f t="shared" si="10"/>
        <v>5226.79160791465</v>
      </c>
      <c r="K84" s="26">
        <f t="shared" si="11"/>
        <v>7695.53744903067</v>
      </c>
    </row>
    <row r="85" spans="3:11">
      <c r="C85" t="s">
        <v>232</v>
      </c>
      <c r="E85" s="26">
        <f t="shared" si="7"/>
        <v>1115694.44444445</v>
      </c>
      <c r="F85" s="26">
        <f t="shared" si="8"/>
        <v>4572.19907407408</v>
      </c>
      <c r="G85" s="26">
        <f t="shared" si="6"/>
        <v>8599.97685185186</v>
      </c>
      <c r="I85" s="26">
        <f t="shared" si="9"/>
        <v>1277561.85201553</v>
      </c>
      <c r="J85" s="26">
        <f t="shared" si="10"/>
        <v>5216.7108957301</v>
      </c>
      <c r="K85" s="26">
        <f t="shared" si="11"/>
        <v>7695.53744903067</v>
      </c>
    </row>
    <row r="86" spans="3:11">
      <c r="C86" t="s">
        <v>233</v>
      </c>
      <c r="E86" s="26">
        <f t="shared" si="7"/>
        <v>1111666.66666667</v>
      </c>
      <c r="F86" s="26">
        <f t="shared" si="8"/>
        <v>4555.75231481482</v>
      </c>
      <c r="G86" s="26">
        <f t="shared" si="6"/>
        <v>8583.5300925926</v>
      </c>
      <c r="I86" s="26">
        <f t="shared" si="9"/>
        <v>1275083.02546223</v>
      </c>
      <c r="J86" s="26">
        <f t="shared" si="10"/>
        <v>5206.58902063745</v>
      </c>
      <c r="K86" s="26">
        <f t="shared" si="11"/>
        <v>7695.53744903067</v>
      </c>
    </row>
    <row r="87" spans="3:11">
      <c r="C87" t="s">
        <v>234</v>
      </c>
      <c r="E87" s="26">
        <f t="shared" si="7"/>
        <v>1107638.88888889</v>
      </c>
      <c r="F87" s="26">
        <f t="shared" si="8"/>
        <v>4539.30555555556</v>
      </c>
      <c r="G87" s="26">
        <f t="shared" si="6"/>
        <v>8567.08333333334</v>
      </c>
      <c r="I87" s="26">
        <f t="shared" si="9"/>
        <v>1272594.07703384</v>
      </c>
      <c r="J87" s="26">
        <f t="shared" si="10"/>
        <v>5196.42581455485</v>
      </c>
      <c r="K87" s="26">
        <f t="shared" si="11"/>
        <v>7695.53744903067</v>
      </c>
    </row>
    <row r="88" spans="3:11">
      <c r="C88" t="s">
        <v>235</v>
      </c>
      <c r="E88" s="26">
        <f t="shared" si="7"/>
        <v>1103611.11111111</v>
      </c>
      <c r="F88" s="26">
        <f t="shared" si="8"/>
        <v>4522.85879629631</v>
      </c>
      <c r="G88" s="26">
        <f t="shared" si="6"/>
        <v>8550.63657407408</v>
      </c>
      <c r="I88" s="26">
        <f t="shared" si="9"/>
        <v>1270094.96539936</v>
      </c>
      <c r="J88" s="26">
        <f t="shared" si="10"/>
        <v>5186.22110871407</v>
      </c>
      <c r="K88" s="26">
        <f t="shared" si="11"/>
        <v>7695.53744903067</v>
      </c>
    </row>
    <row r="89" spans="3:11">
      <c r="C89" t="s">
        <v>236</v>
      </c>
      <c r="E89" s="26">
        <f t="shared" si="7"/>
        <v>1099583.33333334</v>
      </c>
      <c r="F89" s="26">
        <f t="shared" si="8"/>
        <v>4506.41203703705</v>
      </c>
      <c r="G89" s="26">
        <f t="shared" si="6"/>
        <v>8534.18981481482</v>
      </c>
      <c r="I89" s="26">
        <f t="shared" si="9"/>
        <v>1267585.64905905</v>
      </c>
      <c r="J89" s="26">
        <f t="shared" si="10"/>
        <v>5175.97473365778</v>
      </c>
      <c r="K89" s="26">
        <f t="shared" si="11"/>
        <v>7695.53744903067</v>
      </c>
    </row>
    <row r="90" spans="3:11">
      <c r="C90" t="s">
        <v>237</v>
      </c>
      <c r="E90" s="26">
        <f t="shared" si="7"/>
        <v>1095555.55555556</v>
      </c>
      <c r="F90" s="26">
        <f t="shared" si="8"/>
        <v>4489.96527777779</v>
      </c>
      <c r="G90" s="26">
        <f t="shared" si="6"/>
        <v>8517.74305555557</v>
      </c>
      <c r="I90" s="26">
        <f t="shared" si="9"/>
        <v>1265066.08634367</v>
      </c>
      <c r="J90" s="26">
        <f t="shared" si="10"/>
        <v>5165.68651923667</v>
      </c>
      <c r="K90" s="26">
        <f t="shared" si="11"/>
        <v>7695.53744903067</v>
      </c>
    </row>
    <row r="91" spans="3:11">
      <c r="C91" t="s">
        <v>238</v>
      </c>
      <c r="E91" s="26">
        <f t="shared" si="7"/>
        <v>1091527.77777778</v>
      </c>
      <c r="F91" s="26">
        <f t="shared" si="8"/>
        <v>4473.51851851853</v>
      </c>
      <c r="G91" s="26">
        <f t="shared" si="6"/>
        <v>8501.29629629631</v>
      </c>
      <c r="I91" s="26">
        <f t="shared" si="9"/>
        <v>1262536.23541388</v>
      </c>
      <c r="J91" s="26">
        <f t="shared" si="10"/>
        <v>5155.35629460668</v>
      </c>
      <c r="K91" s="26">
        <f t="shared" si="11"/>
        <v>7695.53744903067</v>
      </c>
    </row>
    <row r="92" spans="3:11">
      <c r="C92" t="s">
        <v>239</v>
      </c>
      <c r="E92" s="26">
        <f t="shared" si="7"/>
        <v>1087500</v>
      </c>
      <c r="F92" s="26">
        <f t="shared" si="8"/>
        <v>4457.07175925927</v>
      </c>
      <c r="G92" s="26">
        <f t="shared" si="6"/>
        <v>8484.84953703705</v>
      </c>
      <c r="I92" s="26">
        <f t="shared" si="9"/>
        <v>1259996.05425946</v>
      </c>
      <c r="J92" s="26">
        <f t="shared" si="10"/>
        <v>5144.98388822611</v>
      </c>
      <c r="K92" s="26">
        <f t="shared" si="11"/>
        <v>7695.53744903067</v>
      </c>
    </row>
    <row r="93" spans="3:11">
      <c r="C93" t="s">
        <v>240</v>
      </c>
      <c r="E93" s="26">
        <f t="shared" si="7"/>
        <v>1083472.22222222</v>
      </c>
      <c r="F93" s="26">
        <f t="shared" si="8"/>
        <v>4440.62500000001</v>
      </c>
      <c r="G93" s="26">
        <f t="shared" si="6"/>
        <v>8468.40277777779</v>
      </c>
      <c r="I93" s="26">
        <f t="shared" si="9"/>
        <v>1257445.50069865</v>
      </c>
      <c r="J93" s="26">
        <f t="shared" si="10"/>
        <v>5134.56912785283</v>
      </c>
      <c r="K93" s="26">
        <f t="shared" si="11"/>
        <v>7695.53744903067</v>
      </c>
    </row>
    <row r="94" spans="3:11">
      <c r="C94" t="s">
        <v>241</v>
      </c>
      <c r="E94" s="26">
        <f t="shared" si="7"/>
        <v>1079444.44444445</v>
      </c>
      <c r="F94" s="26">
        <f t="shared" si="8"/>
        <v>4424.17824074075</v>
      </c>
      <c r="G94" s="26">
        <f t="shared" si="6"/>
        <v>8451.95601851853</v>
      </c>
      <c r="I94" s="26">
        <f t="shared" si="9"/>
        <v>1254884.53237747</v>
      </c>
      <c r="J94" s="26">
        <f t="shared" si="10"/>
        <v>5124.11184054135</v>
      </c>
      <c r="K94" s="26">
        <f t="shared" si="11"/>
        <v>7695.53744903067</v>
      </c>
    </row>
    <row r="95" spans="3:11">
      <c r="C95" t="s">
        <v>242</v>
      </c>
      <c r="E95" s="26">
        <f t="shared" si="7"/>
        <v>1075416.66666667</v>
      </c>
      <c r="F95" s="26">
        <f t="shared" si="8"/>
        <v>4407.73148148149</v>
      </c>
      <c r="G95" s="26">
        <f t="shared" si="6"/>
        <v>8435.50925925927</v>
      </c>
      <c r="I95" s="26">
        <f t="shared" si="9"/>
        <v>1252313.10676898</v>
      </c>
      <c r="J95" s="26">
        <f t="shared" si="10"/>
        <v>5113.61185264002</v>
      </c>
      <c r="K95" s="26">
        <f t="shared" si="11"/>
        <v>7695.53744903067</v>
      </c>
    </row>
    <row r="96" spans="3:11">
      <c r="C96" t="s">
        <v>244</v>
      </c>
      <c r="E96" s="26">
        <f t="shared" si="7"/>
        <v>1071388.88888889</v>
      </c>
      <c r="F96" s="26">
        <f t="shared" si="8"/>
        <v>4391.28472222223</v>
      </c>
      <c r="G96" s="26">
        <f t="shared" si="6"/>
        <v>8419.06250000001</v>
      </c>
      <c r="I96" s="26">
        <f t="shared" si="9"/>
        <v>1249731.18117259</v>
      </c>
      <c r="J96" s="26">
        <f t="shared" si="10"/>
        <v>5103.06898978809</v>
      </c>
      <c r="K96" s="26">
        <f t="shared" si="11"/>
        <v>7695.53744903067</v>
      </c>
    </row>
    <row r="97" spans="3:11">
      <c r="C97" t="s">
        <v>245</v>
      </c>
      <c r="E97" s="26">
        <f t="shared" si="7"/>
        <v>1067361.11111111</v>
      </c>
      <c r="F97" s="26">
        <f t="shared" si="8"/>
        <v>4374.83796296297</v>
      </c>
      <c r="G97" s="26">
        <f t="shared" si="6"/>
        <v>8402.61574074075</v>
      </c>
      <c r="I97" s="26">
        <f t="shared" si="9"/>
        <v>1247138.71271335</v>
      </c>
      <c r="J97" s="26">
        <f t="shared" si="10"/>
        <v>5092.48307691285</v>
      </c>
      <c r="K97" s="26">
        <f t="shared" si="11"/>
        <v>7695.53744903067</v>
      </c>
    </row>
    <row r="98" spans="3:11">
      <c r="C98" t="s">
        <v>246</v>
      </c>
      <c r="E98" s="26">
        <f t="shared" si="7"/>
        <v>1063333.33333334</v>
      </c>
      <c r="F98" s="26">
        <f t="shared" si="8"/>
        <v>4358.39120370371</v>
      </c>
      <c r="G98" s="26">
        <f t="shared" si="6"/>
        <v>8386.16898148149</v>
      </c>
      <c r="I98" s="26">
        <f t="shared" si="9"/>
        <v>1244535.65834123</v>
      </c>
      <c r="J98" s="26">
        <f t="shared" si="10"/>
        <v>5081.8539382267</v>
      </c>
      <c r="K98" s="26">
        <f t="shared" si="11"/>
        <v>7695.53744903067</v>
      </c>
    </row>
    <row r="99" spans="3:11">
      <c r="C99" t="s">
        <v>247</v>
      </c>
      <c r="E99" s="26">
        <f t="shared" si="7"/>
        <v>1059305.55555556</v>
      </c>
      <c r="F99" s="26">
        <f t="shared" si="8"/>
        <v>4341.94444444446</v>
      </c>
      <c r="G99" s="26">
        <f t="shared" si="6"/>
        <v>8369.72222222223</v>
      </c>
      <c r="I99" s="26">
        <f t="shared" si="9"/>
        <v>1241921.97483043</v>
      </c>
      <c r="J99" s="26">
        <f t="shared" si="10"/>
        <v>5071.18139722425</v>
      </c>
      <c r="K99" s="26">
        <f t="shared" si="11"/>
        <v>7695.53744903067</v>
      </c>
    </row>
    <row r="100" spans="3:11">
      <c r="C100" t="s">
        <v>248</v>
      </c>
      <c r="E100" s="26">
        <f t="shared" si="7"/>
        <v>1055277.77777778</v>
      </c>
      <c r="F100" s="26">
        <f t="shared" si="8"/>
        <v>4325.4976851852</v>
      </c>
      <c r="G100" s="26">
        <f t="shared" si="6"/>
        <v>8353.27546296297</v>
      </c>
      <c r="I100" s="26">
        <f t="shared" si="9"/>
        <v>1239297.61877862</v>
      </c>
      <c r="J100" s="26">
        <f t="shared" si="10"/>
        <v>5060.46527667938</v>
      </c>
      <c r="K100" s="26">
        <f t="shared" si="11"/>
        <v>7695.53744903067</v>
      </c>
    </row>
    <row r="101" spans="3:11">
      <c r="C101" t="s">
        <v>249</v>
      </c>
      <c r="E101" s="26">
        <f t="shared" si="7"/>
        <v>1051250</v>
      </c>
      <c r="F101" s="26">
        <f t="shared" si="8"/>
        <v>4309.05092592594</v>
      </c>
      <c r="G101" s="26">
        <f t="shared" si="6"/>
        <v>8336.82870370372</v>
      </c>
      <c r="I101" s="26">
        <f t="shared" si="9"/>
        <v>1236662.54660627</v>
      </c>
      <c r="J101" s="26">
        <f t="shared" si="10"/>
        <v>5049.70539864228</v>
      </c>
      <c r="K101" s="26">
        <f t="shared" si="11"/>
        <v>7695.53744903067</v>
      </c>
    </row>
    <row r="102" spans="3:11">
      <c r="C102" t="s">
        <v>250</v>
      </c>
      <c r="E102" s="26">
        <f t="shared" si="7"/>
        <v>1047222.22222222</v>
      </c>
      <c r="F102" s="26">
        <f t="shared" si="8"/>
        <v>4292.60416666668</v>
      </c>
      <c r="G102" s="26">
        <f t="shared" si="6"/>
        <v>8320.38194444446</v>
      </c>
      <c r="I102" s="26">
        <f t="shared" si="9"/>
        <v>1234016.71455588</v>
      </c>
      <c r="J102" s="26">
        <f t="shared" si="10"/>
        <v>5038.90158443652</v>
      </c>
      <c r="K102" s="26">
        <f t="shared" si="11"/>
        <v>7695.53744903067</v>
      </c>
    </row>
    <row r="103" spans="3:11">
      <c r="C103" t="s">
        <v>251</v>
      </c>
      <c r="E103" s="26">
        <f t="shared" si="7"/>
        <v>1043194.44444445</v>
      </c>
      <c r="F103" s="26">
        <f t="shared" si="8"/>
        <v>4276.15740740742</v>
      </c>
      <c r="G103" s="26">
        <f t="shared" si="6"/>
        <v>8303.9351851852</v>
      </c>
      <c r="I103" s="26">
        <f t="shared" si="9"/>
        <v>1231360.07869129</v>
      </c>
      <c r="J103" s="26">
        <f t="shared" si="10"/>
        <v>5028.0536546561</v>
      </c>
      <c r="K103" s="26">
        <f t="shared" si="11"/>
        <v>7695.53744903067</v>
      </c>
    </row>
    <row r="104" spans="3:11">
      <c r="C104" t="s">
        <v>252</v>
      </c>
      <c r="E104" s="26">
        <f t="shared" si="7"/>
        <v>1039166.66666667</v>
      </c>
      <c r="F104" s="26">
        <f t="shared" si="8"/>
        <v>4259.71064814816</v>
      </c>
      <c r="G104" s="26">
        <f t="shared" si="6"/>
        <v>8287.48842592594</v>
      </c>
      <c r="I104" s="26">
        <f t="shared" si="9"/>
        <v>1228692.59489691</v>
      </c>
      <c r="J104" s="26">
        <f t="shared" si="10"/>
        <v>5017.1614291624</v>
      </c>
      <c r="K104" s="26">
        <f t="shared" si="11"/>
        <v>7695.53744903067</v>
      </c>
    </row>
    <row r="105" spans="3:11">
      <c r="C105" t="s">
        <v>253</v>
      </c>
      <c r="E105" s="26">
        <f t="shared" si="7"/>
        <v>1035138.88888889</v>
      </c>
      <c r="F105" s="26">
        <f t="shared" si="8"/>
        <v>4243.2638888889</v>
      </c>
      <c r="G105" s="26">
        <f t="shared" si="6"/>
        <v>8271.04166666668</v>
      </c>
      <c r="I105" s="26">
        <f t="shared" si="9"/>
        <v>1226014.21887705</v>
      </c>
      <c r="J105" s="26">
        <f t="shared" si="10"/>
        <v>5006.22472708127</v>
      </c>
      <c r="K105" s="26">
        <f t="shared" si="11"/>
        <v>7695.53744903067</v>
      </c>
    </row>
    <row r="106" spans="3:11">
      <c r="C106" t="s">
        <v>254</v>
      </c>
      <c r="E106" s="26">
        <f t="shared" si="7"/>
        <v>1031111.11111111</v>
      </c>
      <c r="F106" s="26">
        <f t="shared" si="8"/>
        <v>4226.81712962964</v>
      </c>
      <c r="G106" s="26">
        <f t="shared" si="6"/>
        <v>8254.59490740742</v>
      </c>
      <c r="I106" s="26">
        <f t="shared" si="9"/>
        <v>1223324.9061551</v>
      </c>
      <c r="J106" s="26">
        <f t="shared" si="10"/>
        <v>4995.24336679998</v>
      </c>
      <c r="K106" s="26">
        <f t="shared" si="11"/>
        <v>7695.53744903067</v>
      </c>
    </row>
    <row r="107" spans="3:11">
      <c r="C107" t="s">
        <v>255</v>
      </c>
      <c r="E107" s="26">
        <f t="shared" si="7"/>
        <v>1027083.33333334</v>
      </c>
      <c r="F107" s="26">
        <f t="shared" si="8"/>
        <v>4210.37037037038</v>
      </c>
      <c r="G107" s="26">
        <f t="shared" si="6"/>
        <v>8238.14814814816</v>
      </c>
      <c r="I107" s="26">
        <f t="shared" si="9"/>
        <v>1220624.61207287</v>
      </c>
      <c r="J107" s="26">
        <f t="shared" si="10"/>
        <v>4984.2171659642</v>
      </c>
      <c r="K107" s="26">
        <f t="shared" si="11"/>
        <v>7695.53744903067</v>
      </c>
    </row>
    <row r="108" spans="3:11">
      <c r="C108" t="s">
        <v>257</v>
      </c>
      <c r="E108" s="26">
        <f t="shared" si="7"/>
        <v>1023055.55555556</v>
      </c>
      <c r="F108" s="26">
        <f t="shared" si="8"/>
        <v>4193.92361111112</v>
      </c>
      <c r="G108" s="26">
        <f t="shared" si="6"/>
        <v>8221.7013888889</v>
      </c>
      <c r="I108" s="26">
        <f t="shared" si="9"/>
        <v>1217913.2917898</v>
      </c>
      <c r="J108" s="26">
        <f t="shared" si="10"/>
        <v>4973.14594147502</v>
      </c>
      <c r="K108" s="26">
        <f t="shared" si="11"/>
        <v>7695.53744903067</v>
      </c>
    </row>
    <row r="109" spans="3:11">
      <c r="C109" t="s">
        <v>258</v>
      </c>
      <c r="E109" s="26">
        <f t="shared" si="7"/>
        <v>1019027.77777778</v>
      </c>
      <c r="F109" s="26">
        <f t="shared" si="8"/>
        <v>4177.47685185186</v>
      </c>
      <c r="G109" s="26">
        <f t="shared" si="6"/>
        <v>8205.25462962964</v>
      </c>
      <c r="I109" s="26">
        <f t="shared" si="9"/>
        <v>1215190.90028224</v>
      </c>
      <c r="J109" s="26">
        <f t="shared" si="10"/>
        <v>4962.02950948583</v>
      </c>
      <c r="K109" s="26">
        <f t="shared" si="11"/>
        <v>7695.53744903067</v>
      </c>
    </row>
    <row r="110" spans="3:11">
      <c r="C110" t="s">
        <v>259</v>
      </c>
      <c r="E110" s="26">
        <f t="shared" si="7"/>
        <v>1015000</v>
      </c>
      <c r="F110" s="26">
        <f t="shared" si="8"/>
        <v>4161.0300925926</v>
      </c>
      <c r="G110" s="26">
        <f t="shared" si="6"/>
        <v>8188.80787037038</v>
      </c>
      <c r="I110" s="26">
        <f t="shared" si="9"/>
        <v>1212457.3923427</v>
      </c>
      <c r="J110" s="26">
        <f t="shared" si="10"/>
        <v>4950.86768539936</v>
      </c>
      <c r="K110" s="26">
        <f t="shared" si="11"/>
        <v>7695.53744903067</v>
      </c>
    </row>
    <row r="111" spans="3:11">
      <c r="C111" t="s">
        <v>260</v>
      </c>
      <c r="E111" s="26">
        <f t="shared" si="7"/>
        <v>1010972.22222223</v>
      </c>
      <c r="F111" s="26">
        <f t="shared" si="8"/>
        <v>4144.58333333334</v>
      </c>
      <c r="G111" s="26">
        <f t="shared" si="6"/>
        <v>8172.36111111112</v>
      </c>
      <c r="I111" s="26">
        <f t="shared" si="9"/>
        <v>1209712.72257907</v>
      </c>
      <c r="J111" s="26">
        <f t="shared" si="10"/>
        <v>4939.66028386453</v>
      </c>
      <c r="K111" s="26">
        <f t="shared" si="11"/>
        <v>7695.53744903067</v>
      </c>
    </row>
    <row r="112" spans="3:11">
      <c r="C112" t="s">
        <v>261</v>
      </c>
      <c r="E112" s="26">
        <f t="shared" si="7"/>
        <v>1006944.44444445</v>
      </c>
      <c r="F112" s="26">
        <f t="shared" si="8"/>
        <v>4128.13657407409</v>
      </c>
      <c r="G112" s="26">
        <f t="shared" si="6"/>
        <v>8155.91435185186</v>
      </c>
      <c r="I112" s="26">
        <f t="shared" si="9"/>
        <v>1206956.8454139</v>
      </c>
      <c r="J112" s="26">
        <f t="shared" si="10"/>
        <v>4928.40711877343</v>
      </c>
      <c r="K112" s="26">
        <f t="shared" si="11"/>
        <v>7695.53744903067</v>
      </c>
    </row>
    <row r="113" spans="3:11">
      <c r="C113" t="s">
        <v>262</v>
      </c>
      <c r="E113" s="26">
        <f t="shared" si="7"/>
        <v>1002916.66666667</v>
      </c>
      <c r="F113" s="26">
        <f t="shared" si="8"/>
        <v>4111.68981481483</v>
      </c>
      <c r="G113" s="26">
        <f t="shared" si="6"/>
        <v>8139.4675925926</v>
      </c>
      <c r="I113" s="26">
        <f t="shared" si="9"/>
        <v>1204189.71508364</v>
      </c>
      <c r="J113" s="26">
        <f t="shared" si="10"/>
        <v>4917.10800325821</v>
      </c>
      <c r="K113" s="26">
        <f t="shared" si="11"/>
        <v>7695.53744903067</v>
      </c>
    </row>
    <row r="114" spans="3:11">
      <c r="C114" t="s">
        <v>263</v>
      </c>
      <c r="E114" s="26">
        <f t="shared" si="7"/>
        <v>998888.888888892</v>
      </c>
      <c r="F114" s="26">
        <f t="shared" si="8"/>
        <v>4095.24305555557</v>
      </c>
      <c r="G114" s="26">
        <f t="shared" si="6"/>
        <v>8123.02083333334</v>
      </c>
      <c r="I114" s="26">
        <f t="shared" si="9"/>
        <v>1201411.28563787</v>
      </c>
      <c r="J114" s="26">
        <f t="shared" si="10"/>
        <v>4905.76274968798</v>
      </c>
      <c r="K114" s="26">
        <f t="shared" si="11"/>
        <v>7695.53744903067</v>
      </c>
    </row>
    <row r="115" spans="3:11">
      <c r="C115" t="s">
        <v>264</v>
      </c>
      <c r="E115" s="26">
        <f t="shared" si="7"/>
        <v>994861.111111114</v>
      </c>
      <c r="F115" s="26">
        <f t="shared" si="8"/>
        <v>4078.79629629631</v>
      </c>
      <c r="G115" s="26">
        <f t="shared" si="6"/>
        <v>8106.57407407409</v>
      </c>
      <c r="I115" s="26">
        <f t="shared" si="9"/>
        <v>1198621.51093853</v>
      </c>
      <c r="J115" s="26">
        <f t="shared" si="10"/>
        <v>4894.37116966566</v>
      </c>
      <c r="K115" s="26">
        <f t="shared" si="11"/>
        <v>7695.53744903067</v>
      </c>
    </row>
    <row r="116" spans="3:11">
      <c r="C116" t="s">
        <v>265</v>
      </c>
      <c r="E116" s="26">
        <f t="shared" si="7"/>
        <v>990833.333333336</v>
      </c>
      <c r="F116" s="26">
        <f t="shared" si="8"/>
        <v>4062.34953703705</v>
      </c>
      <c r="G116" s="26">
        <f t="shared" si="6"/>
        <v>8090.12731481483</v>
      </c>
      <c r="I116" s="26">
        <f t="shared" si="9"/>
        <v>1195820.34465916</v>
      </c>
      <c r="J116" s="26">
        <f t="shared" si="10"/>
        <v>4882.93307402492</v>
      </c>
      <c r="K116" s="26">
        <f t="shared" si="11"/>
        <v>7695.53744903067</v>
      </c>
    </row>
    <row r="117" spans="3:11">
      <c r="C117" t="s">
        <v>266</v>
      </c>
      <c r="E117" s="26">
        <f t="shared" si="7"/>
        <v>986805.555555559</v>
      </c>
      <c r="F117" s="26">
        <f t="shared" si="8"/>
        <v>4045.90277777779</v>
      </c>
      <c r="G117" s="26">
        <f t="shared" si="6"/>
        <v>8073.68055555557</v>
      </c>
      <c r="I117" s="26">
        <f t="shared" si="9"/>
        <v>1193007.74028416</v>
      </c>
      <c r="J117" s="26">
        <f t="shared" si="10"/>
        <v>4871.44827282698</v>
      </c>
      <c r="K117" s="26">
        <f t="shared" si="11"/>
        <v>7695.53744903067</v>
      </c>
    </row>
    <row r="118" spans="3:11">
      <c r="C118" t="s">
        <v>267</v>
      </c>
      <c r="E118" s="26">
        <f t="shared" si="7"/>
        <v>982777.777777781</v>
      </c>
      <c r="F118" s="26">
        <f t="shared" si="8"/>
        <v>4029.45601851853</v>
      </c>
      <c r="G118" s="26">
        <f t="shared" si="6"/>
        <v>8057.23379629631</v>
      </c>
      <c r="I118" s="26">
        <f t="shared" si="9"/>
        <v>1190183.65110796</v>
      </c>
      <c r="J118" s="26">
        <f t="shared" si="10"/>
        <v>4859.91657535748</v>
      </c>
      <c r="K118" s="26">
        <f t="shared" si="11"/>
        <v>7695.53744903067</v>
      </c>
    </row>
    <row r="119" spans="3:11">
      <c r="C119" t="s">
        <v>268</v>
      </c>
      <c r="E119" s="26">
        <f t="shared" si="7"/>
        <v>978750.000000003</v>
      </c>
      <c r="F119" s="26">
        <f t="shared" si="8"/>
        <v>4013.00925925927</v>
      </c>
      <c r="G119" s="26">
        <f t="shared" si="6"/>
        <v>8040.78703703705</v>
      </c>
      <c r="I119" s="26">
        <f t="shared" si="9"/>
        <v>1187348.03023428</v>
      </c>
      <c r="J119" s="26">
        <f t="shared" si="10"/>
        <v>4848.33779012332</v>
      </c>
      <c r="K119" s="26">
        <f t="shared" si="11"/>
        <v>7695.53744903067</v>
      </c>
    </row>
    <row r="120" spans="3:11">
      <c r="C120" t="s">
        <v>270</v>
      </c>
      <c r="E120" s="26">
        <f t="shared" si="7"/>
        <v>974722.222222225</v>
      </c>
      <c r="F120" s="26">
        <f t="shared" si="8"/>
        <v>3996.56250000001</v>
      </c>
      <c r="G120" s="26">
        <f t="shared" si="6"/>
        <v>8024.34027777779</v>
      </c>
      <c r="I120" s="26">
        <f t="shared" si="9"/>
        <v>1184500.83057537</v>
      </c>
      <c r="J120" s="26">
        <f t="shared" si="10"/>
        <v>4836.71172484945</v>
      </c>
      <c r="K120" s="26">
        <f t="shared" si="11"/>
        <v>7695.53744903067</v>
      </c>
    </row>
    <row r="121" spans="3:11">
      <c r="C121" t="s">
        <v>271</v>
      </c>
      <c r="E121" s="26">
        <f t="shared" si="7"/>
        <v>970694.444444448</v>
      </c>
      <c r="F121" s="26">
        <f t="shared" si="8"/>
        <v>3980.11574074075</v>
      </c>
      <c r="G121" s="26">
        <f t="shared" si="6"/>
        <v>8007.89351851853</v>
      </c>
      <c r="I121" s="26">
        <f t="shared" si="9"/>
        <v>1181642.00485119</v>
      </c>
      <c r="J121" s="26">
        <f t="shared" si="10"/>
        <v>4825.03818647571</v>
      </c>
      <c r="K121" s="26">
        <f t="shared" si="11"/>
        <v>7695.53744903067</v>
      </c>
    </row>
    <row r="122" spans="3:11">
      <c r="C122" t="s">
        <v>272</v>
      </c>
      <c r="E122" s="26">
        <f t="shared" si="7"/>
        <v>966666.66666667</v>
      </c>
      <c r="F122" s="26">
        <f t="shared" si="8"/>
        <v>3963.66898148149</v>
      </c>
      <c r="G122" s="26">
        <f t="shared" si="6"/>
        <v>7991.44675925927</v>
      </c>
      <c r="I122" s="26">
        <f t="shared" si="9"/>
        <v>1178771.50558864</v>
      </c>
      <c r="J122" s="26">
        <f t="shared" si="10"/>
        <v>4813.31698115361</v>
      </c>
      <c r="K122" s="26">
        <f t="shared" si="11"/>
        <v>7695.53744903067</v>
      </c>
    </row>
    <row r="123" spans="3:11">
      <c r="C123" t="s">
        <v>273</v>
      </c>
      <c r="E123" s="26">
        <f t="shared" si="7"/>
        <v>962638.888888892</v>
      </c>
      <c r="F123" s="26">
        <f t="shared" si="8"/>
        <v>3947.22222222223</v>
      </c>
      <c r="G123" s="26">
        <f t="shared" si="6"/>
        <v>7975.00000000001</v>
      </c>
      <c r="I123" s="26">
        <f t="shared" si="9"/>
        <v>1175889.28512076</v>
      </c>
      <c r="J123" s="26">
        <f t="shared" si="10"/>
        <v>4801.54791424311</v>
      </c>
      <c r="K123" s="26">
        <f t="shared" si="11"/>
        <v>7695.53744903067</v>
      </c>
    </row>
    <row r="124" spans="3:11">
      <c r="C124" t="s">
        <v>274</v>
      </c>
      <c r="E124" s="26">
        <f t="shared" si="7"/>
        <v>958611.111111114</v>
      </c>
      <c r="F124" s="26">
        <f t="shared" si="8"/>
        <v>3930.77546296298</v>
      </c>
      <c r="G124" s="26">
        <f t="shared" si="6"/>
        <v>7958.55324074075</v>
      </c>
      <c r="I124" s="26">
        <f t="shared" si="9"/>
        <v>1172995.29558597</v>
      </c>
      <c r="J124" s="26">
        <f t="shared" si="10"/>
        <v>4789.73079030939</v>
      </c>
      <c r="K124" s="26">
        <f t="shared" si="11"/>
        <v>7695.53744903067</v>
      </c>
    </row>
    <row r="125" spans="3:11">
      <c r="C125" t="s">
        <v>275</v>
      </c>
      <c r="E125" s="26">
        <f t="shared" si="7"/>
        <v>954583.333333337</v>
      </c>
      <c r="F125" s="26">
        <f t="shared" si="8"/>
        <v>3914.32870370372</v>
      </c>
      <c r="G125" s="26">
        <f t="shared" si="6"/>
        <v>7942.10648148149</v>
      </c>
      <c r="I125" s="26">
        <f t="shared" si="9"/>
        <v>1170089.48892725</v>
      </c>
      <c r="J125" s="26">
        <f t="shared" si="10"/>
        <v>4777.86541311961</v>
      </c>
      <c r="K125" s="26">
        <f t="shared" si="11"/>
        <v>7695.53744903067</v>
      </c>
    </row>
    <row r="126" spans="3:11">
      <c r="C126" t="s">
        <v>276</v>
      </c>
      <c r="E126" s="26">
        <f t="shared" si="7"/>
        <v>950555.555555559</v>
      </c>
      <c r="F126" s="26">
        <f t="shared" si="8"/>
        <v>3897.88194444446</v>
      </c>
      <c r="G126" s="26">
        <f t="shared" si="6"/>
        <v>7925.65972222224</v>
      </c>
      <c r="I126" s="26">
        <f t="shared" si="9"/>
        <v>1167171.81689134</v>
      </c>
      <c r="J126" s="26">
        <f t="shared" si="10"/>
        <v>4765.95158563964</v>
      </c>
      <c r="K126" s="26">
        <f t="shared" si="11"/>
        <v>7695.53744903067</v>
      </c>
    </row>
    <row r="127" spans="3:11">
      <c r="C127" t="s">
        <v>277</v>
      </c>
      <c r="E127" s="26">
        <f t="shared" si="7"/>
        <v>946527.777777781</v>
      </c>
      <c r="F127" s="26">
        <f t="shared" si="8"/>
        <v>3881.4351851852</v>
      </c>
      <c r="G127" s="26">
        <f t="shared" si="6"/>
        <v>7909.21296296298</v>
      </c>
      <c r="I127" s="26">
        <f t="shared" si="9"/>
        <v>1164242.23102795</v>
      </c>
      <c r="J127" s="26">
        <f t="shared" si="10"/>
        <v>4753.9891100308</v>
      </c>
      <c r="K127" s="26">
        <f t="shared" si="11"/>
        <v>7695.53744903067</v>
      </c>
    </row>
    <row r="128" spans="3:11">
      <c r="C128" t="s">
        <v>278</v>
      </c>
      <c r="E128" s="26">
        <f t="shared" si="7"/>
        <v>942500.000000003</v>
      </c>
      <c r="F128" s="26">
        <f t="shared" si="8"/>
        <v>3864.98842592594</v>
      </c>
      <c r="G128" s="26">
        <f t="shared" si="6"/>
        <v>7892.76620370372</v>
      </c>
      <c r="I128" s="26">
        <f t="shared" si="9"/>
        <v>1161300.68268895</v>
      </c>
      <c r="J128" s="26">
        <f t="shared" si="10"/>
        <v>4741.97778764655</v>
      </c>
      <c r="K128" s="26">
        <f t="shared" si="11"/>
        <v>7695.53744903067</v>
      </c>
    </row>
    <row r="129" spans="3:11">
      <c r="C129" t="s">
        <v>279</v>
      </c>
      <c r="E129" s="26">
        <f t="shared" si="7"/>
        <v>938472.222222226</v>
      </c>
      <c r="F129" s="26">
        <f t="shared" si="8"/>
        <v>3848.54166666668</v>
      </c>
      <c r="G129" s="26">
        <f t="shared" si="6"/>
        <v>7876.31944444446</v>
      </c>
      <c r="I129" s="26">
        <f t="shared" si="9"/>
        <v>1158347.12302757</v>
      </c>
      <c r="J129" s="26">
        <f t="shared" si="10"/>
        <v>4729.91741902923</v>
      </c>
      <c r="K129" s="26">
        <f t="shared" si="11"/>
        <v>7695.53744903067</v>
      </c>
    </row>
    <row r="130" spans="3:11">
      <c r="C130" t="s">
        <v>280</v>
      </c>
      <c r="E130" s="26">
        <f t="shared" si="7"/>
        <v>934444.444444448</v>
      </c>
      <c r="F130" s="26">
        <f t="shared" si="8"/>
        <v>3832.09490740742</v>
      </c>
      <c r="G130" s="26">
        <f t="shared" si="6"/>
        <v>7859.8726851852</v>
      </c>
      <c r="I130" s="26">
        <f t="shared" si="9"/>
        <v>1155381.50299756</v>
      </c>
      <c r="J130" s="26">
        <f t="shared" si="10"/>
        <v>4717.80780390672</v>
      </c>
      <c r="K130" s="26">
        <f t="shared" si="11"/>
        <v>7695.53744903067</v>
      </c>
    </row>
    <row r="131" spans="3:11">
      <c r="C131" t="s">
        <v>281</v>
      </c>
      <c r="E131" s="26">
        <f t="shared" si="7"/>
        <v>930416.66666667</v>
      </c>
      <c r="F131" s="26">
        <f t="shared" si="8"/>
        <v>3815.64814814816</v>
      </c>
      <c r="G131" s="26">
        <f t="shared" ref="G131:G194" si="12">F131+B$6</f>
        <v>7843.42592592594</v>
      </c>
      <c r="I131" s="26">
        <f t="shared" si="9"/>
        <v>1152403.77335244</v>
      </c>
      <c r="J131" s="26">
        <f t="shared" si="10"/>
        <v>4705.64874118913</v>
      </c>
      <c r="K131" s="26">
        <f t="shared" si="11"/>
        <v>7695.53744903067</v>
      </c>
    </row>
    <row r="132" spans="3:11">
      <c r="C132" t="s">
        <v>283</v>
      </c>
      <c r="E132" s="26">
        <f t="shared" ref="E132:E195" si="13">E131-B$6</f>
        <v>926388.888888892</v>
      </c>
      <c r="F132" s="26">
        <f t="shared" ref="F132:F195" si="14">E131*B$5/12</f>
        <v>3799.2013888889</v>
      </c>
      <c r="G132" s="26">
        <f t="shared" si="12"/>
        <v>7826.97916666668</v>
      </c>
      <c r="I132" s="26">
        <f t="shared" si="9"/>
        <v>1149413.8846446</v>
      </c>
      <c r="J132" s="26">
        <f t="shared" si="10"/>
        <v>4693.44002896545</v>
      </c>
      <c r="K132" s="26">
        <f t="shared" si="11"/>
        <v>7695.53744903067</v>
      </c>
    </row>
    <row r="133" spans="3:11">
      <c r="C133" t="s">
        <v>284</v>
      </c>
      <c r="E133" s="26">
        <f t="shared" si="13"/>
        <v>922361.111111114</v>
      </c>
      <c r="F133" s="26">
        <f t="shared" si="14"/>
        <v>3782.75462962964</v>
      </c>
      <c r="G133" s="26">
        <f t="shared" si="12"/>
        <v>7810.53240740742</v>
      </c>
      <c r="I133" s="26">
        <f t="shared" ref="I133:I196" si="15">I132-K132+J132</f>
        <v>1146411.78722453</v>
      </c>
      <c r="J133" s="26">
        <f t="shared" ref="J133:J196" si="16">I133*$B$5/12</f>
        <v>4681.18146450018</v>
      </c>
      <c r="K133" s="26">
        <f t="shared" ref="K133:K196" si="17">K132</f>
        <v>7695.53744903067</v>
      </c>
    </row>
    <row r="134" spans="3:11">
      <c r="C134" t="s">
        <v>285</v>
      </c>
      <c r="E134" s="26">
        <f t="shared" si="13"/>
        <v>918333.333333337</v>
      </c>
      <c r="F134" s="26">
        <f t="shared" si="14"/>
        <v>3766.30787037038</v>
      </c>
      <c r="G134" s="26">
        <f t="shared" si="12"/>
        <v>7794.08564814816</v>
      </c>
      <c r="I134" s="26">
        <f t="shared" si="15"/>
        <v>1143397.43124</v>
      </c>
      <c r="J134" s="26">
        <f t="shared" si="16"/>
        <v>4668.87284423002</v>
      </c>
      <c r="K134" s="26">
        <f t="shared" si="17"/>
        <v>7695.53744903067</v>
      </c>
    </row>
    <row r="135" spans="3:11">
      <c r="C135" t="s">
        <v>286</v>
      </c>
      <c r="E135" s="26">
        <f t="shared" si="13"/>
        <v>914305.555555559</v>
      </c>
      <c r="F135" s="26">
        <f t="shared" si="14"/>
        <v>3749.86111111113</v>
      </c>
      <c r="G135" s="26">
        <f t="shared" si="12"/>
        <v>7777.6388888889</v>
      </c>
      <c r="I135" s="26">
        <f t="shared" si="15"/>
        <v>1140370.7666352</v>
      </c>
      <c r="J135" s="26">
        <f t="shared" si="16"/>
        <v>4656.51396376041</v>
      </c>
      <c r="K135" s="26">
        <f t="shared" si="17"/>
        <v>7695.53744903067</v>
      </c>
    </row>
    <row r="136" spans="3:11">
      <c r="C136" t="s">
        <v>287</v>
      </c>
      <c r="E136" s="26">
        <f t="shared" si="13"/>
        <v>910277.777777781</v>
      </c>
      <c r="F136" s="26">
        <f t="shared" si="14"/>
        <v>3733.41435185187</v>
      </c>
      <c r="G136" s="26">
        <f t="shared" si="12"/>
        <v>7761.19212962964</v>
      </c>
      <c r="I136" s="26">
        <f t="shared" si="15"/>
        <v>1137331.74314993</v>
      </c>
      <c r="J136" s="26">
        <f t="shared" si="16"/>
        <v>4644.10461786222</v>
      </c>
      <c r="K136" s="26">
        <f t="shared" si="17"/>
        <v>7695.53744903067</v>
      </c>
    </row>
    <row r="137" spans="3:11">
      <c r="C137" t="s">
        <v>288</v>
      </c>
      <c r="E137" s="26">
        <f t="shared" si="13"/>
        <v>906250.000000003</v>
      </c>
      <c r="F137" s="26">
        <f t="shared" si="14"/>
        <v>3716.96759259261</v>
      </c>
      <c r="G137" s="26">
        <f t="shared" si="12"/>
        <v>7744.74537037038</v>
      </c>
      <c r="I137" s="26">
        <f t="shared" si="15"/>
        <v>1134280.31031876</v>
      </c>
      <c r="J137" s="26">
        <f t="shared" si="16"/>
        <v>4631.64460046829</v>
      </c>
      <c r="K137" s="26">
        <f t="shared" si="17"/>
        <v>7695.53744903067</v>
      </c>
    </row>
    <row r="138" spans="3:11">
      <c r="C138" t="s">
        <v>289</v>
      </c>
      <c r="E138" s="26">
        <f t="shared" si="13"/>
        <v>902222.222222226</v>
      </c>
      <c r="F138" s="26">
        <f t="shared" si="14"/>
        <v>3700.52083333335</v>
      </c>
      <c r="G138" s="26">
        <f t="shared" si="12"/>
        <v>7728.29861111113</v>
      </c>
      <c r="I138" s="26">
        <f t="shared" si="15"/>
        <v>1131216.4174702</v>
      </c>
      <c r="J138" s="26">
        <f t="shared" si="16"/>
        <v>4619.13370466999</v>
      </c>
      <c r="K138" s="26">
        <f t="shared" si="17"/>
        <v>7695.53744903067</v>
      </c>
    </row>
    <row r="139" spans="3:11">
      <c r="C139" t="s">
        <v>290</v>
      </c>
      <c r="E139" s="26">
        <f t="shared" si="13"/>
        <v>898194.444444448</v>
      </c>
      <c r="F139" s="26">
        <f t="shared" si="14"/>
        <v>3684.07407407409</v>
      </c>
      <c r="G139" s="26">
        <f t="shared" si="12"/>
        <v>7711.85185185187</v>
      </c>
      <c r="I139" s="26">
        <f t="shared" si="15"/>
        <v>1128140.01372584</v>
      </c>
      <c r="J139" s="26">
        <f t="shared" si="16"/>
        <v>4606.57172271385</v>
      </c>
      <c r="K139" s="26">
        <f t="shared" si="17"/>
        <v>7695.53744903067</v>
      </c>
    </row>
    <row r="140" spans="3:11">
      <c r="C140" t="s">
        <v>291</v>
      </c>
      <c r="E140" s="26">
        <f t="shared" si="13"/>
        <v>894166.66666667</v>
      </c>
      <c r="F140" s="26">
        <f t="shared" si="14"/>
        <v>3667.62731481483</v>
      </c>
      <c r="G140" s="26">
        <f t="shared" si="12"/>
        <v>7695.40509259261</v>
      </c>
      <c r="I140" s="26">
        <f t="shared" si="15"/>
        <v>1125051.04799952</v>
      </c>
      <c r="J140" s="26">
        <f t="shared" si="16"/>
        <v>4593.95844599806</v>
      </c>
      <c r="K140" s="26">
        <f t="shared" si="17"/>
        <v>7695.53744903067</v>
      </c>
    </row>
    <row r="141" spans="3:11">
      <c r="C141" t="s">
        <v>292</v>
      </c>
      <c r="E141" s="26">
        <f t="shared" si="13"/>
        <v>890138.888888892</v>
      </c>
      <c r="F141" s="26">
        <f t="shared" si="14"/>
        <v>3651.18055555557</v>
      </c>
      <c r="G141" s="26">
        <f t="shared" si="12"/>
        <v>7678.95833333335</v>
      </c>
      <c r="I141" s="26">
        <f t="shared" si="15"/>
        <v>1121949.46899649</v>
      </c>
      <c r="J141" s="26">
        <f t="shared" si="16"/>
        <v>4581.29366506901</v>
      </c>
      <c r="K141" s="26">
        <f t="shared" si="17"/>
        <v>7695.53744903067</v>
      </c>
    </row>
    <row r="142" spans="3:11">
      <c r="C142" t="s">
        <v>293</v>
      </c>
      <c r="E142" s="26">
        <f t="shared" si="13"/>
        <v>886111.111111115</v>
      </c>
      <c r="F142" s="26">
        <f t="shared" si="14"/>
        <v>3634.73379629631</v>
      </c>
      <c r="G142" s="26">
        <f t="shared" si="12"/>
        <v>7662.51157407409</v>
      </c>
      <c r="I142" s="26">
        <f t="shared" si="15"/>
        <v>1118835.22521253</v>
      </c>
      <c r="J142" s="26">
        <f t="shared" si="16"/>
        <v>4568.57716961783</v>
      </c>
      <c r="K142" s="26">
        <f t="shared" si="17"/>
        <v>7695.53744903067</v>
      </c>
    </row>
    <row r="143" spans="3:11">
      <c r="C143" t="s">
        <v>294</v>
      </c>
      <c r="E143" s="26">
        <f t="shared" si="13"/>
        <v>882083.333333337</v>
      </c>
      <c r="F143" s="26">
        <f t="shared" si="14"/>
        <v>3618.28703703705</v>
      </c>
      <c r="G143" s="26">
        <f t="shared" si="12"/>
        <v>7646.06481481483</v>
      </c>
      <c r="I143" s="26">
        <f t="shared" si="15"/>
        <v>1115708.26493312</v>
      </c>
      <c r="J143" s="26">
        <f t="shared" si="16"/>
        <v>4555.80874847689</v>
      </c>
      <c r="K143" s="26">
        <f t="shared" si="17"/>
        <v>7695.53744903067</v>
      </c>
    </row>
    <row r="144" spans="3:11">
      <c r="C144" t="s">
        <v>295</v>
      </c>
      <c r="E144" s="26">
        <f t="shared" si="13"/>
        <v>878055.555555559</v>
      </c>
      <c r="F144" s="26">
        <f t="shared" si="14"/>
        <v>3601.84027777779</v>
      </c>
      <c r="G144" s="26">
        <f t="shared" si="12"/>
        <v>7629.61805555557</v>
      </c>
      <c r="I144" s="26">
        <f t="shared" si="15"/>
        <v>1112568.53623256</v>
      </c>
      <c r="J144" s="26">
        <f t="shared" si="16"/>
        <v>4542.9881896163</v>
      </c>
      <c r="K144" s="26">
        <f t="shared" si="17"/>
        <v>7695.53744903067</v>
      </c>
    </row>
    <row r="145" spans="3:11">
      <c r="C145" t="s">
        <v>296</v>
      </c>
      <c r="E145" s="26">
        <f t="shared" si="13"/>
        <v>874027.777777781</v>
      </c>
      <c r="F145" s="26">
        <f t="shared" si="14"/>
        <v>3585.39351851853</v>
      </c>
      <c r="G145" s="26">
        <f t="shared" si="12"/>
        <v>7613.17129629631</v>
      </c>
      <c r="I145" s="26">
        <f t="shared" si="15"/>
        <v>1109415.98697315</v>
      </c>
      <c r="J145" s="26">
        <f t="shared" si="16"/>
        <v>4530.11528014036</v>
      </c>
      <c r="K145" s="26">
        <f t="shared" si="17"/>
        <v>7695.53744903067</v>
      </c>
    </row>
    <row r="146" spans="3:11">
      <c r="C146" t="s">
        <v>297</v>
      </c>
      <c r="E146" s="26">
        <f t="shared" si="13"/>
        <v>870000.000000004</v>
      </c>
      <c r="F146" s="26">
        <f t="shared" si="14"/>
        <v>3568.94675925927</v>
      </c>
      <c r="G146" s="26">
        <f t="shared" si="12"/>
        <v>7596.72453703705</v>
      </c>
      <c r="I146" s="26">
        <f t="shared" si="15"/>
        <v>1106250.56480426</v>
      </c>
      <c r="J146" s="26">
        <f t="shared" si="16"/>
        <v>4517.18980628406</v>
      </c>
      <c r="K146" s="26">
        <f t="shared" si="17"/>
        <v>7695.53744903067</v>
      </c>
    </row>
    <row r="147" spans="3:11">
      <c r="C147" t="s">
        <v>298</v>
      </c>
      <c r="E147" s="26">
        <f t="shared" si="13"/>
        <v>865972.222222226</v>
      </c>
      <c r="F147" s="26">
        <f t="shared" si="14"/>
        <v>3552.50000000002</v>
      </c>
      <c r="G147" s="26">
        <f t="shared" si="12"/>
        <v>7580.27777777779</v>
      </c>
      <c r="I147" s="26">
        <f t="shared" si="15"/>
        <v>1103072.21716151</v>
      </c>
      <c r="J147" s="26">
        <f t="shared" si="16"/>
        <v>4504.21155340951</v>
      </c>
      <c r="K147" s="26">
        <f t="shared" si="17"/>
        <v>7695.53744903067</v>
      </c>
    </row>
    <row r="148" spans="3:11">
      <c r="C148" t="s">
        <v>299</v>
      </c>
      <c r="E148" s="26">
        <f t="shared" si="13"/>
        <v>861944.444444448</v>
      </c>
      <c r="F148" s="26">
        <f t="shared" si="14"/>
        <v>3536.05324074076</v>
      </c>
      <c r="G148" s="26">
        <f t="shared" si="12"/>
        <v>7563.83101851853</v>
      </c>
      <c r="I148" s="26">
        <f t="shared" si="15"/>
        <v>1099880.89126589</v>
      </c>
      <c r="J148" s="26">
        <f t="shared" si="16"/>
        <v>4491.18030600239</v>
      </c>
      <c r="K148" s="26">
        <f t="shared" si="17"/>
        <v>7695.53744903067</v>
      </c>
    </row>
    <row r="149" spans="3:11">
      <c r="C149" t="s">
        <v>300</v>
      </c>
      <c r="E149" s="26">
        <f t="shared" si="13"/>
        <v>857916.66666667</v>
      </c>
      <c r="F149" s="26">
        <f t="shared" si="14"/>
        <v>3519.6064814815</v>
      </c>
      <c r="G149" s="26">
        <f t="shared" si="12"/>
        <v>7547.38425925927</v>
      </c>
      <c r="I149" s="26">
        <f t="shared" si="15"/>
        <v>1096676.53412286</v>
      </c>
      <c r="J149" s="26">
        <f t="shared" si="16"/>
        <v>4478.09584766836</v>
      </c>
      <c r="K149" s="26">
        <f t="shared" si="17"/>
        <v>7695.53744903067</v>
      </c>
    </row>
    <row r="150" spans="3:11">
      <c r="C150" t="s">
        <v>301</v>
      </c>
      <c r="E150" s="26">
        <f t="shared" si="13"/>
        <v>853888.888888893</v>
      </c>
      <c r="F150" s="26">
        <f t="shared" si="14"/>
        <v>3503.15972222224</v>
      </c>
      <c r="G150" s="26">
        <f t="shared" si="12"/>
        <v>7530.93750000002</v>
      </c>
      <c r="I150" s="26">
        <f t="shared" si="15"/>
        <v>1093459.0925215</v>
      </c>
      <c r="J150" s="26">
        <f t="shared" si="16"/>
        <v>4464.95796112946</v>
      </c>
      <c r="K150" s="26">
        <f t="shared" si="17"/>
        <v>7695.53744903067</v>
      </c>
    </row>
    <row r="151" spans="3:11">
      <c r="C151" t="s">
        <v>302</v>
      </c>
      <c r="E151" s="26">
        <f t="shared" si="13"/>
        <v>849861.111111115</v>
      </c>
      <c r="F151" s="26">
        <f t="shared" si="14"/>
        <v>3486.71296296298</v>
      </c>
      <c r="G151" s="26">
        <f t="shared" si="12"/>
        <v>7514.49074074076</v>
      </c>
      <c r="I151" s="26">
        <f t="shared" si="15"/>
        <v>1090228.5130336</v>
      </c>
      <c r="J151" s="26">
        <f t="shared" si="16"/>
        <v>4451.76642822053</v>
      </c>
      <c r="K151" s="26">
        <f t="shared" si="17"/>
        <v>7695.53744903067</v>
      </c>
    </row>
    <row r="152" spans="3:11">
      <c r="C152" t="s">
        <v>303</v>
      </c>
      <c r="E152" s="26">
        <f t="shared" si="13"/>
        <v>845833.333333337</v>
      </c>
      <c r="F152" s="26">
        <f t="shared" si="14"/>
        <v>3470.26620370372</v>
      </c>
      <c r="G152" s="26">
        <f t="shared" si="12"/>
        <v>7498.0439814815</v>
      </c>
      <c r="I152" s="26">
        <f t="shared" si="15"/>
        <v>1086984.74201279</v>
      </c>
      <c r="J152" s="26">
        <f t="shared" si="16"/>
        <v>4438.52102988556</v>
      </c>
      <c r="K152" s="26">
        <f t="shared" si="17"/>
        <v>7695.53744903067</v>
      </c>
    </row>
    <row r="153" spans="3:11">
      <c r="C153" t="s">
        <v>304</v>
      </c>
      <c r="E153" s="26">
        <f t="shared" si="13"/>
        <v>841805.555555559</v>
      </c>
      <c r="F153" s="26">
        <f t="shared" si="14"/>
        <v>3453.81944444446</v>
      </c>
      <c r="G153" s="26">
        <f t="shared" si="12"/>
        <v>7481.59722222224</v>
      </c>
      <c r="I153" s="26">
        <f t="shared" si="15"/>
        <v>1083727.72559364</v>
      </c>
      <c r="J153" s="26">
        <f t="shared" si="16"/>
        <v>4425.22154617405</v>
      </c>
      <c r="K153" s="26">
        <f t="shared" si="17"/>
        <v>7695.53744903067</v>
      </c>
    </row>
    <row r="154" spans="3:11">
      <c r="C154" t="s">
        <v>305</v>
      </c>
      <c r="E154" s="26">
        <f t="shared" si="13"/>
        <v>837777.777777782</v>
      </c>
      <c r="F154" s="26">
        <f t="shared" si="14"/>
        <v>3437.3726851852</v>
      </c>
      <c r="G154" s="26">
        <f t="shared" si="12"/>
        <v>7465.15046296298</v>
      </c>
      <c r="I154" s="26">
        <f t="shared" si="15"/>
        <v>1080457.40969079</v>
      </c>
      <c r="J154" s="26">
        <f t="shared" si="16"/>
        <v>4411.86775623738</v>
      </c>
      <c r="K154" s="26">
        <f t="shared" si="17"/>
        <v>7695.53744903067</v>
      </c>
    </row>
    <row r="155" spans="3:11">
      <c r="C155" t="s">
        <v>306</v>
      </c>
      <c r="E155" s="26">
        <f t="shared" si="13"/>
        <v>833750.000000004</v>
      </c>
      <c r="F155" s="26">
        <f t="shared" si="14"/>
        <v>3420.92592592594</v>
      </c>
      <c r="G155" s="26">
        <f t="shared" si="12"/>
        <v>7448.70370370372</v>
      </c>
      <c r="I155" s="26">
        <f t="shared" si="15"/>
        <v>1077173.73999799</v>
      </c>
      <c r="J155" s="26">
        <f t="shared" si="16"/>
        <v>4398.45943832514</v>
      </c>
      <c r="K155" s="26">
        <f t="shared" si="17"/>
        <v>7695.53744903067</v>
      </c>
    </row>
    <row r="156" spans="3:11">
      <c r="C156" t="s">
        <v>307</v>
      </c>
      <c r="E156" s="26">
        <f t="shared" si="13"/>
        <v>829722.222222226</v>
      </c>
      <c r="F156" s="26">
        <f t="shared" si="14"/>
        <v>3404.47916666668</v>
      </c>
      <c r="G156" s="26">
        <f t="shared" si="12"/>
        <v>7432.25694444446</v>
      </c>
      <c r="I156" s="26">
        <f t="shared" si="15"/>
        <v>1073876.66198729</v>
      </c>
      <c r="J156" s="26">
        <f t="shared" si="16"/>
        <v>4384.99636978143</v>
      </c>
      <c r="K156" s="26">
        <f t="shared" si="17"/>
        <v>7695.53744903067</v>
      </c>
    </row>
    <row r="157" spans="3:11">
      <c r="C157" t="s">
        <v>308</v>
      </c>
      <c r="E157" s="26">
        <f t="shared" si="13"/>
        <v>825694.444444448</v>
      </c>
      <c r="F157" s="26">
        <f t="shared" si="14"/>
        <v>3388.03240740742</v>
      </c>
      <c r="G157" s="26">
        <f t="shared" si="12"/>
        <v>7415.8101851852</v>
      </c>
      <c r="I157" s="26">
        <f t="shared" si="15"/>
        <v>1070566.12090804</v>
      </c>
      <c r="J157" s="26">
        <f t="shared" si="16"/>
        <v>4371.47832704116</v>
      </c>
      <c r="K157" s="26">
        <f t="shared" si="17"/>
        <v>7695.53744903067</v>
      </c>
    </row>
    <row r="158" spans="3:11">
      <c r="C158" t="s">
        <v>309</v>
      </c>
      <c r="E158" s="26">
        <f t="shared" si="13"/>
        <v>821666.666666671</v>
      </c>
      <c r="F158" s="26">
        <f t="shared" si="14"/>
        <v>3371.58564814816</v>
      </c>
      <c r="G158" s="26">
        <f t="shared" si="12"/>
        <v>7399.36342592594</v>
      </c>
      <c r="I158" s="26">
        <f t="shared" si="15"/>
        <v>1067242.06178605</v>
      </c>
      <c r="J158" s="26">
        <f t="shared" si="16"/>
        <v>4357.90508562637</v>
      </c>
      <c r="K158" s="26">
        <f t="shared" si="17"/>
        <v>7695.53744903067</v>
      </c>
    </row>
    <row r="159" spans="3:11">
      <c r="C159" t="s">
        <v>310</v>
      </c>
      <c r="E159" s="26">
        <f t="shared" si="13"/>
        <v>817638.888888893</v>
      </c>
      <c r="F159" s="26">
        <f t="shared" si="14"/>
        <v>3355.13888888891</v>
      </c>
      <c r="G159" s="26">
        <f t="shared" si="12"/>
        <v>7382.91666666668</v>
      </c>
      <c r="I159" s="26">
        <f t="shared" si="15"/>
        <v>1063904.42942265</v>
      </c>
      <c r="J159" s="26">
        <f t="shared" si="16"/>
        <v>4344.27642014247</v>
      </c>
      <c r="K159" s="26">
        <f t="shared" si="17"/>
        <v>7695.53744903067</v>
      </c>
    </row>
    <row r="160" spans="3:11">
      <c r="C160" t="s">
        <v>311</v>
      </c>
      <c r="E160" s="26">
        <f t="shared" si="13"/>
        <v>813611.111111115</v>
      </c>
      <c r="F160" s="26">
        <f t="shared" si="14"/>
        <v>3338.69212962965</v>
      </c>
      <c r="G160" s="26">
        <f t="shared" si="12"/>
        <v>7366.46990740742</v>
      </c>
      <c r="I160" s="26">
        <f t="shared" si="15"/>
        <v>1060553.16839376</v>
      </c>
      <c r="J160" s="26">
        <f t="shared" si="16"/>
        <v>4330.59210427451</v>
      </c>
      <c r="K160" s="26">
        <f t="shared" si="17"/>
        <v>7695.53744903067</v>
      </c>
    </row>
    <row r="161" spans="3:11">
      <c r="C161" t="s">
        <v>312</v>
      </c>
      <c r="E161" s="26">
        <f t="shared" si="13"/>
        <v>809583.333333337</v>
      </c>
      <c r="F161" s="26">
        <f t="shared" si="14"/>
        <v>3322.24537037039</v>
      </c>
      <c r="G161" s="26">
        <f t="shared" si="12"/>
        <v>7350.02314814817</v>
      </c>
      <c r="I161" s="26">
        <f t="shared" si="15"/>
        <v>1057188.223049</v>
      </c>
      <c r="J161" s="26">
        <f t="shared" si="16"/>
        <v>4316.85191078342</v>
      </c>
      <c r="K161" s="26">
        <f t="shared" si="17"/>
        <v>7695.53744903067</v>
      </c>
    </row>
    <row r="162" spans="3:11">
      <c r="C162" t="s">
        <v>313</v>
      </c>
      <c r="E162" s="26">
        <f t="shared" si="13"/>
        <v>805555.55555556</v>
      </c>
      <c r="F162" s="26">
        <f t="shared" si="14"/>
        <v>3305.79861111113</v>
      </c>
      <c r="G162" s="26">
        <f t="shared" si="12"/>
        <v>7333.57638888891</v>
      </c>
      <c r="I162" s="26">
        <f t="shared" si="15"/>
        <v>1053809.53751075</v>
      </c>
      <c r="J162" s="26">
        <f t="shared" si="16"/>
        <v>4303.05561150225</v>
      </c>
      <c r="K162" s="26">
        <f t="shared" si="17"/>
        <v>7695.53744903067</v>
      </c>
    </row>
    <row r="163" spans="3:11">
      <c r="C163" t="s">
        <v>314</v>
      </c>
      <c r="E163" s="26">
        <f t="shared" si="13"/>
        <v>801527.777777782</v>
      </c>
      <c r="F163" s="26">
        <f t="shared" si="14"/>
        <v>3289.35185185187</v>
      </c>
      <c r="G163" s="26">
        <f t="shared" si="12"/>
        <v>7317.12962962965</v>
      </c>
      <c r="I163" s="26">
        <f t="shared" si="15"/>
        <v>1050417.05567323</v>
      </c>
      <c r="J163" s="26">
        <f t="shared" si="16"/>
        <v>4289.20297733234</v>
      </c>
      <c r="K163" s="26">
        <f t="shared" si="17"/>
        <v>7695.53744903067</v>
      </c>
    </row>
    <row r="164" spans="3:11">
      <c r="C164" t="s">
        <v>315</v>
      </c>
      <c r="E164" s="26">
        <f t="shared" si="13"/>
        <v>797500.000000004</v>
      </c>
      <c r="F164" s="26">
        <f t="shared" si="14"/>
        <v>3272.90509259261</v>
      </c>
      <c r="G164" s="26">
        <f t="shared" si="12"/>
        <v>7300.68287037039</v>
      </c>
      <c r="I164" s="26">
        <f t="shared" si="15"/>
        <v>1047010.72120153</v>
      </c>
      <c r="J164" s="26">
        <f t="shared" si="16"/>
        <v>4275.29377823957</v>
      </c>
      <c r="K164" s="26">
        <f t="shared" si="17"/>
        <v>7695.53744903067</v>
      </c>
    </row>
    <row r="165" spans="3:11">
      <c r="C165" t="s">
        <v>316</v>
      </c>
      <c r="E165" s="26">
        <f t="shared" si="13"/>
        <v>793472.222222226</v>
      </c>
      <c r="F165" s="26">
        <f t="shared" si="14"/>
        <v>3256.45833333335</v>
      </c>
      <c r="G165" s="26">
        <f t="shared" si="12"/>
        <v>7284.23611111113</v>
      </c>
      <c r="I165" s="26">
        <f t="shared" si="15"/>
        <v>1043590.47753074</v>
      </c>
      <c r="J165" s="26">
        <f t="shared" si="16"/>
        <v>4261.3277832505</v>
      </c>
      <c r="K165" s="26">
        <f t="shared" si="17"/>
        <v>7695.53744903067</v>
      </c>
    </row>
    <row r="166" spans="3:11">
      <c r="C166" t="s">
        <v>317</v>
      </c>
      <c r="E166" s="26">
        <f t="shared" si="13"/>
        <v>789444.444444449</v>
      </c>
      <c r="F166" s="26">
        <f t="shared" si="14"/>
        <v>3240.01157407409</v>
      </c>
      <c r="G166" s="26">
        <f t="shared" si="12"/>
        <v>7267.78935185187</v>
      </c>
      <c r="I166" s="26">
        <f t="shared" si="15"/>
        <v>1040156.26786496</v>
      </c>
      <c r="J166" s="26">
        <f t="shared" si="16"/>
        <v>4247.30476044857</v>
      </c>
      <c r="K166" s="26">
        <f t="shared" si="17"/>
        <v>7695.53744903067</v>
      </c>
    </row>
    <row r="167" spans="3:11">
      <c r="C167" t="s">
        <v>318</v>
      </c>
      <c r="E167" s="26">
        <f t="shared" si="13"/>
        <v>785416.666666671</v>
      </c>
      <c r="F167" s="26">
        <f t="shared" si="14"/>
        <v>3223.56481481483</v>
      </c>
      <c r="G167" s="26">
        <f t="shared" si="12"/>
        <v>7251.34259259261</v>
      </c>
      <c r="I167" s="26">
        <f t="shared" si="15"/>
        <v>1036708.03517637</v>
      </c>
      <c r="J167" s="26">
        <f t="shared" si="16"/>
        <v>4233.22447697019</v>
      </c>
      <c r="K167" s="26">
        <f t="shared" si="17"/>
        <v>7695.53744903067</v>
      </c>
    </row>
    <row r="168" spans="3:11">
      <c r="C168" t="s">
        <v>319</v>
      </c>
      <c r="E168" s="26">
        <f t="shared" si="13"/>
        <v>781388.888888893</v>
      </c>
      <c r="F168" s="26">
        <f t="shared" si="14"/>
        <v>3207.11805555557</v>
      </c>
      <c r="G168" s="26">
        <f t="shared" si="12"/>
        <v>7234.89583333335</v>
      </c>
      <c r="I168" s="26">
        <f t="shared" si="15"/>
        <v>1033245.72220431</v>
      </c>
      <c r="J168" s="26">
        <f t="shared" si="16"/>
        <v>4219.08669900094</v>
      </c>
      <c r="K168" s="26">
        <f t="shared" si="17"/>
        <v>7695.53744903067</v>
      </c>
    </row>
    <row r="169" spans="3:11">
      <c r="C169" t="s">
        <v>320</v>
      </c>
      <c r="E169" s="26">
        <f t="shared" si="13"/>
        <v>777361.111111115</v>
      </c>
      <c r="F169" s="26">
        <f t="shared" si="14"/>
        <v>3190.67129629631</v>
      </c>
      <c r="G169" s="26">
        <f t="shared" si="12"/>
        <v>7218.44907407409</v>
      </c>
      <c r="I169" s="26">
        <f t="shared" si="15"/>
        <v>1029769.27145428</v>
      </c>
      <c r="J169" s="26">
        <f t="shared" si="16"/>
        <v>4204.89119177166</v>
      </c>
      <c r="K169" s="26">
        <f t="shared" si="17"/>
        <v>7695.53744903067</v>
      </c>
    </row>
    <row r="170" spans="3:11">
      <c r="C170" t="s">
        <v>321</v>
      </c>
      <c r="E170" s="26">
        <f t="shared" si="13"/>
        <v>773333.333333338</v>
      </c>
      <c r="F170" s="26">
        <f t="shared" si="14"/>
        <v>3174.22453703705</v>
      </c>
      <c r="G170" s="26">
        <f t="shared" si="12"/>
        <v>7202.00231481483</v>
      </c>
      <c r="I170" s="26">
        <f t="shared" si="15"/>
        <v>1026278.62519702</v>
      </c>
      <c r="J170" s="26">
        <f t="shared" si="16"/>
        <v>4190.63771955451</v>
      </c>
      <c r="K170" s="26">
        <f t="shared" si="17"/>
        <v>7695.53744903067</v>
      </c>
    </row>
    <row r="171" spans="3:11">
      <c r="C171" t="s">
        <v>322</v>
      </c>
      <c r="E171" s="26">
        <f t="shared" si="13"/>
        <v>769305.55555556</v>
      </c>
      <c r="F171" s="26">
        <f t="shared" si="14"/>
        <v>3157.7777777778</v>
      </c>
      <c r="G171" s="26">
        <f t="shared" si="12"/>
        <v>7185.55555555557</v>
      </c>
      <c r="I171" s="26">
        <f t="shared" si="15"/>
        <v>1022773.72546755</v>
      </c>
      <c r="J171" s="26">
        <f t="shared" si="16"/>
        <v>4176.32604565915</v>
      </c>
      <c r="K171" s="26">
        <f t="shared" si="17"/>
        <v>7695.53744903067</v>
      </c>
    </row>
    <row r="172" spans="3:11">
      <c r="C172" t="s">
        <v>323</v>
      </c>
      <c r="E172" s="26">
        <f t="shared" si="13"/>
        <v>765277.777777782</v>
      </c>
      <c r="F172" s="26">
        <f t="shared" si="14"/>
        <v>3141.33101851854</v>
      </c>
      <c r="G172" s="26">
        <f t="shared" si="12"/>
        <v>7169.10879629631</v>
      </c>
      <c r="I172" s="26">
        <f t="shared" si="15"/>
        <v>1019254.51406418</v>
      </c>
      <c r="J172" s="26">
        <f t="shared" si="16"/>
        <v>4161.95593242872</v>
      </c>
      <c r="K172" s="26">
        <f t="shared" si="17"/>
        <v>7695.53744903067</v>
      </c>
    </row>
    <row r="173" spans="3:11">
      <c r="C173" t="s">
        <v>324</v>
      </c>
      <c r="E173" s="26">
        <f t="shared" si="13"/>
        <v>761250.000000004</v>
      </c>
      <c r="F173" s="26">
        <f t="shared" si="14"/>
        <v>3124.88425925928</v>
      </c>
      <c r="G173" s="26">
        <f t="shared" si="12"/>
        <v>7152.66203703705</v>
      </c>
      <c r="I173" s="26">
        <f t="shared" si="15"/>
        <v>1015720.93254757</v>
      </c>
      <c r="J173" s="26">
        <f t="shared" si="16"/>
        <v>4147.52714123593</v>
      </c>
      <c r="K173" s="26">
        <f t="shared" si="17"/>
        <v>7695.53744903067</v>
      </c>
    </row>
    <row r="174" spans="3:11">
      <c r="C174" t="s">
        <v>325</v>
      </c>
      <c r="E174" s="26">
        <f t="shared" si="13"/>
        <v>757222.222222227</v>
      </c>
      <c r="F174" s="26">
        <f t="shared" si="14"/>
        <v>3108.43750000002</v>
      </c>
      <c r="G174" s="26">
        <f t="shared" si="12"/>
        <v>7136.2152777778</v>
      </c>
      <c r="I174" s="26">
        <f t="shared" si="15"/>
        <v>1012172.92223978</v>
      </c>
      <c r="J174" s="26">
        <f t="shared" si="16"/>
        <v>4133.0394324791</v>
      </c>
      <c r="K174" s="26">
        <f t="shared" si="17"/>
        <v>7695.53744903067</v>
      </c>
    </row>
    <row r="175" spans="3:11">
      <c r="C175" t="s">
        <v>326</v>
      </c>
      <c r="E175" s="26">
        <f t="shared" si="13"/>
        <v>753194.444444449</v>
      </c>
      <c r="F175" s="26">
        <f t="shared" si="14"/>
        <v>3091.99074074076</v>
      </c>
      <c r="G175" s="26">
        <f t="shared" si="12"/>
        <v>7119.76851851854</v>
      </c>
      <c r="I175" s="26">
        <f t="shared" si="15"/>
        <v>1008610.42422323</v>
      </c>
      <c r="J175" s="26">
        <f t="shared" si="16"/>
        <v>4118.49256557818</v>
      </c>
      <c r="K175" s="26">
        <f t="shared" si="17"/>
        <v>7695.53744903067</v>
      </c>
    </row>
    <row r="176" spans="3:11">
      <c r="C176" t="s">
        <v>327</v>
      </c>
      <c r="E176" s="26">
        <f t="shared" si="13"/>
        <v>749166.666666671</v>
      </c>
      <c r="F176" s="26">
        <f t="shared" si="14"/>
        <v>3075.5439814815</v>
      </c>
      <c r="G176" s="26">
        <f t="shared" si="12"/>
        <v>7103.32175925928</v>
      </c>
      <c r="I176" s="26">
        <f t="shared" si="15"/>
        <v>1005033.37933978</v>
      </c>
      <c r="J176" s="26">
        <f t="shared" si="16"/>
        <v>4103.88629897075</v>
      </c>
      <c r="K176" s="26">
        <f t="shared" si="17"/>
        <v>7695.53744903067</v>
      </c>
    </row>
    <row r="177" spans="3:11">
      <c r="C177" t="s">
        <v>328</v>
      </c>
      <c r="E177" s="26">
        <f t="shared" si="13"/>
        <v>745138.888888893</v>
      </c>
      <c r="F177" s="26">
        <f t="shared" si="14"/>
        <v>3059.09722222224</v>
      </c>
      <c r="G177" s="26">
        <f t="shared" si="12"/>
        <v>7086.87500000002</v>
      </c>
      <c r="I177" s="26">
        <f t="shared" si="15"/>
        <v>1001441.72818972</v>
      </c>
      <c r="J177" s="26">
        <f t="shared" si="16"/>
        <v>4089.22039010801</v>
      </c>
      <c r="K177" s="26">
        <f t="shared" si="17"/>
        <v>7695.53744903067</v>
      </c>
    </row>
    <row r="178" spans="3:11">
      <c r="C178" t="s">
        <v>329</v>
      </c>
      <c r="E178" s="26">
        <f t="shared" si="13"/>
        <v>741111.111111116</v>
      </c>
      <c r="F178" s="26">
        <f t="shared" si="14"/>
        <v>3042.65046296298</v>
      </c>
      <c r="G178" s="26">
        <f t="shared" si="12"/>
        <v>7070.42824074076</v>
      </c>
      <c r="I178" s="26">
        <f t="shared" si="15"/>
        <v>997835.411130793</v>
      </c>
      <c r="J178" s="26">
        <f t="shared" si="16"/>
        <v>4074.49459545074</v>
      </c>
      <c r="K178" s="26">
        <f t="shared" si="17"/>
        <v>7695.53744903067</v>
      </c>
    </row>
    <row r="179" spans="3:11">
      <c r="C179" t="s">
        <v>330</v>
      </c>
      <c r="E179" s="26">
        <f t="shared" si="13"/>
        <v>737083.333333338</v>
      </c>
      <c r="F179" s="26">
        <f t="shared" si="14"/>
        <v>3026.20370370372</v>
      </c>
      <c r="G179" s="26">
        <f t="shared" si="12"/>
        <v>7053.9814814815</v>
      </c>
      <c r="I179" s="26">
        <f t="shared" si="15"/>
        <v>994214.368277213</v>
      </c>
      <c r="J179" s="26">
        <f t="shared" si="16"/>
        <v>4059.70867046529</v>
      </c>
      <c r="K179" s="26">
        <f t="shared" si="17"/>
        <v>7695.53744903067</v>
      </c>
    </row>
    <row r="180" spans="3:11">
      <c r="C180" t="s">
        <v>331</v>
      </c>
      <c r="E180" s="26">
        <f t="shared" si="13"/>
        <v>733055.55555556</v>
      </c>
      <c r="F180" s="26">
        <f t="shared" si="14"/>
        <v>3009.75694444446</v>
      </c>
      <c r="G180" s="26">
        <f t="shared" si="12"/>
        <v>7037.53472222224</v>
      </c>
      <c r="I180" s="26">
        <f t="shared" si="15"/>
        <v>990578.539498648</v>
      </c>
      <c r="J180" s="26">
        <f t="shared" si="16"/>
        <v>4044.86236961948</v>
      </c>
      <c r="K180" s="26">
        <f t="shared" si="17"/>
        <v>7695.53744903067</v>
      </c>
    </row>
    <row r="181" spans="3:11">
      <c r="C181" t="s">
        <v>332</v>
      </c>
      <c r="E181" s="26">
        <f t="shared" si="13"/>
        <v>729027.777777782</v>
      </c>
      <c r="F181" s="26">
        <f t="shared" si="14"/>
        <v>2993.3101851852</v>
      </c>
      <c r="G181" s="26">
        <f t="shared" si="12"/>
        <v>7021.08796296298</v>
      </c>
      <c r="I181" s="26">
        <f t="shared" si="15"/>
        <v>986927.864419236</v>
      </c>
      <c r="J181" s="26">
        <f t="shared" si="16"/>
        <v>4029.95544637855</v>
      </c>
      <c r="K181" s="26">
        <f t="shared" si="17"/>
        <v>7695.53744903067</v>
      </c>
    </row>
    <row r="182" spans="3:11">
      <c r="C182" t="s">
        <v>333</v>
      </c>
      <c r="E182" s="26">
        <f t="shared" si="13"/>
        <v>725000.000000005</v>
      </c>
      <c r="F182" s="26">
        <f t="shared" si="14"/>
        <v>2976.86342592595</v>
      </c>
      <c r="G182" s="26">
        <f t="shared" si="12"/>
        <v>7004.64120370372</v>
      </c>
      <c r="I182" s="26">
        <f t="shared" si="15"/>
        <v>983262.282416584</v>
      </c>
      <c r="J182" s="26">
        <f t="shared" si="16"/>
        <v>4014.98765320105</v>
      </c>
      <c r="K182" s="26">
        <f t="shared" si="17"/>
        <v>7695.53744903067</v>
      </c>
    </row>
    <row r="183" spans="3:11">
      <c r="C183" t="s">
        <v>334</v>
      </c>
      <c r="E183" s="26">
        <f t="shared" si="13"/>
        <v>720972.222222227</v>
      </c>
      <c r="F183" s="26">
        <f t="shared" si="14"/>
        <v>2960.41666666669</v>
      </c>
      <c r="G183" s="26">
        <f t="shared" si="12"/>
        <v>6988.19444444446</v>
      </c>
      <c r="I183" s="26">
        <f t="shared" si="15"/>
        <v>979581.732620755</v>
      </c>
      <c r="J183" s="26">
        <f t="shared" si="16"/>
        <v>3999.95874153475</v>
      </c>
      <c r="K183" s="26">
        <f t="shared" si="17"/>
        <v>7695.53744903067</v>
      </c>
    </row>
    <row r="184" spans="3:11">
      <c r="C184" t="s">
        <v>335</v>
      </c>
      <c r="E184" s="26">
        <f t="shared" si="13"/>
        <v>716944.444444449</v>
      </c>
      <c r="F184" s="26">
        <f t="shared" si="14"/>
        <v>2943.96990740743</v>
      </c>
      <c r="G184" s="26">
        <f t="shared" si="12"/>
        <v>6971.7476851852</v>
      </c>
      <c r="I184" s="26">
        <f t="shared" si="15"/>
        <v>975886.153913259</v>
      </c>
      <c r="J184" s="26">
        <f t="shared" si="16"/>
        <v>3984.86846181247</v>
      </c>
      <c r="K184" s="26">
        <f t="shared" si="17"/>
        <v>7695.53744903067</v>
      </c>
    </row>
    <row r="185" spans="3:11">
      <c r="C185" t="s">
        <v>336</v>
      </c>
      <c r="E185" s="26">
        <f t="shared" si="13"/>
        <v>712916.666666671</v>
      </c>
      <c r="F185" s="26">
        <f t="shared" si="14"/>
        <v>2927.52314814817</v>
      </c>
      <c r="G185" s="26">
        <f t="shared" si="12"/>
        <v>6955.30092592595</v>
      </c>
      <c r="I185" s="26">
        <f t="shared" si="15"/>
        <v>972175.484926041</v>
      </c>
      <c r="J185" s="26">
        <f t="shared" si="16"/>
        <v>3969.716563448</v>
      </c>
      <c r="K185" s="26">
        <f t="shared" si="17"/>
        <v>7695.53744903067</v>
      </c>
    </row>
    <row r="186" spans="3:11">
      <c r="C186" t="s">
        <v>337</v>
      </c>
      <c r="E186" s="26">
        <f t="shared" si="13"/>
        <v>708888.888888894</v>
      </c>
      <c r="F186" s="26">
        <f t="shared" si="14"/>
        <v>2911.07638888891</v>
      </c>
      <c r="G186" s="26">
        <f t="shared" si="12"/>
        <v>6938.85416666669</v>
      </c>
      <c r="I186" s="26">
        <f t="shared" si="15"/>
        <v>968449.664040458</v>
      </c>
      <c r="J186" s="26">
        <f t="shared" si="16"/>
        <v>3954.50279483187</v>
      </c>
      <c r="K186" s="26">
        <f t="shared" si="17"/>
        <v>7695.53744903067</v>
      </c>
    </row>
    <row r="187" spans="3:11">
      <c r="C187" t="s">
        <v>338</v>
      </c>
      <c r="E187" s="26">
        <f t="shared" si="13"/>
        <v>704861.111111116</v>
      </c>
      <c r="F187" s="26">
        <f t="shared" si="14"/>
        <v>2894.62962962965</v>
      </c>
      <c r="G187" s="26">
        <f t="shared" si="12"/>
        <v>6922.40740740743</v>
      </c>
      <c r="I187" s="26">
        <f t="shared" si="15"/>
        <v>964708.629386259</v>
      </c>
      <c r="J187" s="26">
        <f t="shared" si="16"/>
        <v>3939.22690332722</v>
      </c>
      <c r="K187" s="26">
        <f t="shared" si="17"/>
        <v>7695.53744903067</v>
      </c>
    </row>
    <row r="188" spans="3:11">
      <c r="C188" t="s">
        <v>339</v>
      </c>
      <c r="E188" s="26">
        <f t="shared" si="13"/>
        <v>700833.333333338</v>
      </c>
      <c r="F188" s="26">
        <f t="shared" si="14"/>
        <v>2878.18287037039</v>
      </c>
      <c r="G188" s="26">
        <f t="shared" si="12"/>
        <v>6905.96064814817</v>
      </c>
      <c r="I188" s="26">
        <f t="shared" si="15"/>
        <v>960952.318840556</v>
      </c>
      <c r="J188" s="26">
        <f t="shared" si="16"/>
        <v>3923.8886352656</v>
      </c>
      <c r="K188" s="26">
        <f t="shared" si="17"/>
        <v>7695.53744903067</v>
      </c>
    </row>
    <row r="189" spans="3:11">
      <c r="C189" t="s">
        <v>340</v>
      </c>
      <c r="E189" s="26">
        <f t="shared" si="13"/>
        <v>696805.55555556</v>
      </c>
      <c r="F189" s="26">
        <f t="shared" si="14"/>
        <v>2861.73611111113</v>
      </c>
      <c r="G189" s="26">
        <f t="shared" si="12"/>
        <v>6889.51388888891</v>
      </c>
      <c r="I189" s="26">
        <f t="shared" si="15"/>
        <v>957180.670026791</v>
      </c>
      <c r="J189" s="26">
        <f t="shared" si="16"/>
        <v>3908.48773594273</v>
      </c>
      <c r="K189" s="26">
        <f t="shared" si="17"/>
        <v>7695.53744903067</v>
      </c>
    </row>
    <row r="190" spans="3:11">
      <c r="C190" t="s">
        <v>341</v>
      </c>
      <c r="E190" s="26">
        <f t="shared" si="13"/>
        <v>692777.777777783</v>
      </c>
      <c r="F190" s="26">
        <f t="shared" si="14"/>
        <v>2845.28935185187</v>
      </c>
      <c r="G190" s="26">
        <f t="shared" si="12"/>
        <v>6873.06712962965</v>
      </c>
      <c r="I190" s="26">
        <f t="shared" si="15"/>
        <v>953393.620313703</v>
      </c>
      <c r="J190" s="26">
        <f t="shared" si="16"/>
        <v>3893.02394961429</v>
      </c>
      <c r="K190" s="26">
        <f t="shared" si="17"/>
        <v>7695.53744903067</v>
      </c>
    </row>
    <row r="191" spans="3:11">
      <c r="C191" t="s">
        <v>342</v>
      </c>
      <c r="E191" s="26">
        <f t="shared" si="13"/>
        <v>688750.000000005</v>
      </c>
      <c r="F191" s="26">
        <f t="shared" si="14"/>
        <v>2828.84259259261</v>
      </c>
      <c r="G191" s="26">
        <f t="shared" si="12"/>
        <v>6856.62037037039</v>
      </c>
      <c r="I191" s="26">
        <f t="shared" si="15"/>
        <v>949591.106814286</v>
      </c>
      <c r="J191" s="26">
        <f t="shared" si="16"/>
        <v>3877.49701949167</v>
      </c>
      <c r="K191" s="26">
        <f t="shared" si="17"/>
        <v>7695.53744903067</v>
      </c>
    </row>
    <row r="192" spans="3:11">
      <c r="C192" t="s">
        <v>343</v>
      </c>
      <c r="E192" s="26">
        <f t="shared" si="13"/>
        <v>684722.222222227</v>
      </c>
      <c r="F192" s="26">
        <f t="shared" si="14"/>
        <v>2812.39583333335</v>
      </c>
      <c r="G192" s="26">
        <f t="shared" si="12"/>
        <v>6840.17361111113</v>
      </c>
      <c r="I192" s="26">
        <f t="shared" si="15"/>
        <v>945773.066384747</v>
      </c>
      <c r="J192" s="26">
        <f t="shared" si="16"/>
        <v>3861.90668773772</v>
      </c>
      <c r="K192" s="26">
        <f t="shared" si="17"/>
        <v>7695.53744903067</v>
      </c>
    </row>
    <row r="193" spans="3:11">
      <c r="C193" t="s">
        <v>344</v>
      </c>
      <c r="E193" s="26">
        <f t="shared" si="13"/>
        <v>680694.444444449</v>
      </c>
      <c r="F193" s="26">
        <f t="shared" si="14"/>
        <v>2795.94907407409</v>
      </c>
      <c r="G193" s="26">
        <f t="shared" si="12"/>
        <v>6823.72685185187</v>
      </c>
      <c r="I193" s="26">
        <f t="shared" si="15"/>
        <v>941939.435623454</v>
      </c>
      <c r="J193" s="26">
        <f t="shared" si="16"/>
        <v>3846.25269546244</v>
      </c>
      <c r="K193" s="26">
        <f t="shared" si="17"/>
        <v>7695.53744903067</v>
      </c>
    </row>
    <row r="194" spans="3:11">
      <c r="C194" t="s">
        <v>345</v>
      </c>
      <c r="E194" s="26">
        <f t="shared" si="13"/>
        <v>676666.666666672</v>
      </c>
      <c r="F194" s="26">
        <f t="shared" si="14"/>
        <v>2779.50231481484</v>
      </c>
      <c r="G194" s="26">
        <f t="shared" si="12"/>
        <v>6807.28009259261</v>
      </c>
      <c r="I194" s="26">
        <f t="shared" si="15"/>
        <v>938090.150869886</v>
      </c>
      <c r="J194" s="26">
        <f t="shared" si="16"/>
        <v>3830.5347827187</v>
      </c>
      <c r="K194" s="26">
        <f t="shared" si="17"/>
        <v>7695.53744903067</v>
      </c>
    </row>
    <row r="195" spans="3:11">
      <c r="C195" t="s">
        <v>346</v>
      </c>
      <c r="E195" s="26">
        <f t="shared" si="13"/>
        <v>672638.888888894</v>
      </c>
      <c r="F195" s="26">
        <f t="shared" si="14"/>
        <v>2763.05555555558</v>
      </c>
      <c r="G195" s="26">
        <f t="shared" ref="G195:G258" si="18">F195+B$6</f>
        <v>6790.83333333335</v>
      </c>
      <c r="I195" s="26">
        <f t="shared" si="15"/>
        <v>934225.148203574</v>
      </c>
      <c r="J195" s="26">
        <f t="shared" si="16"/>
        <v>3814.75268849793</v>
      </c>
      <c r="K195" s="26">
        <f t="shared" si="17"/>
        <v>7695.53744903067</v>
      </c>
    </row>
    <row r="196" spans="3:11">
      <c r="C196" t="s">
        <v>347</v>
      </c>
      <c r="E196" s="26">
        <f t="shared" ref="E196:E259" si="19">E195-B$6</f>
        <v>668611.111111116</v>
      </c>
      <c r="F196" s="26">
        <f t="shared" ref="F196:F259" si="20">E195*B$5/12</f>
        <v>2746.60879629632</v>
      </c>
      <c r="G196" s="26">
        <f t="shared" si="18"/>
        <v>6774.38657407409</v>
      </c>
      <c r="I196" s="26">
        <f t="shared" si="15"/>
        <v>930344.363443041</v>
      </c>
      <c r="J196" s="26">
        <f t="shared" si="16"/>
        <v>3798.90615072575</v>
      </c>
      <c r="K196" s="26">
        <f t="shared" si="17"/>
        <v>7695.53744903067</v>
      </c>
    </row>
    <row r="197" spans="3:11">
      <c r="C197" t="s">
        <v>348</v>
      </c>
      <c r="E197" s="26">
        <f t="shared" si="19"/>
        <v>664583.333333338</v>
      </c>
      <c r="F197" s="26">
        <f t="shared" si="20"/>
        <v>2730.16203703706</v>
      </c>
      <c r="G197" s="26">
        <f t="shared" si="18"/>
        <v>6757.93981481484</v>
      </c>
      <c r="I197" s="26">
        <f t="shared" ref="I197:I260" si="21">I196-K196+J196</f>
        <v>926447.732144736</v>
      </c>
      <c r="J197" s="26">
        <f t="shared" ref="J197:J260" si="22">I197*$B$5/12</f>
        <v>3782.99490625767</v>
      </c>
      <c r="K197" s="26">
        <f t="shared" ref="K197:K260" si="23">K196</f>
        <v>7695.53744903067</v>
      </c>
    </row>
    <row r="198" spans="3:11">
      <c r="C198" t="s">
        <v>349</v>
      </c>
      <c r="E198" s="26">
        <f t="shared" si="19"/>
        <v>660555.555555561</v>
      </c>
      <c r="F198" s="26">
        <f t="shared" si="20"/>
        <v>2713.7152777778</v>
      </c>
      <c r="G198" s="26">
        <f t="shared" si="18"/>
        <v>6741.49305555558</v>
      </c>
      <c r="I198" s="26">
        <f t="shared" si="21"/>
        <v>922535.189601963</v>
      </c>
      <c r="J198" s="26">
        <f t="shared" si="22"/>
        <v>3767.01869087468</v>
      </c>
      <c r="K198" s="26">
        <f t="shared" si="23"/>
        <v>7695.53744903067</v>
      </c>
    </row>
    <row r="199" spans="3:11">
      <c r="C199" t="s">
        <v>350</v>
      </c>
      <c r="E199" s="26">
        <f t="shared" si="19"/>
        <v>656527.777777783</v>
      </c>
      <c r="F199" s="26">
        <f t="shared" si="20"/>
        <v>2697.26851851854</v>
      </c>
      <c r="G199" s="26">
        <f t="shared" si="18"/>
        <v>6725.04629629632</v>
      </c>
      <c r="I199" s="26">
        <f t="shared" si="21"/>
        <v>918606.670843807</v>
      </c>
      <c r="J199" s="26">
        <f t="shared" si="22"/>
        <v>3750.97723927888</v>
      </c>
      <c r="K199" s="26">
        <f t="shared" si="23"/>
        <v>7695.53744903067</v>
      </c>
    </row>
    <row r="200" spans="3:11">
      <c r="C200" t="s">
        <v>351</v>
      </c>
      <c r="E200" s="26">
        <f t="shared" si="19"/>
        <v>652500.000000005</v>
      </c>
      <c r="F200" s="26">
        <f t="shared" si="20"/>
        <v>2680.82175925928</v>
      </c>
      <c r="G200" s="26">
        <f t="shared" si="18"/>
        <v>6708.59953703706</v>
      </c>
      <c r="I200" s="26">
        <f t="shared" si="21"/>
        <v>914662.110634056</v>
      </c>
      <c r="J200" s="26">
        <f t="shared" si="22"/>
        <v>3734.87028508906</v>
      </c>
      <c r="K200" s="26">
        <f t="shared" si="23"/>
        <v>7695.53744903067</v>
      </c>
    </row>
    <row r="201" spans="3:11">
      <c r="C201" t="s">
        <v>352</v>
      </c>
      <c r="E201" s="26">
        <f t="shared" si="19"/>
        <v>648472.222222227</v>
      </c>
      <c r="F201" s="26">
        <f t="shared" si="20"/>
        <v>2664.37500000002</v>
      </c>
      <c r="G201" s="26">
        <f t="shared" si="18"/>
        <v>6692.1527777778</v>
      </c>
      <c r="I201" s="26">
        <f t="shared" si="21"/>
        <v>910701.443470114</v>
      </c>
      <c r="J201" s="26">
        <f t="shared" si="22"/>
        <v>3718.6975608363</v>
      </c>
      <c r="K201" s="26">
        <f t="shared" si="23"/>
        <v>7695.53744903067</v>
      </c>
    </row>
    <row r="202" spans="3:11">
      <c r="C202" t="s">
        <v>353</v>
      </c>
      <c r="E202" s="26">
        <f t="shared" si="19"/>
        <v>644444.44444445</v>
      </c>
      <c r="F202" s="26">
        <f t="shared" si="20"/>
        <v>2647.92824074076</v>
      </c>
      <c r="G202" s="26">
        <f t="shared" si="18"/>
        <v>6675.70601851854</v>
      </c>
      <c r="I202" s="26">
        <f t="shared" si="21"/>
        <v>906724.60358192</v>
      </c>
      <c r="J202" s="26">
        <f t="shared" si="22"/>
        <v>3702.45879795951</v>
      </c>
      <c r="K202" s="26">
        <f t="shared" si="23"/>
        <v>7695.53744903067</v>
      </c>
    </row>
    <row r="203" spans="3:11">
      <c r="C203" t="s">
        <v>354</v>
      </c>
      <c r="E203" s="26">
        <f t="shared" si="19"/>
        <v>640416.666666672</v>
      </c>
      <c r="F203" s="26">
        <f t="shared" si="20"/>
        <v>2631.4814814815</v>
      </c>
      <c r="G203" s="26">
        <f t="shared" si="18"/>
        <v>6659.25925925928</v>
      </c>
      <c r="I203" s="26">
        <f t="shared" si="21"/>
        <v>902731.524930848</v>
      </c>
      <c r="J203" s="26">
        <f t="shared" si="22"/>
        <v>3686.15372680096</v>
      </c>
      <c r="K203" s="26">
        <f t="shared" si="23"/>
        <v>7695.53744903067</v>
      </c>
    </row>
    <row r="204" spans="3:11">
      <c r="C204" t="s">
        <v>355</v>
      </c>
      <c r="E204" s="26">
        <f t="shared" si="19"/>
        <v>636388.888888894</v>
      </c>
      <c r="F204" s="26">
        <f t="shared" si="20"/>
        <v>2615.03472222224</v>
      </c>
      <c r="G204" s="26">
        <f t="shared" si="18"/>
        <v>6642.81250000002</v>
      </c>
      <c r="I204" s="26">
        <f t="shared" si="21"/>
        <v>898722.141208619</v>
      </c>
      <c r="J204" s="26">
        <f t="shared" si="22"/>
        <v>3669.78207660186</v>
      </c>
      <c r="K204" s="26">
        <f t="shared" si="23"/>
        <v>7695.53744903067</v>
      </c>
    </row>
    <row r="205" spans="3:11">
      <c r="C205" t="s">
        <v>356</v>
      </c>
      <c r="E205" s="26">
        <f t="shared" si="19"/>
        <v>632361.111111116</v>
      </c>
      <c r="F205" s="26">
        <f t="shared" si="20"/>
        <v>2598.58796296298</v>
      </c>
      <c r="G205" s="26">
        <f t="shared" si="18"/>
        <v>6626.36574074076</v>
      </c>
      <c r="I205" s="26">
        <f t="shared" si="21"/>
        <v>894696.38583619</v>
      </c>
      <c r="J205" s="26">
        <f t="shared" si="22"/>
        <v>3653.34357549777</v>
      </c>
      <c r="K205" s="26">
        <f t="shared" si="23"/>
        <v>7695.53744903067</v>
      </c>
    </row>
    <row r="206" spans="3:11">
      <c r="C206" t="s">
        <v>357</v>
      </c>
      <c r="E206" s="26">
        <f t="shared" si="19"/>
        <v>628333.333333339</v>
      </c>
      <c r="F206" s="26">
        <f t="shared" si="20"/>
        <v>2582.14120370373</v>
      </c>
      <c r="G206" s="26">
        <f t="shared" si="18"/>
        <v>6609.9189814815</v>
      </c>
      <c r="I206" s="26">
        <f t="shared" si="21"/>
        <v>890654.191962657</v>
      </c>
      <c r="J206" s="26">
        <f t="shared" si="22"/>
        <v>3636.83795051418</v>
      </c>
      <c r="K206" s="26">
        <f t="shared" si="23"/>
        <v>7695.53744903067</v>
      </c>
    </row>
    <row r="207" spans="3:11">
      <c r="C207" t="s">
        <v>358</v>
      </c>
      <c r="E207" s="26">
        <f t="shared" si="19"/>
        <v>624305.555555561</v>
      </c>
      <c r="F207" s="26">
        <f t="shared" si="20"/>
        <v>2565.69444444447</v>
      </c>
      <c r="G207" s="26">
        <f t="shared" si="18"/>
        <v>6593.47222222224</v>
      </c>
      <c r="I207" s="26">
        <f t="shared" si="21"/>
        <v>886595.49246414</v>
      </c>
      <c r="J207" s="26">
        <f t="shared" si="22"/>
        <v>3620.26492756191</v>
      </c>
      <c r="K207" s="26">
        <f t="shared" si="23"/>
        <v>7695.53744903067</v>
      </c>
    </row>
    <row r="208" spans="3:11">
      <c r="C208" t="s">
        <v>359</v>
      </c>
      <c r="E208" s="26">
        <f t="shared" si="19"/>
        <v>620277.777777783</v>
      </c>
      <c r="F208" s="26">
        <f t="shared" si="20"/>
        <v>2549.24768518521</v>
      </c>
      <c r="G208" s="26">
        <f t="shared" si="18"/>
        <v>6577.02546296299</v>
      </c>
      <c r="I208" s="26">
        <f t="shared" si="21"/>
        <v>882520.219942672</v>
      </c>
      <c r="J208" s="26">
        <f t="shared" si="22"/>
        <v>3603.62423143258</v>
      </c>
      <c r="K208" s="26">
        <f t="shared" si="23"/>
        <v>7695.53744903067</v>
      </c>
    </row>
    <row r="209" spans="3:11">
      <c r="C209" t="s">
        <v>360</v>
      </c>
      <c r="E209" s="26">
        <f t="shared" si="19"/>
        <v>616250.000000005</v>
      </c>
      <c r="F209" s="26">
        <f t="shared" si="20"/>
        <v>2532.80092592595</v>
      </c>
      <c r="G209" s="26">
        <f t="shared" si="18"/>
        <v>6560.57870370373</v>
      </c>
      <c r="I209" s="26">
        <f t="shared" si="21"/>
        <v>878428.306725073</v>
      </c>
      <c r="J209" s="26">
        <f t="shared" si="22"/>
        <v>3586.91558579405</v>
      </c>
      <c r="K209" s="26">
        <f t="shared" si="23"/>
        <v>7695.53744903067</v>
      </c>
    </row>
    <row r="210" spans="3:11">
      <c r="C210" t="s">
        <v>361</v>
      </c>
      <c r="E210" s="26">
        <f t="shared" si="19"/>
        <v>612222.222222228</v>
      </c>
      <c r="F210" s="26">
        <f t="shared" si="20"/>
        <v>2516.35416666669</v>
      </c>
      <c r="G210" s="26">
        <f t="shared" si="18"/>
        <v>6544.13194444447</v>
      </c>
      <c r="I210" s="26">
        <f t="shared" si="21"/>
        <v>874319.684861837</v>
      </c>
      <c r="J210" s="26">
        <f t="shared" si="22"/>
        <v>3570.13871318583</v>
      </c>
      <c r="K210" s="26">
        <f t="shared" si="23"/>
        <v>7695.53744903067</v>
      </c>
    </row>
    <row r="211" spans="3:11">
      <c r="C211" t="s">
        <v>362</v>
      </c>
      <c r="E211" s="26">
        <f t="shared" si="19"/>
        <v>608194.44444445</v>
      </c>
      <c r="F211" s="26">
        <f t="shared" si="20"/>
        <v>2499.90740740743</v>
      </c>
      <c r="G211" s="26">
        <f t="shared" si="18"/>
        <v>6527.68518518521</v>
      </c>
      <c r="I211" s="26">
        <f t="shared" si="21"/>
        <v>870194.286125992</v>
      </c>
      <c r="J211" s="26">
        <f t="shared" si="22"/>
        <v>3553.29333501447</v>
      </c>
      <c r="K211" s="26">
        <f t="shared" si="23"/>
        <v>7695.53744903067</v>
      </c>
    </row>
    <row r="212" spans="3:11">
      <c r="C212" t="s">
        <v>363</v>
      </c>
      <c r="E212" s="26">
        <f t="shared" si="19"/>
        <v>604166.666666672</v>
      </c>
      <c r="F212" s="26">
        <f t="shared" si="20"/>
        <v>2483.46064814817</v>
      </c>
      <c r="G212" s="26">
        <f t="shared" si="18"/>
        <v>6511.23842592595</v>
      </c>
      <c r="I212" s="26">
        <f t="shared" si="21"/>
        <v>866052.042011976</v>
      </c>
      <c r="J212" s="26">
        <f t="shared" si="22"/>
        <v>3536.3791715489</v>
      </c>
      <c r="K212" s="26">
        <f t="shared" si="23"/>
        <v>7695.53744903067</v>
      </c>
    </row>
    <row r="213" spans="3:11">
      <c r="C213" t="s">
        <v>364</v>
      </c>
      <c r="E213" s="26">
        <f t="shared" si="19"/>
        <v>600138.888888894</v>
      </c>
      <c r="F213" s="26">
        <f t="shared" si="20"/>
        <v>2467.01388888891</v>
      </c>
      <c r="G213" s="26">
        <f t="shared" si="18"/>
        <v>6494.79166666669</v>
      </c>
      <c r="I213" s="26">
        <f t="shared" si="21"/>
        <v>861892.883734494</v>
      </c>
      <c r="J213" s="26">
        <f t="shared" si="22"/>
        <v>3519.39594191585</v>
      </c>
      <c r="K213" s="26">
        <f t="shared" si="23"/>
        <v>7695.53744903067</v>
      </c>
    </row>
    <row r="214" spans="3:11">
      <c r="C214" t="s">
        <v>365</v>
      </c>
      <c r="E214" s="26">
        <f t="shared" si="19"/>
        <v>596111.111111117</v>
      </c>
      <c r="F214" s="26">
        <f t="shared" si="20"/>
        <v>2450.56712962965</v>
      </c>
      <c r="G214" s="26">
        <f t="shared" si="18"/>
        <v>6478.34490740743</v>
      </c>
      <c r="I214" s="26">
        <f t="shared" si="21"/>
        <v>857716.742227379</v>
      </c>
      <c r="J214" s="26">
        <f t="shared" si="22"/>
        <v>3502.34336409513</v>
      </c>
      <c r="K214" s="26">
        <f t="shared" si="23"/>
        <v>7695.53744903067</v>
      </c>
    </row>
    <row r="215" spans="3:11">
      <c r="C215" t="s">
        <v>366</v>
      </c>
      <c r="E215" s="26">
        <f t="shared" si="19"/>
        <v>592083.333333339</v>
      </c>
      <c r="F215" s="26">
        <f t="shared" si="20"/>
        <v>2434.12037037039</v>
      </c>
      <c r="G215" s="26">
        <f t="shared" si="18"/>
        <v>6461.89814814817</v>
      </c>
      <c r="I215" s="26">
        <f t="shared" si="21"/>
        <v>853523.548142444</v>
      </c>
      <c r="J215" s="26">
        <f t="shared" si="22"/>
        <v>3485.22115491498</v>
      </c>
      <c r="K215" s="26">
        <f t="shared" si="23"/>
        <v>7695.53744903067</v>
      </c>
    </row>
    <row r="216" spans="3:11">
      <c r="C216" t="s">
        <v>367</v>
      </c>
      <c r="E216" s="26">
        <f t="shared" si="19"/>
        <v>588055.555555561</v>
      </c>
      <c r="F216" s="26">
        <f t="shared" si="20"/>
        <v>2417.67361111113</v>
      </c>
      <c r="G216" s="26">
        <f t="shared" si="18"/>
        <v>6445.45138888891</v>
      </c>
      <c r="I216" s="26">
        <f t="shared" si="21"/>
        <v>849313.231848328</v>
      </c>
      <c r="J216" s="26">
        <f t="shared" si="22"/>
        <v>3468.02903004734</v>
      </c>
      <c r="K216" s="26">
        <f t="shared" si="23"/>
        <v>7695.53744903067</v>
      </c>
    </row>
    <row r="217" spans="3:11">
      <c r="C217" t="s">
        <v>368</v>
      </c>
      <c r="E217" s="26">
        <f t="shared" si="19"/>
        <v>584027.777777783</v>
      </c>
      <c r="F217" s="26">
        <f t="shared" si="20"/>
        <v>2401.22685185187</v>
      </c>
      <c r="G217" s="26">
        <f t="shared" si="18"/>
        <v>6429.00462962965</v>
      </c>
      <c r="I217" s="26">
        <f t="shared" si="21"/>
        <v>845085.723429344</v>
      </c>
      <c r="J217" s="26">
        <f t="shared" si="22"/>
        <v>3450.76670400316</v>
      </c>
      <c r="K217" s="26">
        <f t="shared" si="23"/>
        <v>7695.53744903067</v>
      </c>
    </row>
    <row r="218" spans="3:11">
      <c r="C218" t="s">
        <v>369</v>
      </c>
      <c r="E218" s="26">
        <f t="shared" si="19"/>
        <v>580000.000000006</v>
      </c>
      <c r="F218" s="26">
        <f t="shared" si="20"/>
        <v>2384.78009259262</v>
      </c>
      <c r="G218" s="26">
        <f t="shared" si="18"/>
        <v>6412.55787037039</v>
      </c>
      <c r="I218" s="26">
        <f t="shared" si="21"/>
        <v>840840.952684317</v>
      </c>
      <c r="J218" s="26">
        <f t="shared" si="22"/>
        <v>3433.43389012763</v>
      </c>
      <c r="K218" s="26">
        <f t="shared" si="23"/>
        <v>7695.53744903067</v>
      </c>
    </row>
    <row r="219" spans="3:11">
      <c r="C219" t="s">
        <v>370</v>
      </c>
      <c r="E219" s="26">
        <f t="shared" si="19"/>
        <v>575972.222222228</v>
      </c>
      <c r="F219" s="26">
        <f t="shared" si="20"/>
        <v>2368.33333333336</v>
      </c>
      <c r="G219" s="26">
        <f t="shared" si="18"/>
        <v>6396.11111111113</v>
      </c>
      <c r="I219" s="26">
        <f t="shared" si="21"/>
        <v>836578.849125414</v>
      </c>
      <c r="J219" s="26">
        <f t="shared" si="22"/>
        <v>3416.03030059544</v>
      </c>
      <c r="K219" s="26">
        <f t="shared" si="23"/>
        <v>7695.53744903067</v>
      </c>
    </row>
    <row r="220" spans="3:11">
      <c r="C220" t="s">
        <v>371</v>
      </c>
      <c r="E220" s="26">
        <f t="shared" si="19"/>
        <v>571944.44444445</v>
      </c>
      <c r="F220" s="26">
        <f t="shared" si="20"/>
        <v>2351.8865740741</v>
      </c>
      <c r="G220" s="26">
        <f t="shared" si="18"/>
        <v>6379.66435185187</v>
      </c>
      <c r="I220" s="26">
        <f t="shared" si="21"/>
        <v>832299.341976979</v>
      </c>
      <c r="J220" s="26">
        <f t="shared" si="22"/>
        <v>3398.555646406</v>
      </c>
      <c r="K220" s="26">
        <f t="shared" si="23"/>
        <v>7695.53744903067</v>
      </c>
    </row>
    <row r="221" spans="3:11">
      <c r="C221" t="s">
        <v>372</v>
      </c>
      <c r="E221" s="26">
        <f t="shared" si="19"/>
        <v>567916.666666672</v>
      </c>
      <c r="F221" s="26">
        <f t="shared" si="20"/>
        <v>2335.43981481484</v>
      </c>
      <c r="G221" s="26">
        <f t="shared" si="18"/>
        <v>6363.21759259262</v>
      </c>
      <c r="I221" s="26">
        <f t="shared" si="21"/>
        <v>828002.360174354</v>
      </c>
      <c r="J221" s="26">
        <f t="shared" si="22"/>
        <v>3381.00963737861</v>
      </c>
      <c r="K221" s="26">
        <f t="shared" si="23"/>
        <v>7695.53744903067</v>
      </c>
    </row>
    <row r="222" spans="3:11">
      <c r="C222" t="s">
        <v>373</v>
      </c>
      <c r="E222" s="26">
        <f t="shared" si="19"/>
        <v>563888.888888895</v>
      </c>
      <c r="F222" s="26">
        <f t="shared" si="20"/>
        <v>2318.99305555558</v>
      </c>
      <c r="G222" s="26">
        <f t="shared" si="18"/>
        <v>6346.77083333336</v>
      </c>
      <c r="I222" s="26">
        <f t="shared" si="21"/>
        <v>823687.832362702</v>
      </c>
      <c r="J222" s="26">
        <f t="shared" si="22"/>
        <v>3363.3919821477</v>
      </c>
      <c r="K222" s="26">
        <f t="shared" si="23"/>
        <v>7695.53744903067</v>
      </c>
    </row>
    <row r="223" spans="3:11">
      <c r="C223" t="s">
        <v>374</v>
      </c>
      <c r="E223" s="26">
        <f t="shared" si="19"/>
        <v>559861.111111117</v>
      </c>
      <c r="F223" s="26">
        <f t="shared" si="20"/>
        <v>2302.54629629632</v>
      </c>
      <c r="G223" s="26">
        <f t="shared" si="18"/>
        <v>6330.3240740741</v>
      </c>
      <c r="I223" s="26">
        <f t="shared" si="21"/>
        <v>819355.686895819</v>
      </c>
      <c r="J223" s="26">
        <f t="shared" si="22"/>
        <v>3345.70238815793</v>
      </c>
      <c r="K223" s="26">
        <f t="shared" si="23"/>
        <v>7695.53744903067</v>
      </c>
    </row>
    <row r="224" spans="3:11">
      <c r="C224" t="s">
        <v>375</v>
      </c>
      <c r="E224" s="26">
        <f t="shared" si="19"/>
        <v>555833.333333339</v>
      </c>
      <c r="F224" s="26">
        <f t="shared" si="20"/>
        <v>2286.09953703706</v>
      </c>
      <c r="G224" s="26">
        <f t="shared" si="18"/>
        <v>6313.87731481484</v>
      </c>
      <c r="I224" s="26">
        <f t="shared" si="21"/>
        <v>815005.851834946</v>
      </c>
      <c r="J224" s="26">
        <f t="shared" si="22"/>
        <v>3327.94056165936</v>
      </c>
      <c r="K224" s="26">
        <f t="shared" si="23"/>
        <v>7695.53744903067</v>
      </c>
    </row>
    <row r="225" spans="3:11">
      <c r="C225" t="s">
        <v>376</v>
      </c>
      <c r="E225" s="26">
        <f t="shared" si="19"/>
        <v>551805.555555561</v>
      </c>
      <c r="F225" s="26">
        <f t="shared" si="20"/>
        <v>2269.6527777778</v>
      </c>
      <c r="G225" s="26">
        <f t="shared" si="18"/>
        <v>6297.43055555558</v>
      </c>
      <c r="I225" s="26">
        <f t="shared" si="21"/>
        <v>810638.254947575</v>
      </c>
      <c r="J225" s="26">
        <f t="shared" si="22"/>
        <v>3310.1062077026</v>
      </c>
      <c r="K225" s="26">
        <f t="shared" si="23"/>
        <v>7695.53744903067</v>
      </c>
    </row>
    <row r="226" spans="3:11">
      <c r="C226" t="s">
        <v>377</v>
      </c>
      <c r="E226" s="26">
        <f t="shared" si="19"/>
        <v>547777.777777784</v>
      </c>
      <c r="F226" s="26">
        <f t="shared" si="20"/>
        <v>2253.20601851854</v>
      </c>
      <c r="G226" s="26">
        <f t="shared" si="18"/>
        <v>6280.98379629632</v>
      </c>
      <c r="I226" s="26">
        <f t="shared" si="21"/>
        <v>806252.823706247</v>
      </c>
      <c r="J226" s="26">
        <f t="shared" si="22"/>
        <v>3292.19903013384</v>
      </c>
      <c r="K226" s="26">
        <f t="shared" si="23"/>
        <v>7695.53744903067</v>
      </c>
    </row>
    <row r="227" spans="3:11">
      <c r="C227" t="s">
        <v>378</v>
      </c>
      <c r="E227" s="26">
        <f t="shared" si="19"/>
        <v>543750.000000006</v>
      </c>
      <c r="F227" s="26">
        <f t="shared" si="20"/>
        <v>2236.75925925928</v>
      </c>
      <c r="G227" s="26">
        <f t="shared" si="18"/>
        <v>6264.53703703706</v>
      </c>
      <c r="I227" s="26">
        <f t="shared" si="21"/>
        <v>801849.48528735</v>
      </c>
      <c r="J227" s="26">
        <f t="shared" si="22"/>
        <v>3274.21873159001</v>
      </c>
      <c r="K227" s="26">
        <f t="shared" si="23"/>
        <v>7695.53744903067</v>
      </c>
    </row>
    <row r="228" spans="3:11">
      <c r="C228" t="s">
        <v>379</v>
      </c>
      <c r="E228" s="26">
        <f t="shared" si="19"/>
        <v>539722.222222228</v>
      </c>
      <c r="F228" s="26">
        <f t="shared" si="20"/>
        <v>2220.31250000002</v>
      </c>
      <c r="G228" s="26">
        <f t="shared" si="18"/>
        <v>6248.0902777778</v>
      </c>
      <c r="I228" s="26">
        <f t="shared" si="21"/>
        <v>797428.166569909</v>
      </c>
      <c r="J228" s="26">
        <f t="shared" si="22"/>
        <v>3256.1650134938</v>
      </c>
      <c r="K228" s="26">
        <f t="shared" si="23"/>
        <v>7695.53744903067</v>
      </c>
    </row>
    <row r="229" spans="3:11">
      <c r="C229" t="s">
        <v>380</v>
      </c>
      <c r="E229" s="26">
        <f t="shared" si="19"/>
        <v>535694.44444445</v>
      </c>
      <c r="F229" s="26">
        <f t="shared" si="20"/>
        <v>2203.86574074076</v>
      </c>
      <c r="G229" s="26">
        <f t="shared" si="18"/>
        <v>6231.64351851854</v>
      </c>
      <c r="I229" s="26">
        <f t="shared" si="21"/>
        <v>792988.794134373</v>
      </c>
      <c r="J229" s="26">
        <f t="shared" si="22"/>
        <v>3238.03757604869</v>
      </c>
      <c r="K229" s="26">
        <f t="shared" si="23"/>
        <v>7695.53744903067</v>
      </c>
    </row>
    <row r="230" spans="3:11">
      <c r="C230" t="s">
        <v>381</v>
      </c>
      <c r="E230" s="26">
        <f t="shared" si="19"/>
        <v>531666.666666673</v>
      </c>
      <c r="F230" s="26">
        <f t="shared" si="20"/>
        <v>2187.41898148151</v>
      </c>
      <c r="G230" s="26">
        <f t="shared" si="18"/>
        <v>6215.19675925928</v>
      </c>
      <c r="I230" s="26">
        <f t="shared" si="21"/>
        <v>788531.294261391</v>
      </c>
      <c r="J230" s="26">
        <f t="shared" si="22"/>
        <v>3219.83611823401</v>
      </c>
      <c r="K230" s="26">
        <f t="shared" si="23"/>
        <v>7695.53744903067</v>
      </c>
    </row>
    <row r="231" spans="3:11">
      <c r="C231" t="s">
        <v>382</v>
      </c>
      <c r="E231" s="26">
        <f t="shared" si="19"/>
        <v>527638.888888895</v>
      </c>
      <c r="F231" s="26">
        <f t="shared" si="20"/>
        <v>2170.97222222225</v>
      </c>
      <c r="G231" s="26">
        <f t="shared" si="18"/>
        <v>6198.75000000002</v>
      </c>
      <c r="I231" s="26">
        <f t="shared" si="21"/>
        <v>784055.592930594</v>
      </c>
      <c r="J231" s="26">
        <f t="shared" si="22"/>
        <v>3201.56033779993</v>
      </c>
      <c r="K231" s="26">
        <f t="shared" si="23"/>
        <v>7695.53744903067</v>
      </c>
    </row>
    <row r="232" spans="3:11">
      <c r="C232" t="s">
        <v>383</v>
      </c>
      <c r="E232" s="26">
        <f t="shared" si="19"/>
        <v>523611.111111117</v>
      </c>
      <c r="F232" s="26">
        <f t="shared" si="20"/>
        <v>2154.52546296299</v>
      </c>
      <c r="G232" s="26">
        <f t="shared" si="18"/>
        <v>6182.30324074076</v>
      </c>
      <c r="I232" s="26">
        <f t="shared" si="21"/>
        <v>779561.615819363</v>
      </c>
      <c r="J232" s="26">
        <f t="shared" si="22"/>
        <v>3183.2099312624</v>
      </c>
      <c r="K232" s="26">
        <f t="shared" si="23"/>
        <v>7695.53744903067</v>
      </c>
    </row>
    <row r="233" spans="3:11">
      <c r="C233" t="s">
        <v>384</v>
      </c>
      <c r="E233" s="26">
        <f t="shared" si="19"/>
        <v>519583.333333339</v>
      </c>
      <c r="F233" s="26">
        <f t="shared" si="20"/>
        <v>2138.07870370373</v>
      </c>
      <c r="G233" s="26">
        <f t="shared" si="18"/>
        <v>6165.85648148151</v>
      </c>
      <c r="I233" s="26">
        <f t="shared" si="21"/>
        <v>775049.288301595</v>
      </c>
      <c r="J233" s="26">
        <f t="shared" si="22"/>
        <v>3164.78459389818</v>
      </c>
      <c r="K233" s="26">
        <f t="shared" si="23"/>
        <v>7695.53744903067</v>
      </c>
    </row>
    <row r="234" spans="3:11">
      <c r="C234" t="s">
        <v>385</v>
      </c>
      <c r="E234" s="26">
        <f t="shared" si="19"/>
        <v>515555.555555562</v>
      </c>
      <c r="F234" s="26">
        <f t="shared" si="20"/>
        <v>2121.63194444447</v>
      </c>
      <c r="G234" s="26">
        <f t="shared" si="18"/>
        <v>6149.40972222225</v>
      </c>
      <c r="I234" s="26">
        <f t="shared" si="21"/>
        <v>770518.535446462</v>
      </c>
      <c r="J234" s="26">
        <f t="shared" si="22"/>
        <v>3146.28401973972</v>
      </c>
      <c r="K234" s="26">
        <f t="shared" si="23"/>
        <v>7695.53744903067</v>
      </c>
    </row>
    <row r="235" spans="3:11">
      <c r="C235" t="s">
        <v>386</v>
      </c>
      <c r="E235" s="26">
        <f t="shared" si="19"/>
        <v>511527.777777784</v>
      </c>
      <c r="F235" s="26">
        <f t="shared" si="20"/>
        <v>2105.18518518521</v>
      </c>
      <c r="G235" s="26">
        <f t="shared" si="18"/>
        <v>6132.96296296299</v>
      </c>
      <c r="I235" s="26">
        <f t="shared" si="21"/>
        <v>765969.282017171</v>
      </c>
      <c r="J235" s="26">
        <f t="shared" si="22"/>
        <v>3127.70790157012</v>
      </c>
      <c r="K235" s="26">
        <f t="shared" si="23"/>
        <v>7695.53744903067</v>
      </c>
    </row>
    <row r="236" spans="3:11">
      <c r="C236" t="s">
        <v>387</v>
      </c>
      <c r="E236" s="26">
        <f t="shared" si="19"/>
        <v>507500.000000006</v>
      </c>
      <c r="F236" s="26">
        <f t="shared" si="20"/>
        <v>2088.73842592595</v>
      </c>
      <c r="G236" s="26">
        <f t="shared" si="18"/>
        <v>6116.51620370373</v>
      </c>
      <c r="I236" s="26">
        <f t="shared" si="21"/>
        <v>761401.452469711</v>
      </c>
      <c r="J236" s="26">
        <f t="shared" si="22"/>
        <v>3109.05593091799</v>
      </c>
      <c r="K236" s="26">
        <f t="shared" si="23"/>
        <v>7695.53744903067</v>
      </c>
    </row>
    <row r="237" spans="3:11">
      <c r="C237" t="s">
        <v>388</v>
      </c>
      <c r="E237" s="26">
        <f t="shared" si="19"/>
        <v>503472.222222228</v>
      </c>
      <c r="F237" s="26">
        <f t="shared" si="20"/>
        <v>2072.29166666669</v>
      </c>
      <c r="G237" s="26">
        <f t="shared" si="18"/>
        <v>6100.06944444447</v>
      </c>
      <c r="I237" s="26">
        <f t="shared" si="21"/>
        <v>756814.970951598</v>
      </c>
      <c r="J237" s="26">
        <f t="shared" si="22"/>
        <v>3090.32779805236</v>
      </c>
      <c r="K237" s="26">
        <f t="shared" si="23"/>
        <v>7695.53744903067</v>
      </c>
    </row>
    <row r="238" spans="3:11">
      <c r="C238" t="s">
        <v>389</v>
      </c>
      <c r="E238" s="26">
        <f t="shared" si="19"/>
        <v>499444.444444451</v>
      </c>
      <c r="F238" s="26">
        <f t="shared" si="20"/>
        <v>2055.84490740743</v>
      </c>
      <c r="G238" s="26">
        <f t="shared" si="18"/>
        <v>6083.62268518521</v>
      </c>
      <c r="I238" s="26">
        <f t="shared" si="21"/>
        <v>752209.76130062</v>
      </c>
      <c r="J238" s="26">
        <f t="shared" si="22"/>
        <v>3071.52319197753</v>
      </c>
      <c r="K238" s="26">
        <f t="shared" si="23"/>
        <v>7695.53744903067</v>
      </c>
    </row>
    <row r="239" spans="3:11">
      <c r="C239" t="s">
        <v>390</v>
      </c>
      <c r="E239" s="26">
        <f t="shared" si="19"/>
        <v>495416.666666673</v>
      </c>
      <c r="F239" s="26">
        <f t="shared" si="20"/>
        <v>2039.39814814817</v>
      </c>
      <c r="G239" s="26">
        <f t="shared" si="18"/>
        <v>6067.17592592595</v>
      </c>
      <c r="I239" s="26">
        <f t="shared" si="21"/>
        <v>747585.747043567</v>
      </c>
      <c r="J239" s="26">
        <f t="shared" si="22"/>
        <v>3052.6418004279</v>
      </c>
      <c r="K239" s="26">
        <f t="shared" si="23"/>
        <v>7695.53744903067</v>
      </c>
    </row>
    <row r="240" spans="3:11">
      <c r="C240" t="s">
        <v>391</v>
      </c>
      <c r="E240" s="26">
        <f t="shared" si="19"/>
        <v>491388.888888895</v>
      </c>
      <c r="F240" s="26">
        <f t="shared" si="20"/>
        <v>2022.95138888891</v>
      </c>
      <c r="G240" s="26">
        <f t="shared" si="18"/>
        <v>6050.72916666669</v>
      </c>
      <c r="I240" s="26">
        <f t="shared" si="21"/>
        <v>742942.851394964</v>
      </c>
      <c r="J240" s="26">
        <f t="shared" si="22"/>
        <v>3033.68330986277</v>
      </c>
      <c r="K240" s="26">
        <f t="shared" si="23"/>
        <v>7695.53744903067</v>
      </c>
    </row>
    <row r="241" spans="3:11">
      <c r="C241" t="s">
        <v>392</v>
      </c>
      <c r="E241" s="26">
        <f t="shared" si="19"/>
        <v>487361.111111117</v>
      </c>
      <c r="F241" s="26">
        <f t="shared" si="20"/>
        <v>2006.50462962965</v>
      </c>
      <c r="G241" s="26">
        <f t="shared" si="18"/>
        <v>6034.28240740743</v>
      </c>
      <c r="I241" s="26">
        <f t="shared" si="21"/>
        <v>738280.997255796</v>
      </c>
      <c r="J241" s="26">
        <f t="shared" si="22"/>
        <v>3014.64740546117</v>
      </c>
      <c r="K241" s="26">
        <f t="shared" si="23"/>
        <v>7695.53744903067</v>
      </c>
    </row>
    <row r="242" spans="3:11">
      <c r="C242" t="s">
        <v>393</v>
      </c>
      <c r="E242" s="26">
        <f t="shared" si="19"/>
        <v>483333.33333334</v>
      </c>
      <c r="F242" s="26">
        <f t="shared" si="20"/>
        <v>1990.0578703704</v>
      </c>
      <c r="G242" s="26">
        <f t="shared" si="18"/>
        <v>6017.83564814817</v>
      </c>
      <c r="I242" s="26">
        <f t="shared" si="21"/>
        <v>733600.107212227</v>
      </c>
      <c r="J242" s="26">
        <f t="shared" si="22"/>
        <v>2995.53377111659</v>
      </c>
      <c r="K242" s="26">
        <f t="shared" si="23"/>
        <v>7695.53744903067</v>
      </c>
    </row>
    <row r="243" spans="3:11">
      <c r="C243" t="s">
        <v>394</v>
      </c>
      <c r="E243" s="26">
        <f t="shared" si="19"/>
        <v>479305.555555562</v>
      </c>
      <c r="F243" s="26">
        <f t="shared" si="20"/>
        <v>1973.61111111114</v>
      </c>
      <c r="G243" s="26">
        <f t="shared" si="18"/>
        <v>6001.38888888891</v>
      </c>
      <c r="I243" s="26">
        <f t="shared" si="21"/>
        <v>728900.103534313</v>
      </c>
      <c r="J243" s="26">
        <f t="shared" si="22"/>
        <v>2976.34208943178</v>
      </c>
      <c r="K243" s="26">
        <f t="shared" si="23"/>
        <v>7695.53744903067</v>
      </c>
    </row>
    <row r="244" spans="3:11">
      <c r="C244" t="s">
        <v>395</v>
      </c>
      <c r="E244" s="26">
        <f t="shared" si="19"/>
        <v>475277.777777784</v>
      </c>
      <c r="F244" s="26">
        <f t="shared" si="20"/>
        <v>1957.16435185188</v>
      </c>
      <c r="G244" s="26">
        <f t="shared" si="18"/>
        <v>5984.94212962966</v>
      </c>
      <c r="I244" s="26">
        <f t="shared" si="21"/>
        <v>724180.908174714</v>
      </c>
      <c r="J244" s="26">
        <f t="shared" si="22"/>
        <v>2957.07204171341</v>
      </c>
      <c r="K244" s="26">
        <f t="shared" si="23"/>
        <v>7695.53744903067</v>
      </c>
    </row>
    <row r="245" spans="3:11">
      <c r="C245" t="s">
        <v>396</v>
      </c>
      <c r="E245" s="26">
        <f t="shared" si="19"/>
        <v>471250.000000006</v>
      </c>
      <c r="F245" s="26">
        <f t="shared" si="20"/>
        <v>1940.71759259262</v>
      </c>
      <c r="G245" s="26">
        <f t="shared" si="18"/>
        <v>5968.4953703704</v>
      </c>
      <c r="I245" s="26">
        <f t="shared" si="21"/>
        <v>719442.442767396</v>
      </c>
      <c r="J245" s="26">
        <f t="shared" si="22"/>
        <v>2937.72330796687</v>
      </c>
      <c r="K245" s="26">
        <f t="shared" si="23"/>
        <v>7695.53744903067</v>
      </c>
    </row>
    <row r="246" spans="3:11">
      <c r="C246" t="s">
        <v>397</v>
      </c>
      <c r="E246" s="26">
        <f t="shared" si="19"/>
        <v>467222.222222229</v>
      </c>
      <c r="F246" s="26">
        <f t="shared" si="20"/>
        <v>1924.27083333336</v>
      </c>
      <c r="G246" s="26">
        <f t="shared" si="18"/>
        <v>5952.04861111114</v>
      </c>
      <c r="I246" s="26">
        <f t="shared" si="21"/>
        <v>714684.628626333</v>
      </c>
      <c r="J246" s="26">
        <f t="shared" si="22"/>
        <v>2918.29556689086</v>
      </c>
      <c r="K246" s="26">
        <f t="shared" si="23"/>
        <v>7695.53744903067</v>
      </c>
    </row>
    <row r="247" spans="3:11">
      <c r="C247" t="s">
        <v>398</v>
      </c>
      <c r="E247" s="26">
        <f t="shared" si="19"/>
        <v>463194.444444451</v>
      </c>
      <c r="F247" s="26">
        <f t="shared" si="20"/>
        <v>1907.8240740741</v>
      </c>
      <c r="G247" s="26">
        <f t="shared" si="18"/>
        <v>5935.60185185188</v>
      </c>
      <c r="I247" s="26">
        <f t="shared" si="21"/>
        <v>709907.386744193</v>
      </c>
      <c r="J247" s="26">
        <f t="shared" si="22"/>
        <v>2898.78849587212</v>
      </c>
      <c r="K247" s="26">
        <f t="shared" si="23"/>
        <v>7695.53744903067</v>
      </c>
    </row>
    <row r="248" spans="3:11">
      <c r="C248" t="s">
        <v>399</v>
      </c>
      <c r="E248" s="26">
        <f t="shared" si="19"/>
        <v>459166.666666673</v>
      </c>
      <c r="F248" s="26">
        <f t="shared" si="20"/>
        <v>1891.37731481484</v>
      </c>
      <c r="G248" s="26">
        <f t="shared" si="18"/>
        <v>5919.15509259262</v>
      </c>
      <c r="I248" s="26">
        <f t="shared" si="21"/>
        <v>705110.637791034</v>
      </c>
      <c r="J248" s="26">
        <f t="shared" si="22"/>
        <v>2879.20177098006</v>
      </c>
      <c r="K248" s="26">
        <f t="shared" si="23"/>
        <v>7695.53744903067</v>
      </c>
    </row>
    <row r="249" spans="3:11">
      <c r="C249" t="s">
        <v>400</v>
      </c>
      <c r="E249" s="26">
        <f t="shared" si="19"/>
        <v>455138.888888895</v>
      </c>
      <c r="F249" s="26">
        <f t="shared" si="20"/>
        <v>1874.93055555558</v>
      </c>
      <c r="G249" s="26">
        <f t="shared" si="18"/>
        <v>5902.70833333336</v>
      </c>
      <c r="I249" s="26">
        <f t="shared" si="21"/>
        <v>700294.302112984</v>
      </c>
      <c r="J249" s="26">
        <f t="shared" si="22"/>
        <v>2859.53506696135</v>
      </c>
      <c r="K249" s="26">
        <f t="shared" si="23"/>
        <v>7695.53744903067</v>
      </c>
    </row>
    <row r="250" spans="3:11">
      <c r="C250" t="s">
        <v>401</v>
      </c>
      <c r="E250" s="26">
        <f t="shared" si="19"/>
        <v>451111.111111118</v>
      </c>
      <c r="F250" s="26">
        <f t="shared" si="20"/>
        <v>1858.48379629632</v>
      </c>
      <c r="G250" s="26">
        <f t="shared" si="18"/>
        <v>5886.2615740741</v>
      </c>
      <c r="I250" s="26">
        <f t="shared" si="21"/>
        <v>695458.299730914</v>
      </c>
      <c r="J250" s="26">
        <f t="shared" si="22"/>
        <v>2839.78805723457</v>
      </c>
      <c r="K250" s="26">
        <f t="shared" si="23"/>
        <v>7695.53744903067</v>
      </c>
    </row>
    <row r="251" spans="3:11">
      <c r="C251" t="s">
        <v>402</v>
      </c>
      <c r="E251" s="26">
        <f t="shared" si="19"/>
        <v>447083.33333334</v>
      </c>
      <c r="F251" s="26">
        <f t="shared" si="20"/>
        <v>1842.03703703706</v>
      </c>
      <c r="G251" s="26">
        <f t="shared" si="18"/>
        <v>5869.81481481484</v>
      </c>
      <c r="I251" s="26">
        <f t="shared" si="21"/>
        <v>690602.550339118</v>
      </c>
      <c r="J251" s="26">
        <f t="shared" si="22"/>
        <v>2819.96041388473</v>
      </c>
      <c r="K251" s="26">
        <f t="shared" si="23"/>
        <v>7695.53744903067</v>
      </c>
    </row>
    <row r="252" spans="3:11">
      <c r="C252" t="s">
        <v>403</v>
      </c>
      <c r="E252" s="26">
        <f t="shared" si="19"/>
        <v>443055.555555562</v>
      </c>
      <c r="F252" s="26">
        <f t="shared" si="20"/>
        <v>1825.5902777778</v>
      </c>
      <c r="G252" s="26">
        <f t="shared" si="18"/>
        <v>5853.36805555558</v>
      </c>
      <c r="I252" s="26">
        <f t="shared" si="21"/>
        <v>685726.973303972</v>
      </c>
      <c r="J252" s="26">
        <f t="shared" si="22"/>
        <v>2800.05180765789</v>
      </c>
      <c r="K252" s="26">
        <f t="shared" si="23"/>
        <v>7695.53744903067</v>
      </c>
    </row>
    <row r="253" spans="3:11">
      <c r="C253" t="s">
        <v>404</v>
      </c>
      <c r="E253" s="26">
        <f t="shared" si="19"/>
        <v>439027.777777784</v>
      </c>
      <c r="F253" s="26">
        <f t="shared" si="20"/>
        <v>1809.14351851854</v>
      </c>
      <c r="G253" s="26">
        <f t="shared" si="18"/>
        <v>5836.92129629632</v>
      </c>
      <c r="I253" s="26">
        <f t="shared" si="21"/>
        <v>680831.4876626</v>
      </c>
      <c r="J253" s="26">
        <f t="shared" si="22"/>
        <v>2780.06190795561</v>
      </c>
      <c r="K253" s="26">
        <f t="shared" si="23"/>
        <v>7695.53744903067</v>
      </c>
    </row>
    <row r="254" spans="3:11">
      <c r="C254" t="s">
        <v>405</v>
      </c>
      <c r="E254" s="26">
        <f t="shared" si="19"/>
        <v>435000.000000007</v>
      </c>
      <c r="F254" s="26">
        <f t="shared" si="20"/>
        <v>1792.69675925929</v>
      </c>
      <c r="G254" s="26">
        <f t="shared" si="18"/>
        <v>5820.47453703706</v>
      </c>
      <c r="I254" s="26">
        <f t="shared" si="21"/>
        <v>675916.012121524</v>
      </c>
      <c r="J254" s="26">
        <f t="shared" si="22"/>
        <v>2759.99038282956</v>
      </c>
      <c r="K254" s="26">
        <f t="shared" si="23"/>
        <v>7695.53744903067</v>
      </c>
    </row>
    <row r="255" spans="3:11">
      <c r="C255" t="s">
        <v>406</v>
      </c>
      <c r="E255" s="26">
        <f t="shared" si="19"/>
        <v>430972.222222229</v>
      </c>
      <c r="F255" s="26">
        <f t="shared" si="20"/>
        <v>1776.25000000003</v>
      </c>
      <c r="G255" s="26">
        <f t="shared" si="18"/>
        <v>5804.0277777778</v>
      </c>
      <c r="I255" s="26">
        <f t="shared" si="21"/>
        <v>670980.465055323</v>
      </c>
      <c r="J255" s="26">
        <f t="shared" si="22"/>
        <v>2739.8368989759</v>
      </c>
      <c r="K255" s="26">
        <f t="shared" si="23"/>
        <v>7695.53744903067</v>
      </c>
    </row>
    <row r="256" spans="3:11">
      <c r="C256" t="s">
        <v>407</v>
      </c>
      <c r="E256" s="26">
        <f t="shared" si="19"/>
        <v>426944.444444451</v>
      </c>
      <c r="F256" s="26">
        <f t="shared" si="20"/>
        <v>1759.80324074077</v>
      </c>
      <c r="G256" s="26">
        <f t="shared" si="18"/>
        <v>5787.58101851855</v>
      </c>
      <c r="I256" s="26">
        <f t="shared" si="21"/>
        <v>666024.764505269</v>
      </c>
      <c r="J256" s="26">
        <f t="shared" si="22"/>
        <v>2719.60112172985</v>
      </c>
      <c r="K256" s="26">
        <f t="shared" si="23"/>
        <v>7695.53744903067</v>
      </c>
    </row>
    <row r="257" spans="3:11">
      <c r="C257" t="s">
        <v>408</v>
      </c>
      <c r="E257" s="26">
        <f t="shared" si="19"/>
        <v>422916.666666673</v>
      </c>
      <c r="F257" s="26">
        <f t="shared" si="20"/>
        <v>1743.35648148151</v>
      </c>
      <c r="G257" s="26">
        <f t="shared" si="18"/>
        <v>5771.13425925929</v>
      </c>
      <c r="I257" s="26">
        <f t="shared" si="21"/>
        <v>661048.828177968</v>
      </c>
      <c r="J257" s="26">
        <f t="shared" si="22"/>
        <v>2699.28271506003</v>
      </c>
      <c r="K257" s="26">
        <f t="shared" si="23"/>
        <v>7695.53744903067</v>
      </c>
    </row>
    <row r="258" spans="3:11">
      <c r="C258" t="s">
        <v>409</v>
      </c>
      <c r="E258" s="26">
        <f t="shared" si="19"/>
        <v>418888.888888896</v>
      </c>
      <c r="F258" s="26">
        <f t="shared" si="20"/>
        <v>1726.90972222225</v>
      </c>
      <c r="G258" s="26">
        <f t="shared" si="18"/>
        <v>5754.68750000003</v>
      </c>
      <c r="I258" s="26">
        <f t="shared" si="21"/>
        <v>656052.573443997</v>
      </c>
      <c r="J258" s="26">
        <f t="shared" si="22"/>
        <v>2678.88134156299</v>
      </c>
      <c r="K258" s="26">
        <f t="shared" si="23"/>
        <v>7695.53744903067</v>
      </c>
    </row>
    <row r="259" spans="3:11">
      <c r="C259" t="s">
        <v>410</v>
      </c>
      <c r="E259" s="26">
        <f t="shared" si="19"/>
        <v>414861.111111118</v>
      </c>
      <c r="F259" s="26">
        <f t="shared" si="20"/>
        <v>1710.46296296299</v>
      </c>
      <c r="G259" s="26">
        <f t="shared" ref="G259:G302" si="24">F259+B$6</f>
        <v>5738.24074074077</v>
      </c>
      <c r="I259" s="26">
        <f t="shared" si="21"/>
        <v>651035.917336529</v>
      </c>
      <c r="J259" s="26">
        <f t="shared" si="22"/>
        <v>2658.3966624575</v>
      </c>
      <c r="K259" s="26">
        <f t="shared" si="23"/>
        <v>7695.53744903067</v>
      </c>
    </row>
    <row r="260" spans="3:11">
      <c r="C260" t="s">
        <v>411</v>
      </c>
      <c r="E260" s="26">
        <f t="shared" ref="E260:E301" si="25">E259-B$6</f>
        <v>410833.33333334</v>
      </c>
      <c r="F260" s="26">
        <f t="shared" ref="F260:F302" si="26">E259*B$5/12</f>
        <v>1694.01620370373</v>
      </c>
      <c r="G260" s="26">
        <f t="shared" si="24"/>
        <v>5721.79398148151</v>
      </c>
      <c r="I260" s="26">
        <f t="shared" si="21"/>
        <v>645998.776549956</v>
      </c>
      <c r="J260" s="26">
        <f t="shared" si="22"/>
        <v>2637.82833757899</v>
      </c>
      <c r="K260" s="26">
        <f t="shared" si="23"/>
        <v>7695.53744903067</v>
      </c>
    </row>
    <row r="261" spans="3:11">
      <c r="C261" t="s">
        <v>412</v>
      </c>
      <c r="E261" s="26">
        <f t="shared" si="25"/>
        <v>406805.555555562</v>
      </c>
      <c r="F261" s="26">
        <f t="shared" si="26"/>
        <v>1677.56944444447</v>
      </c>
      <c r="G261" s="26">
        <f t="shared" si="24"/>
        <v>5705.34722222225</v>
      </c>
      <c r="I261" s="26">
        <f t="shared" ref="I261:I319" si="27">I260-K260+J260</f>
        <v>640941.067438505</v>
      </c>
      <c r="J261" s="26">
        <f t="shared" ref="J261:J319" si="28">I261*$B$5/12</f>
        <v>2617.17602537389</v>
      </c>
      <c r="K261" s="26">
        <f t="shared" ref="K261:K319" si="29">K260</f>
        <v>7695.53744903067</v>
      </c>
    </row>
    <row r="262" spans="3:11">
      <c r="C262" t="s">
        <v>413</v>
      </c>
      <c r="E262" s="26">
        <f t="shared" si="25"/>
        <v>402777.777777785</v>
      </c>
      <c r="F262" s="26">
        <f t="shared" si="26"/>
        <v>1661.12268518521</v>
      </c>
      <c r="G262" s="26">
        <f t="shared" si="24"/>
        <v>5688.90046296299</v>
      </c>
      <c r="I262" s="26">
        <f t="shared" si="27"/>
        <v>635862.706014848</v>
      </c>
      <c r="J262" s="26">
        <f t="shared" si="28"/>
        <v>2596.43938289396</v>
      </c>
      <c r="K262" s="26">
        <f t="shared" si="29"/>
        <v>7695.53744903067</v>
      </c>
    </row>
    <row r="263" spans="3:11">
      <c r="C263" t="s">
        <v>414</v>
      </c>
      <c r="E263" s="26">
        <f t="shared" si="25"/>
        <v>398750.000000007</v>
      </c>
      <c r="F263" s="26">
        <f t="shared" si="26"/>
        <v>1644.67592592595</v>
      </c>
      <c r="G263" s="26">
        <f t="shared" si="24"/>
        <v>5672.45370370373</v>
      </c>
      <c r="I263" s="26">
        <f t="shared" si="27"/>
        <v>630763.607948711</v>
      </c>
      <c r="J263" s="26">
        <f t="shared" si="28"/>
        <v>2575.61806579057</v>
      </c>
      <c r="K263" s="26">
        <f t="shared" si="29"/>
        <v>7695.53744903067</v>
      </c>
    </row>
    <row r="264" spans="3:11">
      <c r="C264" t="s">
        <v>415</v>
      </c>
      <c r="E264" s="26">
        <f t="shared" si="25"/>
        <v>394722.222222229</v>
      </c>
      <c r="F264" s="26">
        <f t="shared" si="26"/>
        <v>1628.22916666669</v>
      </c>
      <c r="G264" s="26">
        <f t="shared" si="24"/>
        <v>5656.00694444447</v>
      </c>
      <c r="I264" s="26">
        <f t="shared" si="27"/>
        <v>625643.688565471</v>
      </c>
      <c r="J264" s="26">
        <f t="shared" si="28"/>
        <v>2554.71172830901</v>
      </c>
      <c r="K264" s="26">
        <f t="shared" si="29"/>
        <v>7695.53744903067</v>
      </c>
    </row>
    <row r="265" spans="3:11">
      <c r="C265" t="s">
        <v>416</v>
      </c>
      <c r="E265" s="26">
        <f t="shared" si="25"/>
        <v>390694.444444451</v>
      </c>
      <c r="F265" s="26">
        <f t="shared" si="26"/>
        <v>1611.78240740744</v>
      </c>
      <c r="G265" s="26">
        <f t="shared" si="24"/>
        <v>5639.56018518521</v>
      </c>
      <c r="I265" s="26">
        <f t="shared" si="27"/>
        <v>620502.862844749</v>
      </c>
      <c r="J265" s="26">
        <f t="shared" si="28"/>
        <v>2533.72002328273</v>
      </c>
      <c r="K265" s="26">
        <f t="shared" si="29"/>
        <v>7695.53744903067</v>
      </c>
    </row>
    <row r="266" spans="3:11">
      <c r="C266" t="s">
        <v>417</v>
      </c>
      <c r="E266" s="26">
        <f t="shared" si="25"/>
        <v>386666.666666673</v>
      </c>
      <c r="F266" s="26">
        <f t="shared" si="26"/>
        <v>1595.33564814818</v>
      </c>
      <c r="G266" s="26">
        <f t="shared" si="24"/>
        <v>5623.11342592595</v>
      </c>
      <c r="I266" s="26">
        <f t="shared" si="27"/>
        <v>615341.045419001</v>
      </c>
      <c r="J266" s="26">
        <f t="shared" si="28"/>
        <v>2512.64260212759</v>
      </c>
      <c r="K266" s="26">
        <f t="shared" si="29"/>
        <v>7695.53744903067</v>
      </c>
    </row>
    <row r="267" spans="3:11">
      <c r="C267" t="s">
        <v>418</v>
      </c>
      <c r="E267" s="26">
        <f t="shared" si="25"/>
        <v>382638.888888896</v>
      </c>
      <c r="F267" s="26">
        <f t="shared" si="26"/>
        <v>1578.88888888892</v>
      </c>
      <c r="G267" s="26">
        <f t="shared" si="24"/>
        <v>5606.6666666667</v>
      </c>
      <c r="I267" s="26">
        <f t="shared" si="27"/>
        <v>610158.150572098</v>
      </c>
      <c r="J267" s="26">
        <f t="shared" si="28"/>
        <v>2491.47911483607</v>
      </c>
      <c r="K267" s="26">
        <f t="shared" si="29"/>
        <v>7695.53744903067</v>
      </c>
    </row>
    <row r="268" spans="3:11">
      <c r="C268" t="s">
        <v>419</v>
      </c>
      <c r="E268" s="26">
        <f t="shared" si="25"/>
        <v>378611.111111118</v>
      </c>
      <c r="F268" s="26">
        <f t="shared" si="26"/>
        <v>1562.44212962966</v>
      </c>
      <c r="G268" s="26">
        <f t="shared" si="24"/>
        <v>5590.21990740744</v>
      </c>
      <c r="I268" s="26">
        <f t="shared" si="27"/>
        <v>604954.092237904</v>
      </c>
      <c r="J268" s="26">
        <f t="shared" si="28"/>
        <v>2470.22920997144</v>
      </c>
      <c r="K268" s="26">
        <f t="shared" si="29"/>
        <v>7695.53744903067</v>
      </c>
    </row>
    <row r="269" spans="3:11">
      <c r="C269" t="s">
        <v>420</v>
      </c>
      <c r="E269" s="26">
        <f t="shared" si="25"/>
        <v>374583.33333334</v>
      </c>
      <c r="F269" s="26">
        <f t="shared" si="26"/>
        <v>1545.9953703704</v>
      </c>
      <c r="G269" s="26">
        <f t="shared" si="24"/>
        <v>5573.77314814818</v>
      </c>
      <c r="I269" s="26">
        <f t="shared" si="27"/>
        <v>599728.783998845</v>
      </c>
      <c r="J269" s="26">
        <f t="shared" si="28"/>
        <v>2448.89253466195</v>
      </c>
      <c r="K269" s="26">
        <f t="shared" si="29"/>
        <v>7695.53744903067</v>
      </c>
    </row>
    <row r="270" spans="3:11">
      <c r="C270" t="s">
        <v>421</v>
      </c>
      <c r="E270" s="26">
        <f t="shared" si="25"/>
        <v>370555.555555562</v>
      </c>
      <c r="F270" s="26">
        <f t="shared" si="26"/>
        <v>1529.54861111114</v>
      </c>
      <c r="G270" s="26">
        <f t="shared" si="24"/>
        <v>5557.32638888892</v>
      </c>
      <c r="I270" s="26">
        <f t="shared" si="27"/>
        <v>594482.139084476</v>
      </c>
      <c r="J270" s="26">
        <f t="shared" si="28"/>
        <v>2427.46873459494</v>
      </c>
      <c r="K270" s="26">
        <f t="shared" si="29"/>
        <v>7695.53744903067</v>
      </c>
    </row>
    <row r="271" spans="3:11">
      <c r="C271" t="s">
        <v>422</v>
      </c>
      <c r="E271" s="26">
        <f t="shared" si="25"/>
        <v>366527.777777785</v>
      </c>
      <c r="F271" s="26">
        <f t="shared" si="26"/>
        <v>1513.10185185188</v>
      </c>
      <c r="G271" s="26">
        <f t="shared" si="24"/>
        <v>5540.87962962966</v>
      </c>
      <c r="I271" s="26">
        <f t="shared" si="27"/>
        <v>589214.07037004</v>
      </c>
      <c r="J271" s="26">
        <f t="shared" si="28"/>
        <v>2405.957454011</v>
      </c>
      <c r="K271" s="26">
        <f t="shared" si="29"/>
        <v>7695.53744903067</v>
      </c>
    </row>
    <row r="272" spans="3:11">
      <c r="C272" t="s">
        <v>423</v>
      </c>
      <c r="E272" s="26">
        <f t="shared" si="25"/>
        <v>362500.000000007</v>
      </c>
      <c r="F272" s="26">
        <f t="shared" si="26"/>
        <v>1496.65509259262</v>
      </c>
      <c r="G272" s="26">
        <f t="shared" si="24"/>
        <v>5524.4328703704</v>
      </c>
      <c r="I272" s="26">
        <f t="shared" si="27"/>
        <v>583924.49037502</v>
      </c>
      <c r="J272" s="26">
        <f t="shared" si="28"/>
        <v>2384.358335698</v>
      </c>
      <c r="K272" s="26">
        <f t="shared" si="29"/>
        <v>7695.53744903067</v>
      </c>
    </row>
    <row r="273" spans="3:11">
      <c r="C273" t="s">
        <v>424</v>
      </c>
      <c r="E273" s="26">
        <f t="shared" si="25"/>
        <v>358472.222222229</v>
      </c>
      <c r="F273" s="26">
        <f t="shared" si="26"/>
        <v>1480.20833333336</v>
      </c>
      <c r="G273" s="26">
        <f t="shared" si="24"/>
        <v>5507.98611111114</v>
      </c>
      <c r="I273" s="26">
        <f t="shared" si="27"/>
        <v>578613.311261688</v>
      </c>
      <c r="J273" s="26">
        <f t="shared" si="28"/>
        <v>2362.67102098522</v>
      </c>
      <c r="K273" s="26">
        <f t="shared" si="29"/>
        <v>7695.53744903067</v>
      </c>
    </row>
    <row r="274" spans="3:11">
      <c r="C274" t="s">
        <v>425</v>
      </c>
      <c r="E274" s="26">
        <f t="shared" si="25"/>
        <v>354444.444444451</v>
      </c>
      <c r="F274" s="26">
        <f t="shared" si="26"/>
        <v>1463.7615740741</v>
      </c>
      <c r="G274" s="26">
        <f t="shared" si="24"/>
        <v>5491.53935185188</v>
      </c>
      <c r="I274" s="26">
        <f t="shared" si="27"/>
        <v>573280.444833642</v>
      </c>
      <c r="J274" s="26">
        <f t="shared" si="28"/>
        <v>2340.89514973737</v>
      </c>
      <c r="K274" s="26">
        <f t="shared" si="29"/>
        <v>7695.53744903067</v>
      </c>
    </row>
    <row r="275" spans="3:11">
      <c r="C275" t="s">
        <v>426</v>
      </c>
      <c r="E275" s="26">
        <f t="shared" si="25"/>
        <v>350416.666666674</v>
      </c>
      <c r="F275" s="26">
        <f t="shared" si="26"/>
        <v>1447.31481481484</v>
      </c>
      <c r="G275" s="26">
        <f t="shared" si="24"/>
        <v>5475.09259259262</v>
      </c>
      <c r="I275" s="26">
        <f t="shared" si="27"/>
        <v>567925.802534349</v>
      </c>
      <c r="J275" s="26">
        <f t="shared" si="28"/>
        <v>2319.03036034859</v>
      </c>
      <c r="K275" s="26">
        <f t="shared" si="29"/>
        <v>7695.53744903067</v>
      </c>
    </row>
    <row r="276" spans="3:11">
      <c r="C276" t="s">
        <v>427</v>
      </c>
      <c r="E276" s="26">
        <f t="shared" si="25"/>
        <v>346388.888888896</v>
      </c>
      <c r="F276" s="26">
        <f t="shared" si="26"/>
        <v>1430.86805555558</v>
      </c>
      <c r="G276" s="26">
        <f t="shared" si="24"/>
        <v>5458.64583333336</v>
      </c>
      <c r="I276" s="26">
        <f t="shared" si="27"/>
        <v>562549.295445667</v>
      </c>
      <c r="J276" s="26">
        <f t="shared" si="28"/>
        <v>2297.07628973647</v>
      </c>
      <c r="K276" s="26">
        <f t="shared" si="29"/>
        <v>7695.53744903067</v>
      </c>
    </row>
    <row r="277" spans="3:11">
      <c r="C277" t="s">
        <v>428</v>
      </c>
      <c r="E277" s="26">
        <f t="shared" si="25"/>
        <v>342361.111111118</v>
      </c>
      <c r="F277" s="26">
        <f t="shared" si="26"/>
        <v>1414.42129629633</v>
      </c>
      <c r="G277" s="26">
        <f t="shared" si="24"/>
        <v>5442.1990740741</v>
      </c>
      <c r="I277" s="26">
        <f t="shared" si="27"/>
        <v>557150.834286373</v>
      </c>
      <c r="J277" s="26">
        <f t="shared" si="28"/>
        <v>2275.03257333602</v>
      </c>
      <c r="K277" s="26">
        <f t="shared" si="29"/>
        <v>7695.53744903067</v>
      </c>
    </row>
    <row r="278" spans="3:11">
      <c r="C278" t="s">
        <v>429</v>
      </c>
      <c r="E278" s="26">
        <f t="shared" si="25"/>
        <v>338333.33333334</v>
      </c>
      <c r="F278" s="26">
        <f t="shared" si="26"/>
        <v>1397.97453703707</v>
      </c>
      <c r="G278" s="26">
        <f t="shared" si="24"/>
        <v>5425.75231481484</v>
      </c>
      <c r="I278" s="26">
        <f t="shared" si="27"/>
        <v>551730.329410678</v>
      </c>
      <c r="J278" s="26">
        <f t="shared" si="28"/>
        <v>2252.8988450936</v>
      </c>
      <c r="K278" s="26">
        <f t="shared" si="29"/>
        <v>7695.53744903067</v>
      </c>
    </row>
    <row r="279" spans="3:11">
      <c r="C279" t="s">
        <v>430</v>
      </c>
      <c r="E279" s="26">
        <f t="shared" si="25"/>
        <v>334305.555555563</v>
      </c>
      <c r="F279" s="26">
        <f t="shared" si="26"/>
        <v>1381.52777777781</v>
      </c>
      <c r="G279" s="26">
        <f t="shared" si="24"/>
        <v>5409.30555555558</v>
      </c>
      <c r="I279" s="26">
        <f t="shared" si="27"/>
        <v>546287.690806741</v>
      </c>
      <c r="J279" s="26">
        <f t="shared" si="28"/>
        <v>2230.67473746086</v>
      </c>
      <c r="K279" s="26">
        <f t="shared" si="29"/>
        <v>7695.53744903067</v>
      </c>
    </row>
    <row r="280" spans="3:11">
      <c r="C280" t="s">
        <v>431</v>
      </c>
      <c r="E280" s="26">
        <f t="shared" si="25"/>
        <v>330277.777777785</v>
      </c>
      <c r="F280" s="26">
        <f t="shared" si="26"/>
        <v>1365.08101851855</v>
      </c>
      <c r="G280" s="26">
        <f t="shared" si="24"/>
        <v>5392.85879629633</v>
      </c>
      <c r="I280" s="26">
        <f t="shared" si="27"/>
        <v>540822.828095171</v>
      </c>
      <c r="J280" s="26">
        <f t="shared" si="28"/>
        <v>2208.35988138862</v>
      </c>
      <c r="K280" s="26">
        <f t="shared" si="29"/>
        <v>7695.53744903067</v>
      </c>
    </row>
    <row r="281" spans="3:11">
      <c r="C281" t="s">
        <v>432</v>
      </c>
      <c r="E281" s="26">
        <f t="shared" si="25"/>
        <v>326250.000000007</v>
      </c>
      <c r="F281" s="26">
        <f t="shared" si="26"/>
        <v>1348.63425925929</v>
      </c>
      <c r="G281" s="26">
        <f t="shared" si="24"/>
        <v>5376.41203703707</v>
      </c>
      <c r="I281" s="26">
        <f t="shared" si="27"/>
        <v>535335.650527529</v>
      </c>
      <c r="J281" s="26">
        <f t="shared" si="28"/>
        <v>2185.95390632074</v>
      </c>
      <c r="K281" s="26">
        <f t="shared" si="29"/>
        <v>7695.53744903067</v>
      </c>
    </row>
    <row r="282" spans="3:11">
      <c r="C282" t="s">
        <v>433</v>
      </c>
      <c r="E282" s="26">
        <f t="shared" si="25"/>
        <v>322222.222222229</v>
      </c>
      <c r="F282" s="26">
        <f t="shared" si="26"/>
        <v>1332.18750000003</v>
      </c>
      <c r="G282" s="26">
        <f t="shared" si="24"/>
        <v>5359.96527777781</v>
      </c>
      <c r="I282" s="26">
        <f t="shared" si="27"/>
        <v>529826.066984819</v>
      </c>
      <c r="J282" s="26">
        <f t="shared" si="28"/>
        <v>2163.45644018801</v>
      </c>
      <c r="K282" s="26">
        <f t="shared" si="29"/>
        <v>7695.53744903067</v>
      </c>
    </row>
    <row r="283" spans="3:11">
      <c r="C283" t="s">
        <v>434</v>
      </c>
      <c r="E283" s="26">
        <f t="shared" si="25"/>
        <v>318194.444444452</v>
      </c>
      <c r="F283" s="26">
        <f t="shared" si="26"/>
        <v>1315.74074074077</v>
      </c>
      <c r="G283" s="26">
        <f t="shared" si="24"/>
        <v>5343.51851851855</v>
      </c>
      <c r="I283" s="26">
        <f t="shared" si="27"/>
        <v>524293.985975977</v>
      </c>
      <c r="J283" s="26">
        <f t="shared" si="28"/>
        <v>2140.8671094019</v>
      </c>
      <c r="K283" s="26">
        <f t="shared" si="29"/>
        <v>7695.53744903067</v>
      </c>
    </row>
    <row r="284" spans="3:11">
      <c r="C284" t="s">
        <v>435</v>
      </c>
      <c r="E284" s="26">
        <f t="shared" si="25"/>
        <v>314166.666666674</v>
      </c>
      <c r="F284" s="26">
        <f t="shared" si="26"/>
        <v>1299.29398148151</v>
      </c>
      <c r="G284" s="26">
        <f t="shared" si="24"/>
        <v>5327.07175925929</v>
      </c>
      <c r="I284" s="26">
        <f t="shared" si="27"/>
        <v>518739.315636348</v>
      </c>
      <c r="J284" s="26">
        <f t="shared" si="28"/>
        <v>2118.18553884842</v>
      </c>
      <c r="K284" s="26">
        <f t="shared" si="29"/>
        <v>7695.53744903067</v>
      </c>
    </row>
    <row r="285" spans="3:11">
      <c r="C285" t="s">
        <v>436</v>
      </c>
      <c r="E285" s="26">
        <f t="shared" si="25"/>
        <v>310138.888888896</v>
      </c>
      <c r="F285" s="26">
        <f t="shared" si="26"/>
        <v>1282.84722222225</v>
      </c>
      <c r="G285" s="26">
        <f t="shared" si="24"/>
        <v>5310.62500000003</v>
      </c>
      <c r="I285" s="26">
        <f t="shared" si="27"/>
        <v>513161.963726166</v>
      </c>
      <c r="J285" s="26">
        <f t="shared" si="28"/>
        <v>2095.41135188184</v>
      </c>
      <c r="K285" s="26">
        <f t="shared" si="29"/>
        <v>7695.53744903067</v>
      </c>
    </row>
    <row r="286" spans="3:11">
      <c r="C286" t="s">
        <v>437</v>
      </c>
      <c r="E286" s="26">
        <f t="shared" si="25"/>
        <v>306111.111111118</v>
      </c>
      <c r="F286" s="26">
        <f t="shared" si="26"/>
        <v>1266.40046296299</v>
      </c>
      <c r="G286" s="26">
        <f t="shared" si="24"/>
        <v>5294.17824074077</v>
      </c>
      <c r="I286" s="26">
        <f t="shared" si="27"/>
        <v>507561.837629017</v>
      </c>
      <c r="J286" s="26">
        <f t="shared" si="28"/>
        <v>2072.54417031849</v>
      </c>
      <c r="K286" s="26">
        <f t="shared" si="29"/>
        <v>7695.53744903067</v>
      </c>
    </row>
    <row r="287" spans="3:11">
      <c r="C287" t="s">
        <v>438</v>
      </c>
      <c r="E287" s="26">
        <f t="shared" si="25"/>
        <v>302083.333333341</v>
      </c>
      <c r="F287" s="26">
        <f t="shared" si="26"/>
        <v>1249.95370370373</v>
      </c>
      <c r="G287" s="26">
        <f t="shared" si="24"/>
        <v>5277.73148148151</v>
      </c>
      <c r="I287" s="26">
        <f t="shared" si="27"/>
        <v>501938.844350305</v>
      </c>
      <c r="J287" s="26">
        <f t="shared" si="28"/>
        <v>2049.58361443041</v>
      </c>
      <c r="K287" s="26">
        <f t="shared" si="29"/>
        <v>7695.53744903067</v>
      </c>
    </row>
    <row r="288" spans="3:11">
      <c r="C288" t="s">
        <v>439</v>
      </c>
      <c r="E288" s="26">
        <f t="shared" si="25"/>
        <v>298055.555555563</v>
      </c>
      <c r="F288" s="26">
        <f t="shared" si="26"/>
        <v>1233.50694444447</v>
      </c>
      <c r="G288" s="26">
        <f t="shared" si="24"/>
        <v>5261.28472222225</v>
      </c>
      <c r="I288" s="26">
        <f t="shared" si="27"/>
        <v>496292.890515704</v>
      </c>
      <c r="J288" s="26">
        <f t="shared" si="28"/>
        <v>2026.52930293913</v>
      </c>
      <c r="K288" s="26">
        <f t="shared" si="29"/>
        <v>7695.53744903067</v>
      </c>
    </row>
    <row r="289" spans="3:11">
      <c r="C289" t="s">
        <v>440</v>
      </c>
      <c r="E289" s="26">
        <f t="shared" si="25"/>
        <v>294027.777777785</v>
      </c>
      <c r="F289" s="26">
        <f t="shared" si="26"/>
        <v>1217.06018518522</v>
      </c>
      <c r="G289" s="26">
        <f t="shared" si="24"/>
        <v>5244.83796296299</v>
      </c>
      <c r="I289" s="26">
        <f t="shared" si="27"/>
        <v>490623.882369613</v>
      </c>
      <c r="J289" s="26">
        <f t="shared" si="28"/>
        <v>2003.38085300925</v>
      </c>
      <c r="K289" s="26">
        <f t="shared" si="29"/>
        <v>7695.53744903067</v>
      </c>
    </row>
    <row r="290" spans="3:11">
      <c r="C290" t="s">
        <v>441</v>
      </c>
      <c r="E290" s="26">
        <f t="shared" si="25"/>
        <v>290000.000000007</v>
      </c>
      <c r="F290" s="26">
        <f t="shared" si="26"/>
        <v>1200.61342592596</v>
      </c>
      <c r="G290" s="26">
        <f t="shared" si="24"/>
        <v>5228.39120370373</v>
      </c>
      <c r="I290" s="26">
        <f t="shared" si="27"/>
        <v>484931.725773591</v>
      </c>
      <c r="J290" s="26">
        <f t="shared" si="28"/>
        <v>1980.13788024216</v>
      </c>
      <c r="K290" s="26">
        <f t="shared" si="29"/>
        <v>7695.53744903067</v>
      </c>
    </row>
    <row r="291" spans="3:11">
      <c r="C291" t="s">
        <v>442</v>
      </c>
      <c r="E291" s="26">
        <f t="shared" si="25"/>
        <v>285972.22222223</v>
      </c>
      <c r="F291" s="26">
        <f t="shared" si="26"/>
        <v>1184.1666666667</v>
      </c>
      <c r="G291" s="26">
        <f t="shared" si="24"/>
        <v>5211.94444444448</v>
      </c>
      <c r="I291" s="26">
        <f t="shared" si="27"/>
        <v>479216.326204803</v>
      </c>
      <c r="J291" s="26">
        <f t="shared" si="28"/>
        <v>1956.79999866961</v>
      </c>
      <c r="K291" s="26">
        <f t="shared" si="29"/>
        <v>7695.53744903067</v>
      </c>
    </row>
    <row r="292" spans="3:11">
      <c r="C292" t="s">
        <v>443</v>
      </c>
      <c r="E292" s="26">
        <f t="shared" si="25"/>
        <v>281944.444444452</v>
      </c>
      <c r="F292" s="26">
        <f t="shared" si="26"/>
        <v>1167.71990740744</v>
      </c>
      <c r="G292" s="26">
        <f t="shared" si="24"/>
        <v>5195.49768518522</v>
      </c>
      <c r="I292" s="26">
        <f t="shared" si="27"/>
        <v>473477.588754442</v>
      </c>
      <c r="J292" s="26">
        <f t="shared" si="28"/>
        <v>1933.3668207473</v>
      </c>
      <c r="K292" s="26">
        <f t="shared" si="29"/>
        <v>7695.53744903067</v>
      </c>
    </row>
    <row r="293" spans="3:11">
      <c r="C293" t="s">
        <v>444</v>
      </c>
      <c r="E293" s="26">
        <f t="shared" si="25"/>
        <v>277916.666666674</v>
      </c>
      <c r="F293" s="26">
        <f t="shared" si="26"/>
        <v>1151.27314814818</v>
      </c>
      <c r="G293" s="26">
        <f t="shared" si="24"/>
        <v>5179.05092592596</v>
      </c>
      <c r="I293" s="26">
        <f t="shared" si="27"/>
        <v>467715.418126158</v>
      </c>
      <c r="J293" s="26">
        <f t="shared" si="28"/>
        <v>1909.83795734848</v>
      </c>
      <c r="K293" s="26">
        <f t="shared" si="29"/>
        <v>7695.53744903067</v>
      </c>
    </row>
    <row r="294" spans="3:11">
      <c r="C294" t="s">
        <v>445</v>
      </c>
      <c r="E294" s="26">
        <f t="shared" si="25"/>
        <v>273888.888888896</v>
      </c>
      <c r="F294" s="26">
        <f t="shared" si="26"/>
        <v>1134.82638888892</v>
      </c>
      <c r="G294" s="26">
        <f t="shared" si="24"/>
        <v>5162.6041666667</v>
      </c>
      <c r="I294" s="26">
        <f t="shared" si="27"/>
        <v>461929.718634476</v>
      </c>
      <c r="J294" s="26">
        <f t="shared" si="28"/>
        <v>1886.21301775744</v>
      </c>
      <c r="K294" s="26">
        <f t="shared" si="29"/>
        <v>7695.53744903067</v>
      </c>
    </row>
    <row r="295" spans="3:11">
      <c r="C295" t="s">
        <v>446</v>
      </c>
      <c r="E295" s="26">
        <f t="shared" si="25"/>
        <v>269861.111111119</v>
      </c>
      <c r="F295" s="26">
        <f t="shared" si="26"/>
        <v>1118.37962962966</v>
      </c>
      <c r="G295" s="26">
        <f t="shared" si="24"/>
        <v>5146.15740740744</v>
      </c>
      <c r="I295" s="26">
        <f t="shared" si="27"/>
        <v>456120.394203203</v>
      </c>
      <c r="J295" s="26">
        <f t="shared" si="28"/>
        <v>1862.49160966308</v>
      </c>
      <c r="K295" s="26">
        <f t="shared" si="29"/>
        <v>7695.53744903067</v>
      </c>
    </row>
    <row r="296" spans="3:11">
      <c r="C296" t="s">
        <v>447</v>
      </c>
      <c r="E296" s="26">
        <f t="shared" si="25"/>
        <v>265833.333333341</v>
      </c>
      <c r="F296" s="26">
        <f t="shared" si="26"/>
        <v>1101.9328703704</v>
      </c>
      <c r="G296" s="26">
        <f t="shared" si="24"/>
        <v>5129.71064814818</v>
      </c>
      <c r="I296" s="26">
        <f t="shared" si="27"/>
        <v>450287.348363835</v>
      </c>
      <c r="J296" s="26">
        <f t="shared" si="28"/>
        <v>1838.67333915233</v>
      </c>
      <c r="K296" s="26">
        <f t="shared" si="29"/>
        <v>7695.53744903067</v>
      </c>
    </row>
    <row r="297" spans="3:11">
      <c r="C297" t="s">
        <v>448</v>
      </c>
      <c r="E297" s="26">
        <f t="shared" si="25"/>
        <v>261805.555555563</v>
      </c>
      <c r="F297" s="26">
        <f t="shared" si="26"/>
        <v>1085.48611111114</v>
      </c>
      <c r="G297" s="26">
        <f t="shared" si="24"/>
        <v>5113.26388888892</v>
      </c>
      <c r="I297" s="26">
        <f t="shared" si="27"/>
        <v>444430.484253957</v>
      </c>
      <c r="J297" s="26">
        <f t="shared" si="28"/>
        <v>1814.75781070366</v>
      </c>
      <c r="K297" s="26">
        <f t="shared" si="29"/>
        <v>7695.53744903067</v>
      </c>
    </row>
    <row r="298" spans="3:11">
      <c r="C298" t="s">
        <v>449</v>
      </c>
      <c r="E298" s="26">
        <f t="shared" si="25"/>
        <v>257777.777777785</v>
      </c>
      <c r="F298" s="26">
        <f t="shared" si="26"/>
        <v>1069.03935185188</v>
      </c>
      <c r="G298" s="26">
        <f t="shared" si="24"/>
        <v>5096.81712962966</v>
      </c>
      <c r="I298" s="26">
        <f t="shared" si="27"/>
        <v>438549.70461563</v>
      </c>
      <c r="J298" s="26">
        <f t="shared" si="28"/>
        <v>1790.74462718049</v>
      </c>
      <c r="K298" s="26">
        <f t="shared" si="29"/>
        <v>7695.53744903067</v>
      </c>
    </row>
    <row r="299" spans="3:11">
      <c r="C299" t="s">
        <v>450</v>
      </c>
      <c r="E299" s="26">
        <f t="shared" si="25"/>
        <v>253750.000000008</v>
      </c>
      <c r="F299" s="26">
        <f t="shared" si="26"/>
        <v>1052.59259259262</v>
      </c>
      <c r="G299" s="26">
        <f t="shared" si="24"/>
        <v>5080.3703703704</v>
      </c>
      <c r="I299" s="26">
        <f t="shared" si="27"/>
        <v>432644.91179378</v>
      </c>
      <c r="J299" s="26">
        <f t="shared" si="28"/>
        <v>1766.6333898246</v>
      </c>
      <c r="K299" s="26">
        <f t="shared" si="29"/>
        <v>7695.53744903067</v>
      </c>
    </row>
    <row r="300" spans="3:11">
      <c r="C300" t="s">
        <v>451</v>
      </c>
      <c r="E300" s="26">
        <f t="shared" si="25"/>
        <v>249722.22222223</v>
      </c>
      <c r="F300" s="26">
        <f t="shared" si="26"/>
        <v>1036.14583333336</v>
      </c>
      <c r="G300" s="26">
        <f t="shared" si="24"/>
        <v>5063.92361111114</v>
      </c>
      <c r="I300" s="26">
        <f t="shared" si="27"/>
        <v>426716.007734574</v>
      </c>
      <c r="J300" s="26">
        <f t="shared" si="28"/>
        <v>1742.42369824951</v>
      </c>
      <c r="K300" s="26">
        <f t="shared" si="29"/>
        <v>7695.53744903067</v>
      </c>
    </row>
    <row r="301" spans="3:11">
      <c r="C301" t="s">
        <v>452</v>
      </c>
      <c r="E301" s="26">
        <f t="shared" si="25"/>
        <v>245694.444444452</v>
      </c>
      <c r="F301" s="26">
        <f t="shared" si="26"/>
        <v>1019.69907407411</v>
      </c>
      <c r="G301" s="26">
        <f t="shared" si="24"/>
        <v>5047.47685185188</v>
      </c>
      <c r="I301" s="26">
        <f t="shared" si="27"/>
        <v>420762.893983793</v>
      </c>
      <c r="J301" s="26">
        <f t="shared" si="28"/>
        <v>1718.11515043382</v>
      </c>
      <c r="K301" s="26">
        <f t="shared" si="29"/>
        <v>7695.53744903067</v>
      </c>
    </row>
    <row r="302" spans="3:11">
      <c r="C302" t="s">
        <v>453</v>
      </c>
      <c r="F302" s="26">
        <f t="shared" si="26"/>
        <v>1003.25231481485</v>
      </c>
      <c r="G302" s="26">
        <f t="shared" si="24"/>
        <v>5031.03009259262</v>
      </c>
      <c r="I302" s="26">
        <f t="shared" si="27"/>
        <v>414785.471685196</v>
      </c>
      <c r="J302" s="26">
        <f t="shared" si="28"/>
        <v>1693.70734271455</v>
      </c>
      <c r="K302" s="26">
        <f t="shared" si="29"/>
        <v>7695.53744903067</v>
      </c>
    </row>
    <row r="303" spans="9:11">
      <c r="I303" s="26">
        <f t="shared" si="27"/>
        <v>408783.64157888</v>
      </c>
      <c r="J303" s="26">
        <f t="shared" si="28"/>
        <v>1669.19986978042</v>
      </c>
      <c r="K303" s="26">
        <f t="shared" si="29"/>
        <v>7695.53744903067</v>
      </c>
    </row>
    <row r="304" spans="9:11">
      <c r="I304" s="26">
        <f t="shared" si="27"/>
        <v>402757.303999629</v>
      </c>
      <c r="J304" s="26">
        <f t="shared" si="28"/>
        <v>1644.59232466515</v>
      </c>
      <c r="K304" s="26">
        <f t="shared" si="29"/>
        <v>7695.53744903067</v>
      </c>
    </row>
    <row r="305" customFormat="1" spans="9:11">
      <c r="I305" s="26">
        <f t="shared" si="27"/>
        <v>396706.358875264</v>
      </c>
      <c r="J305" s="26">
        <f t="shared" si="28"/>
        <v>1619.88429874066</v>
      </c>
      <c r="K305" s="26">
        <f t="shared" si="29"/>
        <v>7695.53744903067</v>
      </c>
    </row>
    <row r="306" customFormat="1" spans="9:11">
      <c r="I306" s="26">
        <f t="shared" si="27"/>
        <v>390630.705724974</v>
      </c>
      <c r="J306" s="26">
        <f t="shared" si="28"/>
        <v>1595.07538171031</v>
      </c>
      <c r="K306" s="26">
        <f t="shared" si="29"/>
        <v>7695.53744903067</v>
      </c>
    </row>
    <row r="307" customFormat="1" spans="9:11">
      <c r="I307" s="26">
        <f t="shared" si="27"/>
        <v>384530.243657653</v>
      </c>
      <c r="J307" s="26">
        <f t="shared" si="28"/>
        <v>1570.16516160209</v>
      </c>
      <c r="K307" s="26">
        <f t="shared" si="29"/>
        <v>7695.53744903067</v>
      </c>
    </row>
    <row r="308" customFormat="1" spans="9:11">
      <c r="I308" s="26">
        <f t="shared" si="27"/>
        <v>378404.871370225</v>
      </c>
      <c r="J308" s="26">
        <f t="shared" si="28"/>
        <v>1545.15322476175</v>
      </c>
      <c r="K308" s="26">
        <f t="shared" si="29"/>
        <v>7695.53744903067</v>
      </c>
    </row>
    <row r="309" customFormat="1" spans="9:11">
      <c r="I309" s="26">
        <f t="shared" si="27"/>
        <v>372254.487145956</v>
      </c>
      <c r="J309" s="26">
        <f t="shared" si="28"/>
        <v>1520.03915584599</v>
      </c>
      <c r="K309" s="26">
        <f t="shared" si="29"/>
        <v>7695.53744903067</v>
      </c>
    </row>
    <row r="310" customFormat="1" spans="9:11">
      <c r="I310" s="26">
        <f t="shared" si="27"/>
        <v>366078.988852771</v>
      </c>
      <c r="J310" s="26">
        <f t="shared" si="28"/>
        <v>1494.82253781548</v>
      </c>
      <c r="K310" s="26">
        <f t="shared" si="29"/>
        <v>7695.53744903067</v>
      </c>
    </row>
    <row r="311" customFormat="1" spans="9:11">
      <c r="I311" s="26">
        <f t="shared" si="27"/>
        <v>359878.273941556</v>
      </c>
      <c r="J311" s="26">
        <f t="shared" si="28"/>
        <v>1469.50295192802</v>
      </c>
      <c r="K311" s="26">
        <f t="shared" si="29"/>
        <v>7695.53744903067</v>
      </c>
    </row>
    <row r="312" customFormat="1" spans="9:11">
      <c r="I312" s="26">
        <f t="shared" si="27"/>
        <v>353652.239444453</v>
      </c>
      <c r="J312" s="26">
        <f t="shared" si="28"/>
        <v>1444.07997773152</v>
      </c>
      <c r="K312" s="26">
        <f t="shared" si="29"/>
        <v>7695.53744903067</v>
      </c>
    </row>
    <row r="313" customFormat="1" spans="9:11">
      <c r="I313" s="26">
        <f t="shared" si="27"/>
        <v>347400.781973154</v>
      </c>
      <c r="J313" s="26">
        <f t="shared" si="28"/>
        <v>1418.55319305705</v>
      </c>
      <c r="K313" s="26">
        <f t="shared" si="29"/>
        <v>7695.53744903067</v>
      </c>
    </row>
    <row r="314" customFormat="1" spans="9:11">
      <c r="I314" s="26">
        <f t="shared" si="27"/>
        <v>341123.797717181</v>
      </c>
      <c r="J314" s="26">
        <f t="shared" si="28"/>
        <v>1392.92217401182</v>
      </c>
      <c r="K314" s="26">
        <f t="shared" si="29"/>
        <v>7695.53744903067</v>
      </c>
    </row>
    <row r="315" customFormat="1" spans="9:11">
      <c r="I315" s="26">
        <f t="shared" si="27"/>
        <v>334821.182442162</v>
      </c>
      <c r="J315" s="26">
        <f t="shared" si="28"/>
        <v>1367.18649497216</v>
      </c>
      <c r="K315" s="26">
        <f t="shared" si="29"/>
        <v>7695.53744903067</v>
      </c>
    </row>
    <row r="316" customFormat="1" spans="9:11">
      <c r="I316" s="26">
        <f t="shared" si="27"/>
        <v>328492.831488103</v>
      </c>
      <c r="J316" s="26">
        <f t="shared" si="28"/>
        <v>1341.34572857642</v>
      </c>
      <c r="K316" s="26">
        <f t="shared" si="29"/>
        <v>7695.53744903067</v>
      </c>
    </row>
    <row r="317" customFormat="1" spans="9:11">
      <c r="I317" s="26">
        <f t="shared" si="27"/>
        <v>322138.639767649</v>
      </c>
      <c r="J317" s="26">
        <f t="shared" si="28"/>
        <v>1315.3994457179</v>
      </c>
      <c r="K317" s="26">
        <f t="shared" si="29"/>
        <v>7695.53744903067</v>
      </c>
    </row>
    <row r="318" customFormat="1" spans="9:11">
      <c r="I318" s="26">
        <f t="shared" si="27"/>
        <v>315758.501764336</v>
      </c>
      <c r="J318" s="26">
        <f t="shared" si="28"/>
        <v>1289.34721553771</v>
      </c>
      <c r="K318" s="26">
        <f t="shared" si="29"/>
        <v>7695.53744903067</v>
      </c>
    </row>
    <row r="319" customFormat="1" spans="9:11">
      <c r="I319" s="26">
        <f t="shared" si="27"/>
        <v>309352.311530843</v>
      </c>
      <c r="J319" s="26">
        <f t="shared" si="28"/>
        <v>1263.18860541761</v>
      </c>
      <c r="K319" s="26">
        <f t="shared" si="29"/>
        <v>7695.53744903067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6"/>
  <sheetViews>
    <sheetView zoomScale="130" zoomScaleNormal="130" workbookViewId="0">
      <selection activeCell="D22" sqref="D22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9" width="10.3308823529412" style="8" customWidth="1"/>
    <col min="10" max="10" width="23.3308823529412" style="8" customWidth="1"/>
    <col min="11" max="12" width="10.3308823529412" style="8" customWidth="1"/>
    <col min="13" max="13" width="5.5" style="8" customWidth="1"/>
    <col min="14" max="14" width="12.3308823529412" style="8" customWidth="1"/>
    <col min="15" max="15" width="10" style="10" customWidth="1"/>
    <col min="16" max="16" width="8.5" style="10" customWidth="1"/>
    <col min="17" max="17" width="7.33088235294118" style="10" customWidth="1"/>
    <col min="18" max="18" width="11" style="10" customWidth="1"/>
    <col min="19" max="19" width="10.8308823529412" style="10"/>
    <col min="20" max="20" width="11.5" style="11" customWidth="1"/>
    <col min="21" max="22" width="10.8308823529412" style="8"/>
    <col min="23" max="23" width="11.5" style="8" customWidth="1"/>
    <col min="24" max="16384" width="10.8308823529412" style="8"/>
  </cols>
  <sheetData>
    <row r="1" spans="3:7">
      <c r="C1"/>
      <c r="D1">
        <v>5800</v>
      </c>
      <c r="E1" s="8">
        <f>D1*3</f>
        <v>17400</v>
      </c>
      <c r="F1" s="9"/>
      <c r="G1" s="8">
        <v>3500</v>
      </c>
    </row>
    <row r="2" spans="5:5">
      <c r="E2" s="8"/>
    </row>
    <row r="3" ht="30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8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U3" s="8" t="s">
        <v>454</v>
      </c>
      <c r="V3" s="8" t="s">
        <v>15</v>
      </c>
    </row>
    <row r="4" spans="1:20">
      <c r="A4" s="8" t="s">
        <v>27</v>
      </c>
      <c r="C4" s="8">
        <v>25000</v>
      </c>
      <c r="E4" s="9">
        <f>B4+C4+D4</f>
        <v>25000</v>
      </c>
      <c r="F4" s="18">
        <f>$E$1*-0.1</f>
        <v>-1740</v>
      </c>
      <c r="G4" s="19">
        <f>-$E$1*0.08</f>
        <v>-1392</v>
      </c>
      <c r="H4" s="19">
        <f>-$E$1*0.02</f>
        <v>-348</v>
      </c>
      <c r="I4" s="19">
        <f>-$E$1*0.002</f>
        <v>-34.8</v>
      </c>
      <c r="J4" s="19">
        <f t="shared" ref="J4:J15" si="0">E4+F4+G4+H4+I4</f>
        <v>21485.2</v>
      </c>
      <c r="K4" s="19">
        <f t="shared" ref="K4:K14" si="1">J4-G$1</f>
        <v>17985.2</v>
      </c>
      <c r="L4" s="22">
        <v>0.25</v>
      </c>
      <c r="M4" s="8">
        <v>1005</v>
      </c>
      <c r="N4" s="19">
        <f>K4*L4-M4</f>
        <v>3491.3</v>
      </c>
      <c r="O4" s="24">
        <f>J4-N4</f>
        <v>17993.9</v>
      </c>
      <c r="P4" s="24"/>
      <c r="Q4" s="24"/>
      <c r="R4" s="24"/>
      <c r="S4" s="10">
        <f t="shared" ref="S4:S9" si="2">-2*F4</f>
        <v>3480</v>
      </c>
      <c r="T4" s="25">
        <f>O4+P4+Q4+R4+S4</f>
        <v>21473.9</v>
      </c>
    </row>
    <row r="5" spans="1:20">
      <c r="A5" s="8" t="s">
        <v>16</v>
      </c>
      <c r="C5" s="8">
        <v>25000</v>
      </c>
      <c r="E5" s="9">
        <f>B5+C5+D5</f>
        <v>25000</v>
      </c>
      <c r="F5" s="18">
        <f t="shared" ref="F5:F15" si="3">$E$1*-0.1</f>
        <v>-1740</v>
      </c>
      <c r="G5" s="19">
        <f>-$E$1*0.08</f>
        <v>-1392</v>
      </c>
      <c r="H5" s="19">
        <f>-$E$1*0.02</f>
        <v>-348</v>
      </c>
      <c r="I5" s="19">
        <f>-$E$1*0.002</f>
        <v>-34.8</v>
      </c>
      <c r="J5" s="19">
        <f t="shared" si="0"/>
        <v>21485.2</v>
      </c>
      <c r="K5" s="19">
        <f t="shared" si="1"/>
        <v>17985.2</v>
      </c>
      <c r="L5" s="22">
        <v>0.25</v>
      </c>
      <c r="M5" s="8">
        <v>1005</v>
      </c>
      <c r="N5" s="19">
        <f>K5*L5-M5</f>
        <v>3491.3</v>
      </c>
      <c r="O5" s="24">
        <f>J5-N5</f>
        <v>17993.9</v>
      </c>
      <c r="P5" s="24"/>
      <c r="Q5" s="24"/>
      <c r="R5" s="24"/>
      <c r="S5" s="10">
        <f t="shared" si="2"/>
        <v>3480</v>
      </c>
      <c r="T5" s="25">
        <f>O5+P5+Q5+R5+S5</f>
        <v>21473.9</v>
      </c>
    </row>
    <row r="6" spans="1:20">
      <c r="A6" s="8" t="s">
        <v>17</v>
      </c>
      <c r="C6" s="8">
        <v>25000</v>
      </c>
      <c r="E6" s="9">
        <f>B6+C6+D6</f>
        <v>25000</v>
      </c>
      <c r="F6" s="18">
        <f t="shared" si="3"/>
        <v>-1740</v>
      </c>
      <c r="G6" s="19">
        <f>-$E$1*0.08</f>
        <v>-1392</v>
      </c>
      <c r="H6" s="19">
        <f>-$E$1*0.02</f>
        <v>-348</v>
      </c>
      <c r="I6" s="19">
        <f>-$E$1*0.002</f>
        <v>-34.8</v>
      </c>
      <c r="J6" s="19">
        <f t="shared" si="0"/>
        <v>21485.2</v>
      </c>
      <c r="K6" s="19">
        <f t="shared" si="1"/>
        <v>17985.2</v>
      </c>
      <c r="L6" s="22">
        <v>0.25</v>
      </c>
      <c r="M6" s="8">
        <v>1005</v>
      </c>
      <c r="N6" s="19">
        <f>K6*L6-M6</f>
        <v>3491.3</v>
      </c>
      <c r="O6" s="24">
        <f t="shared" ref="O6:O15" si="4">J6-N6</f>
        <v>17993.9</v>
      </c>
      <c r="P6" s="24"/>
      <c r="Q6" s="24"/>
      <c r="R6" s="24"/>
      <c r="S6" s="10">
        <f t="shared" si="2"/>
        <v>3480</v>
      </c>
      <c r="T6" s="25">
        <f>O6+P6+Q6+R6+S6</f>
        <v>21473.9</v>
      </c>
    </row>
    <row r="7" spans="1:20">
      <c r="A7" s="8" t="s">
        <v>18</v>
      </c>
      <c r="C7" s="8">
        <v>25000</v>
      </c>
      <c r="E7" s="9">
        <f t="shared" ref="E7:E15" si="5">B7+C7+D7</f>
        <v>25000</v>
      </c>
      <c r="F7" s="18">
        <f t="shared" si="3"/>
        <v>-1740</v>
      </c>
      <c r="G7" s="19">
        <f>-$E$1*0.08</f>
        <v>-1392</v>
      </c>
      <c r="H7" s="19">
        <f>-$E$1*0.02</f>
        <v>-348</v>
      </c>
      <c r="I7" s="19">
        <f>-$E$1*0.002</f>
        <v>-34.8</v>
      </c>
      <c r="J7" s="19">
        <f t="shared" si="0"/>
        <v>21485.2</v>
      </c>
      <c r="K7" s="19">
        <f t="shared" si="1"/>
        <v>17985.2</v>
      </c>
      <c r="L7" s="22">
        <v>0.25</v>
      </c>
      <c r="M7" s="8">
        <v>1005</v>
      </c>
      <c r="N7" s="19">
        <f t="shared" ref="N7:N15" si="6">K7*L7-M7</f>
        <v>3491.3</v>
      </c>
      <c r="O7" s="24">
        <f t="shared" si="4"/>
        <v>17993.9</v>
      </c>
      <c r="P7" s="24"/>
      <c r="Q7" s="24"/>
      <c r="R7" s="24"/>
      <c r="S7" s="10">
        <f t="shared" si="2"/>
        <v>3480</v>
      </c>
      <c r="T7" s="25">
        <f t="shared" ref="T7:T15" si="7">O7+P7+Q7+R7+S7</f>
        <v>21473.9</v>
      </c>
    </row>
    <row r="8" spans="1:20">
      <c r="A8" s="8" t="s">
        <v>19</v>
      </c>
      <c r="C8" s="8">
        <v>25000</v>
      </c>
      <c r="E8" s="9">
        <f t="shared" si="5"/>
        <v>25000</v>
      </c>
      <c r="F8" s="18">
        <f t="shared" si="3"/>
        <v>-1740</v>
      </c>
      <c r="G8" s="19">
        <f>-$E$1*0.08</f>
        <v>-1392</v>
      </c>
      <c r="H8" s="19">
        <f>-$E$1*0.02</f>
        <v>-348</v>
      </c>
      <c r="I8" s="19">
        <f>-$E$1*0.002</f>
        <v>-34.8</v>
      </c>
      <c r="J8" s="19">
        <f t="shared" si="0"/>
        <v>21485.2</v>
      </c>
      <c r="K8" s="19">
        <f t="shared" si="1"/>
        <v>17985.2</v>
      </c>
      <c r="L8" s="22">
        <v>0.25</v>
      </c>
      <c r="M8" s="8">
        <v>1005</v>
      </c>
      <c r="N8" s="19">
        <f t="shared" si="6"/>
        <v>3491.3</v>
      </c>
      <c r="O8" s="24">
        <f t="shared" si="4"/>
        <v>17993.9</v>
      </c>
      <c r="P8" s="24"/>
      <c r="Q8" s="24"/>
      <c r="R8" s="24"/>
      <c r="S8" s="10">
        <f t="shared" si="2"/>
        <v>3480</v>
      </c>
      <c r="T8" s="25">
        <f t="shared" si="7"/>
        <v>21473.9</v>
      </c>
    </row>
    <row r="9" spans="1:20">
      <c r="A9" s="8" t="s">
        <v>20</v>
      </c>
      <c r="C9" s="8">
        <v>25000</v>
      </c>
      <c r="E9" s="9">
        <f t="shared" si="5"/>
        <v>25000</v>
      </c>
      <c r="F9" s="18">
        <f t="shared" si="3"/>
        <v>-1740</v>
      </c>
      <c r="G9" s="19">
        <f t="shared" ref="G9:G15" si="8">-$E$1*0.08</f>
        <v>-1392</v>
      </c>
      <c r="H9" s="19">
        <f t="shared" ref="H9:H15" si="9">-$E$1*0.02</f>
        <v>-348</v>
      </c>
      <c r="I9" s="19">
        <f t="shared" ref="I9:I15" si="10">-$E$1*0.002</f>
        <v>-34.8</v>
      </c>
      <c r="J9" s="19">
        <f t="shared" si="0"/>
        <v>21485.2</v>
      </c>
      <c r="K9" s="19">
        <f t="shared" si="1"/>
        <v>17985.2</v>
      </c>
      <c r="L9" s="22">
        <v>0.25</v>
      </c>
      <c r="M9" s="8">
        <v>1005</v>
      </c>
      <c r="N9" s="19">
        <f t="shared" si="6"/>
        <v>3491.3</v>
      </c>
      <c r="O9" s="24">
        <f t="shared" si="4"/>
        <v>17993.9</v>
      </c>
      <c r="P9" s="24"/>
      <c r="Q9" s="24"/>
      <c r="R9" s="24"/>
      <c r="S9" s="10">
        <f t="shared" si="2"/>
        <v>3480</v>
      </c>
      <c r="T9" s="25">
        <f t="shared" si="7"/>
        <v>21473.9</v>
      </c>
    </row>
    <row r="10" s="7" customFormat="1" spans="1:22">
      <c r="A10" s="8" t="s">
        <v>21</v>
      </c>
      <c r="B10" s="8"/>
      <c r="C10" s="8">
        <v>25000</v>
      </c>
      <c r="D10" s="8"/>
      <c r="E10" s="9">
        <f t="shared" si="5"/>
        <v>25000</v>
      </c>
      <c r="F10" s="18">
        <f t="shared" si="3"/>
        <v>-1740</v>
      </c>
      <c r="G10" s="19">
        <f t="shared" si="8"/>
        <v>-1392</v>
      </c>
      <c r="H10" s="19">
        <f t="shared" si="9"/>
        <v>-348</v>
      </c>
      <c r="I10" s="19">
        <f t="shared" si="10"/>
        <v>-34.8</v>
      </c>
      <c r="J10" s="19">
        <f t="shared" si="0"/>
        <v>21485.2</v>
      </c>
      <c r="K10" s="19">
        <f t="shared" si="1"/>
        <v>17985.2</v>
      </c>
      <c r="L10" s="22">
        <v>0.25</v>
      </c>
      <c r="M10" s="8">
        <v>1005</v>
      </c>
      <c r="N10" s="19">
        <f t="shared" si="6"/>
        <v>3491.3</v>
      </c>
      <c r="O10" s="24">
        <f t="shared" si="4"/>
        <v>17993.9</v>
      </c>
      <c r="P10" s="24"/>
      <c r="Q10" s="24"/>
      <c r="R10" s="24"/>
      <c r="S10" s="10">
        <f t="shared" ref="S10:S15" si="11">-2*F10</f>
        <v>3480</v>
      </c>
      <c r="T10" s="25">
        <f t="shared" si="7"/>
        <v>21473.9</v>
      </c>
      <c r="U10" s="8"/>
      <c r="V10" s="8"/>
    </row>
    <row r="11" s="7" customFormat="1" spans="1:22">
      <c r="A11" s="8" t="s">
        <v>22</v>
      </c>
      <c r="B11" s="8"/>
      <c r="C11" s="8">
        <v>25000</v>
      </c>
      <c r="D11" s="8"/>
      <c r="E11" s="9">
        <f t="shared" si="5"/>
        <v>25000</v>
      </c>
      <c r="F11" s="18">
        <f t="shared" si="3"/>
        <v>-1740</v>
      </c>
      <c r="G11" s="19">
        <f t="shared" si="8"/>
        <v>-1392</v>
      </c>
      <c r="H11" s="19">
        <f t="shared" si="9"/>
        <v>-348</v>
      </c>
      <c r="I11" s="19">
        <f t="shared" si="10"/>
        <v>-34.8</v>
      </c>
      <c r="J11" s="19">
        <f t="shared" si="0"/>
        <v>21485.2</v>
      </c>
      <c r="K11" s="19">
        <f t="shared" si="1"/>
        <v>17985.2</v>
      </c>
      <c r="L11" s="22">
        <v>0.25</v>
      </c>
      <c r="M11" s="8">
        <v>1005</v>
      </c>
      <c r="N11" s="19">
        <f t="shared" si="6"/>
        <v>3491.3</v>
      </c>
      <c r="O11" s="24">
        <f t="shared" si="4"/>
        <v>17993.9</v>
      </c>
      <c r="P11" s="24"/>
      <c r="Q11" s="24"/>
      <c r="R11" s="24"/>
      <c r="S11" s="10">
        <f t="shared" si="11"/>
        <v>3480</v>
      </c>
      <c r="T11" s="25">
        <f t="shared" si="7"/>
        <v>21473.9</v>
      </c>
      <c r="U11" s="8"/>
      <c r="V11" s="8"/>
    </row>
    <row r="12" spans="1:20">
      <c r="A12" s="8" t="s">
        <v>23</v>
      </c>
      <c r="C12" s="8">
        <v>25000</v>
      </c>
      <c r="E12" s="9">
        <f t="shared" si="5"/>
        <v>25000</v>
      </c>
      <c r="F12" s="18">
        <f t="shared" si="3"/>
        <v>-1740</v>
      </c>
      <c r="G12" s="19">
        <f t="shared" si="8"/>
        <v>-1392</v>
      </c>
      <c r="H12" s="19">
        <f t="shared" si="9"/>
        <v>-348</v>
      </c>
      <c r="I12" s="19">
        <f t="shared" si="10"/>
        <v>-34.8</v>
      </c>
      <c r="J12" s="19">
        <f t="shared" si="0"/>
        <v>21485.2</v>
      </c>
      <c r="K12" s="19">
        <f t="shared" si="1"/>
        <v>17985.2</v>
      </c>
      <c r="L12" s="22">
        <v>0.25</v>
      </c>
      <c r="M12" s="8">
        <v>1005</v>
      </c>
      <c r="N12" s="19">
        <f t="shared" si="6"/>
        <v>3491.3</v>
      </c>
      <c r="O12" s="24">
        <f t="shared" si="4"/>
        <v>17993.9</v>
      </c>
      <c r="P12" s="24"/>
      <c r="Q12" s="24"/>
      <c r="R12" s="24"/>
      <c r="S12" s="10">
        <f t="shared" si="11"/>
        <v>3480</v>
      </c>
      <c r="T12" s="25">
        <f t="shared" si="7"/>
        <v>21473.9</v>
      </c>
    </row>
    <row r="13" spans="1:20">
      <c r="A13" s="8" t="s">
        <v>24</v>
      </c>
      <c r="C13" s="8">
        <v>25000</v>
      </c>
      <c r="E13" s="9">
        <f t="shared" si="5"/>
        <v>25000</v>
      </c>
      <c r="F13" s="18">
        <f t="shared" si="3"/>
        <v>-1740</v>
      </c>
      <c r="G13" s="19">
        <f t="shared" si="8"/>
        <v>-1392</v>
      </c>
      <c r="H13" s="19">
        <f t="shared" si="9"/>
        <v>-348</v>
      </c>
      <c r="I13" s="19">
        <f t="shared" si="10"/>
        <v>-34.8</v>
      </c>
      <c r="J13" s="19">
        <f t="shared" si="0"/>
        <v>21485.2</v>
      </c>
      <c r="K13" s="19">
        <f t="shared" si="1"/>
        <v>17985.2</v>
      </c>
      <c r="L13" s="22">
        <v>0.25</v>
      </c>
      <c r="M13" s="8">
        <v>1005</v>
      </c>
      <c r="N13" s="19">
        <f t="shared" si="6"/>
        <v>3491.3</v>
      </c>
      <c r="O13" s="24">
        <f t="shared" si="4"/>
        <v>17993.9</v>
      </c>
      <c r="P13" s="24"/>
      <c r="Q13" s="24"/>
      <c r="R13" s="24"/>
      <c r="S13" s="10">
        <f t="shared" si="11"/>
        <v>3480</v>
      </c>
      <c r="T13" s="25">
        <f t="shared" si="7"/>
        <v>21473.9</v>
      </c>
    </row>
    <row r="14" spans="1:20">
      <c r="A14" s="8" t="s">
        <v>25</v>
      </c>
      <c r="C14" s="8">
        <v>25000</v>
      </c>
      <c r="E14" s="9">
        <f t="shared" si="5"/>
        <v>25000</v>
      </c>
      <c r="F14" s="18">
        <f t="shared" si="3"/>
        <v>-1740</v>
      </c>
      <c r="G14" s="19">
        <f t="shared" si="8"/>
        <v>-1392</v>
      </c>
      <c r="H14" s="19">
        <f t="shared" si="9"/>
        <v>-348</v>
      </c>
      <c r="I14" s="19">
        <f t="shared" si="10"/>
        <v>-34.8</v>
      </c>
      <c r="J14" s="19">
        <f t="shared" si="0"/>
        <v>21485.2</v>
      </c>
      <c r="K14" s="19">
        <f t="shared" si="1"/>
        <v>17985.2</v>
      </c>
      <c r="L14" s="22">
        <v>0.25</v>
      </c>
      <c r="M14" s="8">
        <v>1005</v>
      </c>
      <c r="N14" s="19">
        <f t="shared" si="6"/>
        <v>3491.3</v>
      </c>
      <c r="O14" s="24">
        <f t="shared" si="4"/>
        <v>17993.9</v>
      </c>
      <c r="P14" s="24"/>
      <c r="Q14" s="24"/>
      <c r="R14" s="24"/>
      <c r="S14" s="10">
        <f t="shared" si="11"/>
        <v>3480</v>
      </c>
      <c r="T14" s="25">
        <f t="shared" si="7"/>
        <v>21473.9</v>
      </c>
    </row>
    <row r="15" spans="1:20">
      <c r="A15" s="8" t="s">
        <v>26</v>
      </c>
      <c r="C15" s="8">
        <v>25000</v>
      </c>
      <c r="E15" s="9">
        <f t="shared" si="5"/>
        <v>25000</v>
      </c>
      <c r="F15" s="18">
        <f t="shared" si="3"/>
        <v>-1740</v>
      </c>
      <c r="G15" s="19">
        <f t="shared" si="8"/>
        <v>-1392</v>
      </c>
      <c r="H15" s="19">
        <f t="shared" si="9"/>
        <v>-348</v>
      </c>
      <c r="I15" s="19">
        <f t="shared" si="10"/>
        <v>-34.8</v>
      </c>
      <c r="J15" s="19">
        <f t="shared" si="0"/>
        <v>21485.2</v>
      </c>
      <c r="K15" s="19">
        <f>J15-G$1</f>
        <v>17985.2</v>
      </c>
      <c r="L15" s="22">
        <v>0.25</v>
      </c>
      <c r="M15" s="8">
        <v>1005</v>
      </c>
      <c r="N15" s="19">
        <f t="shared" si="6"/>
        <v>3491.3</v>
      </c>
      <c r="O15" s="24">
        <f t="shared" si="4"/>
        <v>17993.9</v>
      </c>
      <c r="P15" s="24"/>
      <c r="Q15" s="24"/>
      <c r="R15" s="24"/>
      <c r="S15" s="10">
        <f t="shared" si="11"/>
        <v>3480</v>
      </c>
      <c r="T15" s="25">
        <f t="shared" si="7"/>
        <v>21473.9</v>
      </c>
    </row>
    <row r="16" spans="6:20">
      <c r="F16" s="18"/>
      <c r="G16" s="19"/>
      <c r="H16" s="19"/>
      <c r="I16" s="19"/>
      <c r="J16" s="19"/>
      <c r="K16" s="19"/>
      <c r="N16" s="19"/>
      <c r="O16" s="24"/>
      <c r="P16" s="24"/>
      <c r="Q16" s="24"/>
      <c r="R16" s="24"/>
      <c r="T16" s="25"/>
    </row>
    <row r="17" spans="7:23">
      <c r="G17" s="20"/>
      <c r="H17" s="20"/>
      <c r="I17" s="20"/>
      <c r="J17" s="20"/>
      <c r="K17" s="20"/>
      <c r="L17" s="20"/>
      <c r="M17" s="20"/>
      <c r="N17" s="19"/>
      <c r="O17" s="24"/>
      <c r="P17" s="24"/>
      <c r="Q17" s="24"/>
      <c r="R17" s="24"/>
      <c r="T17" s="25"/>
      <c r="U17" s="25"/>
      <c r="V17" s="25"/>
      <c r="W17" s="19"/>
    </row>
    <row r="18" spans="7:20">
      <c r="G18" s="21"/>
      <c r="H18" s="21"/>
      <c r="I18" s="21"/>
      <c r="J18" s="19"/>
      <c r="K18" s="19"/>
      <c r="N18" s="19"/>
      <c r="O18" s="24"/>
      <c r="P18" s="24"/>
      <c r="Q18" s="24"/>
      <c r="R18" s="24"/>
      <c r="T18" s="25"/>
    </row>
    <row r="19" spans="5:20">
      <c r="E19" s="8"/>
      <c r="J19" s="19"/>
      <c r="K19" s="19"/>
      <c r="N19" s="19"/>
      <c r="O19" s="24"/>
      <c r="P19" s="24"/>
      <c r="Q19" s="24"/>
      <c r="R19" s="24"/>
      <c r="T19" s="25"/>
    </row>
    <row r="20" spans="1:20">
      <c r="A20"/>
      <c r="B20" s="12"/>
      <c r="C20"/>
      <c r="E20" s="8"/>
      <c r="G20" s="13"/>
      <c r="H20" s="13"/>
      <c r="J20" s="19"/>
      <c r="K20" s="19"/>
      <c r="N20" s="19"/>
      <c r="O20" s="24"/>
      <c r="P20" s="24"/>
      <c r="Q20" s="24"/>
      <c r="R20" s="24"/>
      <c r="T20" s="25"/>
    </row>
    <row r="21" spans="1:20">
      <c r="A21"/>
      <c r="B21" s="12"/>
      <c r="C21"/>
      <c r="E21" s="8"/>
      <c r="F21" s="13"/>
      <c r="N21" s="19"/>
      <c r="O21" s="24"/>
      <c r="P21" s="24"/>
      <c r="Q21" s="24"/>
      <c r="R21" s="24"/>
      <c r="T21" s="25"/>
    </row>
    <row r="22" spans="1:20">
      <c r="A22"/>
      <c r="B22"/>
      <c r="C22"/>
      <c r="D22" s="13"/>
      <c r="E22" s="13"/>
      <c r="F22" s="13"/>
      <c r="J22" s="19"/>
      <c r="K22" s="19"/>
      <c r="N22" s="19"/>
      <c r="O22" s="24"/>
      <c r="P22" s="24"/>
      <c r="Q22" s="24"/>
      <c r="R22" s="24"/>
      <c r="T22" s="25"/>
    </row>
    <row r="23" spans="1:20">
      <c r="A23"/>
      <c r="B23"/>
      <c r="C23"/>
      <c r="D23" s="13"/>
      <c r="E23" s="13"/>
      <c r="F23" s="13"/>
      <c r="J23" s="21"/>
      <c r="K23" s="21"/>
      <c r="N23" s="19"/>
      <c r="O23" s="24"/>
      <c r="P23" s="24"/>
      <c r="Q23" s="24"/>
      <c r="R23" s="24"/>
      <c r="T23" s="25"/>
    </row>
    <row r="24" spans="5:20">
      <c r="E24" s="8"/>
      <c r="N24" s="19"/>
      <c r="O24" s="24"/>
      <c r="P24" s="24"/>
      <c r="Q24" s="24"/>
      <c r="R24" s="24"/>
      <c r="T24" s="25"/>
    </row>
    <row r="25" spans="1:20">
      <c r="A25"/>
      <c r="B25" s="12"/>
      <c r="C25"/>
      <c r="E25" s="8"/>
      <c r="N25" s="19"/>
      <c r="O25" s="24"/>
      <c r="P25" s="24"/>
      <c r="Q25" s="24"/>
      <c r="R25" s="24"/>
      <c r="T25" s="25"/>
    </row>
    <row r="26" spans="1:20">
      <c r="A26"/>
      <c r="B26" s="12"/>
      <c r="C26"/>
      <c r="E26" s="8"/>
      <c r="F26" s="13"/>
      <c r="N26" s="19"/>
      <c r="O26" s="24"/>
      <c r="P26" s="24"/>
      <c r="Q26" s="24"/>
      <c r="R26" s="24"/>
      <c r="T26" s="25"/>
    </row>
    <row r="27" spans="3:20">
      <c r="C27" s="9"/>
      <c r="E27" s="8"/>
      <c r="N27" s="19"/>
      <c r="O27" s="24"/>
      <c r="P27" s="24"/>
      <c r="Q27" s="24"/>
      <c r="R27" s="24"/>
      <c r="T27" s="25"/>
    </row>
    <row r="28" spans="3:20">
      <c r="C28" s="9"/>
      <c r="E28" s="8"/>
      <c r="N28" s="19"/>
      <c r="O28" s="24"/>
      <c r="P28" s="24"/>
      <c r="Q28" s="24"/>
      <c r="R28" s="24"/>
      <c r="T28" s="25"/>
    </row>
    <row r="29" spans="3:20">
      <c r="C29" s="9"/>
      <c r="E29" s="8"/>
      <c r="J29" s="19"/>
      <c r="K29" s="19"/>
      <c r="N29" s="19"/>
      <c r="O29" s="24"/>
      <c r="P29" s="24"/>
      <c r="Q29" s="24"/>
      <c r="R29" s="24"/>
      <c r="T29" s="25"/>
    </row>
    <row r="30" spans="3:20">
      <c r="C30" s="9"/>
      <c r="E30" s="8"/>
      <c r="J30" s="21"/>
      <c r="K30" s="21"/>
      <c r="N30" s="19"/>
      <c r="O30" s="24"/>
      <c r="P30" s="24"/>
      <c r="Q30" s="24"/>
      <c r="R30" s="24"/>
      <c r="T30" s="25"/>
    </row>
    <row r="31" spans="3:20">
      <c r="C31" s="9"/>
      <c r="E31" s="8"/>
      <c r="N31" s="19"/>
      <c r="O31" s="24"/>
      <c r="P31" s="24"/>
      <c r="Q31" s="24"/>
      <c r="R31" s="24"/>
      <c r="T31" s="25"/>
    </row>
    <row r="32" spans="3:20">
      <c r="C32" s="9"/>
      <c r="E32" s="8"/>
      <c r="N32" s="19"/>
      <c r="O32" s="24"/>
      <c r="P32" s="24"/>
      <c r="Q32" s="24"/>
      <c r="R32" s="24"/>
      <c r="T32" s="25"/>
    </row>
    <row r="33" spans="14:20">
      <c r="N33" s="19"/>
      <c r="O33" s="24"/>
      <c r="P33" s="24"/>
      <c r="Q33" s="24"/>
      <c r="R33" s="24"/>
      <c r="T33" s="25"/>
    </row>
    <row r="34" spans="14:20">
      <c r="N34" s="19"/>
      <c r="O34" s="24"/>
      <c r="P34" s="24"/>
      <c r="Q34" s="24"/>
      <c r="R34" s="24"/>
      <c r="T34" s="25"/>
    </row>
    <row r="35" spans="10:20">
      <c r="J35" s="21"/>
      <c r="K35" s="21"/>
      <c r="N35" s="19"/>
      <c r="O35" s="24"/>
      <c r="P35" s="24"/>
      <c r="Q35" s="24"/>
      <c r="R35" s="24"/>
      <c r="T35" s="25"/>
    </row>
    <row r="36" spans="14:20">
      <c r="N36" s="19"/>
      <c r="O36" s="24"/>
      <c r="P36" s="24"/>
      <c r="Q36" s="24"/>
      <c r="R36" s="24"/>
      <c r="T36" s="25"/>
    </row>
    <row r="37" spans="14:20">
      <c r="N37" s="19"/>
      <c r="O37" s="24"/>
      <c r="P37" s="24"/>
      <c r="Q37" s="24"/>
      <c r="R37" s="24"/>
      <c r="T37" s="25"/>
    </row>
    <row r="38" spans="14:20">
      <c r="N38" s="19"/>
      <c r="O38" s="24"/>
      <c r="P38" s="24"/>
      <c r="Q38" s="24"/>
      <c r="R38" s="24"/>
      <c r="T38" s="25"/>
    </row>
    <row r="39" spans="14:20">
      <c r="N39" s="19"/>
      <c r="O39" s="24"/>
      <c r="P39" s="24"/>
      <c r="Q39" s="24"/>
      <c r="R39" s="24"/>
      <c r="T39" s="25"/>
    </row>
    <row r="40" spans="14:20">
      <c r="N40" s="19"/>
      <c r="O40" s="24"/>
      <c r="P40" s="24"/>
      <c r="Q40" s="24"/>
      <c r="R40" s="24"/>
      <c r="T40" s="25"/>
    </row>
    <row r="48" ht="22.4" spans="1:8">
      <c r="A48" s="14"/>
      <c r="B48" s="14"/>
      <c r="C48" s="14"/>
      <c r="D48"/>
      <c r="E48"/>
      <c r="F48"/>
      <c r="G48"/>
      <c r="H48"/>
    </row>
    <row r="49" s="8" customFormat="1" ht="22.4" spans="1:8">
      <c r="A49" s="15"/>
      <c r="B49" s="16"/>
      <c r="C49" s="17"/>
      <c r="D49"/>
      <c r="E49"/>
      <c r="F49"/>
      <c r="G49"/>
      <c r="H49"/>
    </row>
    <row r="50" s="8" customFormat="1" ht="22.4" spans="1:8">
      <c r="A50" s="15"/>
      <c r="B50" s="16"/>
      <c r="C50" s="17"/>
      <c r="D50"/>
      <c r="E50"/>
      <c r="F50"/>
      <c r="G50"/>
      <c r="H50"/>
    </row>
    <row r="51" s="8" customFormat="1" ht="22.4" spans="1:8">
      <c r="A51" s="15"/>
      <c r="B51" s="16"/>
      <c r="C51" s="17"/>
      <c r="D51"/>
      <c r="E51"/>
      <c r="F51"/>
      <c r="G51"/>
      <c r="H51"/>
    </row>
    <row r="52" s="8" customFormat="1" ht="22.4" spans="1:8">
      <c r="A52" s="15"/>
      <c r="B52" s="16"/>
      <c r="C52" s="17"/>
      <c r="D52"/>
      <c r="E52"/>
      <c r="F52"/>
      <c r="G52"/>
      <c r="H52"/>
    </row>
    <row r="53" s="8" customFormat="1" ht="22.4" spans="1:8">
      <c r="A53" s="15"/>
      <c r="B53" s="16"/>
      <c r="C53" s="17"/>
      <c r="D53"/>
      <c r="E53"/>
      <c r="F53"/>
      <c r="G53"/>
      <c r="H53"/>
    </row>
    <row r="54" s="8" customFormat="1" ht="22.4" spans="1:8">
      <c r="A54" s="15"/>
      <c r="B54" s="16"/>
      <c r="C54" s="17"/>
      <c r="D54"/>
      <c r="E54"/>
      <c r="F54"/>
      <c r="G54"/>
      <c r="H54"/>
    </row>
    <row r="55" s="8" customFormat="1" ht="22.4" spans="1:8">
      <c r="A55" s="15"/>
      <c r="B55" s="16"/>
      <c r="C55" s="17"/>
      <c r="D55"/>
      <c r="E55"/>
      <c r="F55"/>
      <c r="G55"/>
      <c r="H55"/>
    </row>
    <row r="56" s="8" customFormat="1" spans="1:8">
      <c r="A56"/>
      <c r="B56"/>
      <c r="C56"/>
      <c r="D56"/>
      <c r="E56"/>
      <c r="F56"/>
      <c r="G56"/>
      <c r="H56"/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5:M42"/>
  <sheetViews>
    <sheetView zoomScale="160" zoomScaleNormal="160" topLeftCell="A19" workbookViewId="0">
      <selection activeCell="D21" sqref="D21"/>
    </sheetView>
  </sheetViews>
  <sheetFormatPr defaultColWidth="9" defaultRowHeight="14.8"/>
  <sheetData>
    <row r="25" spans="4:6">
      <c r="D25" t="s">
        <v>455</v>
      </c>
      <c r="E25" t="s">
        <v>456</v>
      </c>
      <c r="F25" t="s">
        <v>457</v>
      </c>
    </row>
    <row r="26" spans="4:6">
      <c r="D26">
        <v>10</v>
      </c>
      <c r="E26">
        <v>5169</v>
      </c>
      <c r="F26">
        <f t="shared" ref="F26:F41" si="0">E26*D26</f>
        <v>51690</v>
      </c>
    </row>
    <row r="27" spans="4:9">
      <c r="D27">
        <f>D26+1</f>
        <v>11</v>
      </c>
      <c r="E27">
        <v>4899</v>
      </c>
      <c r="F27">
        <f t="shared" si="0"/>
        <v>53889</v>
      </c>
      <c r="G27">
        <f>F27/F26</f>
        <v>1.04254207777133</v>
      </c>
      <c r="H27">
        <f>E26-E27</f>
        <v>270</v>
      </c>
      <c r="I27">
        <f>F27-F26</f>
        <v>2199</v>
      </c>
    </row>
    <row r="28" spans="4:9">
      <c r="D28">
        <f t="shared" ref="D28:D40" si="1">D27+1</f>
        <v>12</v>
      </c>
      <c r="E28">
        <v>4606</v>
      </c>
      <c r="F28">
        <f t="shared" si="0"/>
        <v>55272</v>
      </c>
      <c r="G28">
        <f t="shared" ref="G28:G41" si="2">F28/F27</f>
        <v>1.02566386461059</v>
      </c>
      <c r="H28">
        <f t="shared" ref="H28:H41" si="3">E27-E28</f>
        <v>293</v>
      </c>
      <c r="I28">
        <f t="shared" ref="I28:I41" si="4">F28-F27</f>
        <v>1383</v>
      </c>
    </row>
    <row r="29" spans="4:9">
      <c r="D29">
        <f t="shared" si="1"/>
        <v>13</v>
      </c>
      <c r="E29">
        <v>4386</v>
      </c>
      <c r="F29">
        <f t="shared" si="0"/>
        <v>57018</v>
      </c>
      <c r="G29">
        <f t="shared" si="2"/>
        <v>1.03158923143726</v>
      </c>
      <c r="H29">
        <f t="shared" si="3"/>
        <v>220</v>
      </c>
      <c r="I29">
        <f t="shared" si="4"/>
        <v>1746</v>
      </c>
    </row>
    <row r="30" spans="4:9">
      <c r="D30">
        <f t="shared" si="1"/>
        <v>14</v>
      </c>
      <c r="E30">
        <v>4182</v>
      </c>
      <c r="F30">
        <f t="shared" si="0"/>
        <v>58548</v>
      </c>
      <c r="G30">
        <f t="shared" si="2"/>
        <v>1.02683363148479</v>
      </c>
      <c r="H30">
        <f t="shared" si="3"/>
        <v>204</v>
      </c>
      <c r="I30">
        <f t="shared" si="4"/>
        <v>1530</v>
      </c>
    </row>
    <row r="31" spans="3:9">
      <c r="C31">
        <f>F31-F26</f>
        <v>8250</v>
      </c>
      <c r="D31">
        <f t="shared" si="1"/>
        <v>15</v>
      </c>
      <c r="E31">
        <v>3996</v>
      </c>
      <c r="F31">
        <f t="shared" si="0"/>
        <v>59940</v>
      </c>
      <c r="G31">
        <f t="shared" si="2"/>
        <v>1.02377536380406</v>
      </c>
      <c r="H31">
        <f t="shared" si="3"/>
        <v>186</v>
      </c>
      <c r="I31">
        <f t="shared" si="4"/>
        <v>1392</v>
      </c>
    </row>
    <row r="32" spans="4:9">
      <c r="D32">
        <f t="shared" si="1"/>
        <v>16</v>
      </c>
      <c r="E32">
        <v>3835</v>
      </c>
      <c r="F32">
        <f t="shared" si="0"/>
        <v>61360</v>
      </c>
      <c r="G32">
        <f t="shared" si="2"/>
        <v>1.02369035702369</v>
      </c>
      <c r="H32">
        <f t="shared" si="3"/>
        <v>161</v>
      </c>
      <c r="I32">
        <f t="shared" si="4"/>
        <v>1420</v>
      </c>
    </row>
    <row r="33" spans="4:9">
      <c r="D33">
        <f t="shared" si="1"/>
        <v>17</v>
      </c>
      <c r="E33">
        <v>3719</v>
      </c>
      <c r="F33">
        <f t="shared" si="0"/>
        <v>63223</v>
      </c>
      <c r="G33">
        <f t="shared" si="2"/>
        <v>1.03036179921773</v>
      </c>
      <c r="H33">
        <f t="shared" si="3"/>
        <v>116</v>
      </c>
      <c r="I33">
        <f t="shared" si="4"/>
        <v>1863</v>
      </c>
    </row>
    <row r="34" spans="4:9">
      <c r="D34">
        <f t="shared" si="1"/>
        <v>18</v>
      </c>
      <c r="E34">
        <v>3594</v>
      </c>
      <c r="F34">
        <f t="shared" si="0"/>
        <v>64692</v>
      </c>
      <c r="G34">
        <f t="shared" si="2"/>
        <v>1.0232352150325</v>
      </c>
      <c r="H34">
        <f t="shared" si="3"/>
        <v>125</v>
      </c>
      <c r="I34">
        <f t="shared" si="4"/>
        <v>1469</v>
      </c>
    </row>
    <row r="35" spans="4:9">
      <c r="D35">
        <f t="shared" si="1"/>
        <v>19</v>
      </c>
      <c r="E35">
        <v>3446</v>
      </c>
      <c r="F35">
        <f t="shared" si="0"/>
        <v>65474</v>
      </c>
      <c r="G35">
        <f t="shared" si="2"/>
        <v>1.0120880479812</v>
      </c>
      <c r="H35">
        <f t="shared" si="3"/>
        <v>148</v>
      </c>
      <c r="I35">
        <f t="shared" si="4"/>
        <v>782</v>
      </c>
    </row>
    <row r="36" spans="3:11">
      <c r="C36">
        <f>F36-F31</f>
        <v>6500</v>
      </c>
      <c r="D36">
        <f t="shared" si="1"/>
        <v>20</v>
      </c>
      <c r="E36">
        <v>3322</v>
      </c>
      <c r="F36">
        <f t="shared" si="0"/>
        <v>66440</v>
      </c>
      <c r="G36">
        <f t="shared" si="2"/>
        <v>1.01475394813208</v>
      </c>
      <c r="H36">
        <f t="shared" si="3"/>
        <v>124</v>
      </c>
      <c r="I36">
        <f t="shared" si="4"/>
        <v>966</v>
      </c>
      <c r="K36">
        <f>E36*6.6</f>
        <v>21925.2</v>
      </c>
    </row>
    <row r="37" spans="4:9">
      <c r="D37">
        <f t="shared" si="1"/>
        <v>21</v>
      </c>
      <c r="E37">
        <v>3234</v>
      </c>
      <c r="F37">
        <f t="shared" si="0"/>
        <v>67914</v>
      </c>
      <c r="G37">
        <f t="shared" si="2"/>
        <v>1.02218543046358</v>
      </c>
      <c r="H37">
        <f t="shared" si="3"/>
        <v>88</v>
      </c>
      <c r="I37">
        <f t="shared" si="4"/>
        <v>1474</v>
      </c>
    </row>
    <row r="38" spans="4:9">
      <c r="D38">
        <f t="shared" si="1"/>
        <v>22</v>
      </c>
      <c r="E38">
        <v>3153</v>
      </c>
      <c r="F38">
        <f t="shared" si="0"/>
        <v>69366</v>
      </c>
      <c r="G38">
        <f t="shared" si="2"/>
        <v>1.02137998056365</v>
      </c>
      <c r="H38">
        <f t="shared" si="3"/>
        <v>81</v>
      </c>
      <c r="I38">
        <f t="shared" si="4"/>
        <v>1452</v>
      </c>
    </row>
    <row r="39" spans="4:9">
      <c r="D39">
        <f t="shared" si="1"/>
        <v>23</v>
      </c>
      <c r="E39">
        <v>3079</v>
      </c>
      <c r="F39">
        <f t="shared" si="0"/>
        <v>70817</v>
      </c>
      <c r="G39">
        <f t="shared" si="2"/>
        <v>1.02091802900556</v>
      </c>
      <c r="H39">
        <f t="shared" si="3"/>
        <v>74</v>
      </c>
      <c r="I39">
        <f t="shared" si="4"/>
        <v>1451</v>
      </c>
    </row>
    <row r="40" spans="4:9">
      <c r="D40">
        <f t="shared" si="1"/>
        <v>24</v>
      </c>
      <c r="E40">
        <v>3010</v>
      </c>
      <c r="F40">
        <f t="shared" si="0"/>
        <v>72240</v>
      </c>
      <c r="G40">
        <f t="shared" si="2"/>
        <v>1.02009404521513</v>
      </c>
      <c r="H40">
        <f t="shared" si="3"/>
        <v>69</v>
      </c>
      <c r="I40">
        <f t="shared" si="4"/>
        <v>1423</v>
      </c>
    </row>
    <row r="41" spans="2:13">
      <c r="B41">
        <f>E41-E36</f>
        <v>-376</v>
      </c>
      <c r="C41">
        <f>F41-F36</f>
        <v>7210</v>
      </c>
      <c r="D41">
        <v>25</v>
      </c>
      <c r="E41">
        <v>2946</v>
      </c>
      <c r="F41">
        <f t="shared" si="0"/>
        <v>73650</v>
      </c>
      <c r="G41">
        <f t="shared" si="2"/>
        <v>1.01951827242525</v>
      </c>
      <c r="H41">
        <f t="shared" si="3"/>
        <v>64</v>
      </c>
      <c r="I41">
        <f t="shared" si="4"/>
        <v>1410</v>
      </c>
      <c r="K41">
        <f>E41*6.6</f>
        <v>19443.6</v>
      </c>
      <c r="L41">
        <f>K41-K36</f>
        <v>-2481.6</v>
      </c>
      <c r="M41">
        <f>L41*20</f>
        <v>-49632</v>
      </c>
    </row>
    <row r="42" spans="2:3">
      <c r="B42">
        <f>B41*20</f>
        <v>-7520</v>
      </c>
      <c r="C42">
        <f>C41*6.6</f>
        <v>47586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tax</vt:lpstr>
      <vt:lpstr>2018</vt:lpstr>
      <vt:lpstr>ok</vt:lpstr>
      <vt:lpstr>2019</vt:lpstr>
      <vt:lpstr>工作表2</vt:lpstr>
      <vt:lpstr>house25年</vt:lpstr>
      <vt:lpstr>贷款30年</vt:lpstr>
      <vt:lpstr>xian tax</vt:lpstr>
      <vt:lpstr>hk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2017-01-27T00:15:00Z</dcterms:created>
  <dcterms:modified xsi:type="dcterms:W3CDTF">2019-02-26T16:37:58Z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