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/>
  <mc:AlternateContent xmlns:mc="http://schemas.openxmlformats.org/markup-compatibility/2006">
    <mc:Choice Requires="x15">
      <x15ac:absPath xmlns:x15ac="http://schemas.microsoft.com/office/spreadsheetml/2010/11/ac" url="/Users/oak/cloud/life/"/>
    </mc:Choice>
  </mc:AlternateContent>
  <bookViews>
    <workbookView xWindow="820" yWindow="460" windowWidth="32780" windowHeight="20540" activeTab="1"/>
  </bookViews>
  <sheets>
    <sheet name="2019" sheetId="1" r:id="rId1"/>
    <sheet name="2020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2" l="1"/>
  <c r="D5" i="2"/>
  <c r="E5" i="2"/>
  <c r="I5" i="2"/>
  <c r="K5" i="2"/>
  <c r="L5" i="2"/>
  <c r="M5" i="2"/>
  <c r="N5" i="2"/>
  <c r="O5" i="2"/>
  <c r="F6" i="2"/>
  <c r="D6" i="2"/>
  <c r="E6" i="2"/>
  <c r="I6" i="2"/>
  <c r="K6" i="2"/>
  <c r="L6" i="2"/>
  <c r="M6" i="2"/>
  <c r="N6" i="2"/>
  <c r="O6" i="2"/>
  <c r="F7" i="2"/>
  <c r="D7" i="2"/>
  <c r="E7" i="2"/>
  <c r="I7" i="2"/>
  <c r="K7" i="2"/>
  <c r="L7" i="2"/>
  <c r="M7" i="2"/>
  <c r="N7" i="2"/>
  <c r="O7" i="2"/>
  <c r="F8" i="2"/>
  <c r="D8" i="2"/>
  <c r="E8" i="2"/>
  <c r="I8" i="2"/>
  <c r="K8" i="2"/>
  <c r="L8" i="2"/>
  <c r="M8" i="2"/>
  <c r="N8" i="2"/>
  <c r="O8" i="2"/>
  <c r="F9" i="2"/>
  <c r="D9" i="2"/>
  <c r="E9" i="2"/>
  <c r="I9" i="2"/>
  <c r="K9" i="2"/>
  <c r="L9" i="2"/>
  <c r="M9" i="2"/>
  <c r="N9" i="2"/>
  <c r="O9" i="2"/>
  <c r="F10" i="2"/>
  <c r="D10" i="2"/>
  <c r="E10" i="2"/>
  <c r="I10" i="2"/>
  <c r="K10" i="2"/>
  <c r="L10" i="2"/>
  <c r="M10" i="2"/>
  <c r="N10" i="2"/>
  <c r="O10" i="2"/>
  <c r="F11" i="2"/>
  <c r="D11" i="2"/>
  <c r="E11" i="2"/>
  <c r="I11" i="2"/>
  <c r="K11" i="2"/>
  <c r="L11" i="2"/>
  <c r="M11" i="2"/>
  <c r="N11" i="2"/>
  <c r="O11" i="2"/>
  <c r="F12" i="2"/>
  <c r="D12" i="2"/>
  <c r="E12" i="2"/>
  <c r="I12" i="2"/>
  <c r="K12" i="2"/>
  <c r="L12" i="2"/>
  <c r="M12" i="2"/>
  <c r="N12" i="2"/>
  <c r="O12" i="2"/>
  <c r="F13" i="2"/>
  <c r="D13" i="2"/>
  <c r="E13" i="2"/>
  <c r="I13" i="2"/>
  <c r="K13" i="2"/>
  <c r="L13" i="2"/>
  <c r="M13" i="2"/>
  <c r="N13" i="2"/>
  <c r="O13" i="2"/>
  <c r="F14" i="2"/>
  <c r="D14" i="2"/>
  <c r="E14" i="2"/>
  <c r="I14" i="2"/>
  <c r="K14" i="2"/>
  <c r="L14" i="2"/>
  <c r="M14" i="2"/>
  <c r="N14" i="2"/>
  <c r="O14" i="2"/>
  <c r="F15" i="2"/>
  <c r="D15" i="2"/>
  <c r="E15" i="2"/>
  <c r="I15" i="2"/>
  <c r="K15" i="2"/>
  <c r="L15" i="2"/>
  <c r="M15" i="2"/>
  <c r="N15" i="2"/>
  <c r="O15" i="2"/>
  <c r="F16" i="2"/>
  <c r="D16" i="2"/>
  <c r="E16" i="2"/>
  <c r="I16" i="2"/>
  <c r="K16" i="2"/>
  <c r="L16" i="2"/>
  <c r="M16" i="2"/>
  <c r="N16" i="2"/>
  <c r="O16" i="2"/>
  <c r="O17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Q17" i="2"/>
  <c r="O18" i="2"/>
  <c r="O19" i="2"/>
  <c r="D10" i="1"/>
  <c r="F10" i="1"/>
  <c r="E10" i="1"/>
  <c r="I10" i="1"/>
  <c r="K10" i="1"/>
  <c r="L10" i="1"/>
  <c r="M10" i="1"/>
  <c r="N10" i="1"/>
  <c r="O10" i="1"/>
  <c r="D11" i="1"/>
  <c r="F11" i="1"/>
  <c r="E11" i="1"/>
  <c r="I11" i="1"/>
  <c r="K11" i="1"/>
  <c r="L11" i="1"/>
  <c r="M11" i="1"/>
  <c r="N11" i="1"/>
  <c r="O11" i="1"/>
  <c r="D12" i="1"/>
  <c r="F12" i="1"/>
  <c r="E12" i="1"/>
  <c r="I12" i="1"/>
  <c r="K12" i="1"/>
  <c r="L12" i="1"/>
  <c r="M12" i="1"/>
  <c r="N12" i="1"/>
  <c r="O12" i="1"/>
  <c r="D13" i="1"/>
  <c r="F13" i="1"/>
  <c r="E13" i="1"/>
  <c r="I13" i="1"/>
  <c r="K13" i="1"/>
  <c r="L13" i="1"/>
  <c r="M13" i="1"/>
  <c r="N13" i="1"/>
  <c r="O13" i="1"/>
  <c r="D14" i="1"/>
  <c r="F14" i="1"/>
  <c r="E14" i="1"/>
  <c r="I14" i="1"/>
  <c r="K14" i="1"/>
  <c r="L14" i="1"/>
  <c r="M14" i="1"/>
  <c r="N14" i="1"/>
  <c r="O14" i="1"/>
  <c r="D15" i="1"/>
  <c r="F15" i="1"/>
  <c r="E15" i="1"/>
  <c r="I15" i="1"/>
  <c r="K15" i="1"/>
  <c r="L15" i="1"/>
  <c r="M15" i="1"/>
  <c r="N15" i="1"/>
  <c r="O15" i="1"/>
  <c r="D16" i="1"/>
  <c r="F16" i="1"/>
  <c r="E16" i="1"/>
  <c r="I16" i="1"/>
  <c r="K16" i="1"/>
  <c r="L16" i="1"/>
  <c r="M16" i="1"/>
  <c r="N16" i="1"/>
  <c r="O16" i="1"/>
  <c r="D17" i="1"/>
  <c r="F17" i="1"/>
  <c r="E17" i="1"/>
  <c r="I17" i="1"/>
  <c r="K17" i="1"/>
  <c r="L17" i="1"/>
  <c r="M17" i="1"/>
  <c r="N17" i="1"/>
  <c r="O17" i="1"/>
  <c r="D18" i="1"/>
  <c r="F18" i="1"/>
  <c r="E18" i="1"/>
  <c r="I18" i="1"/>
  <c r="K18" i="1"/>
  <c r="L18" i="1"/>
  <c r="M18" i="1"/>
  <c r="N18" i="1"/>
  <c r="O18" i="1"/>
  <c r="D19" i="1"/>
  <c r="F19" i="1"/>
  <c r="E19" i="1"/>
  <c r="I19" i="1"/>
  <c r="K19" i="1"/>
  <c r="L19" i="1"/>
  <c r="M19" i="1"/>
  <c r="N19" i="1"/>
  <c r="O19" i="1"/>
  <c r="D20" i="1"/>
  <c r="F20" i="1"/>
  <c r="E20" i="1"/>
  <c r="I20" i="1"/>
  <c r="K20" i="1"/>
  <c r="L20" i="1"/>
  <c r="M20" i="1"/>
  <c r="N20" i="1"/>
  <c r="O20" i="1"/>
  <c r="D21" i="1"/>
  <c r="F21" i="1"/>
  <c r="E21" i="1"/>
  <c r="I21" i="1"/>
  <c r="K21" i="1"/>
  <c r="L21" i="1"/>
  <c r="M21" i="1"/>
  <c r="N21" i="1"/>
  <c r="O21" i="1"/>
  <c r="O22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O23" i="1"/>
</calcChain>
</file>

<file path=xl/sharedStrings.xml><?xml version="1.0" encoding="utf-8"?>
<sst xmlns="http://schemas.openxmlformats.org/spreadsheetml/2006/main" count="77" uniqueCount="44">
  <si>
    <t>个人扣减额</t>
  </si>
  <si>
    <t>社保公积金扣减</t>
  </si>
  <si>
    <t>免征额</t>
  </si>
  <si>
    <t>Base</t>
  </si>
  <si>
    <t>Social benifit</t>
  </si>
  <si>
    <t>Special deduct</t>
  </si>
  <si>
    <t>for tax</t>
  </si>
  <si>
    <t>所得税</t>
  </si>
  <si>
    <t>税后收入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</si>
  <si>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</si>
  <si>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</si>
  <si>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</si>
  <si>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</si>
  <si>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</si>
  <si>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</si>
  <si>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</si>
  <si>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</si>
  <si>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</si>
  <si>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</si>
  <si>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</si>
  <si>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</si>
  <si>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全年税后总收入</t>
  </si>
  <si>
    <t>税后月平均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</si>
  <si>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</si>
  <si>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</si>
  <si>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</si>
  <si>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</si>
  <si>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</si>
  <si>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</si>
  <si>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</si>
  <si>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</si>
  <si>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</si>
  <si>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</si>
  <si>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</si>
  <si>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</si>
  <si>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社保扣减</t>
  </si>
  <si>
    <t>公积金扣减</t>
  </si>
  <si>
    <t>okb</t>
  </si>
  <si>
    <t>net income monthly</t>
  </si>
  <si>
    <t>annual 
net income</t>
  </si>
  <si>
    <t>Special 
deduct</t>
  </si>
  <si>
    <t>personal 
tax</t>
  </si>
  <si>
    <t>housing
 fund</t>
  </si>
  <si>
    <t>Social
 benifit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</si>
</sst>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9.8000000000000007"/>
      <color rgb="FF000000"/>
      <name val="Monaco"/>
      <charset val="134"/>
    </font>
    <font>
      <sz val="18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0" fillId="2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0" fontId="0" fillId="0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zoomScale="120" zoomScaleNormal="120" zoomScalePageLayoutView="120" workbookViewId="0">
      <selection sqref="A1:XFD1048576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4" width="7.5" style="1" customWidth="1"/>
    <col min="5" max="6" width="14.1640625" style="1" customWidth="1"/>
    <col min="7" max="7" width="10.33203125" style="1" bestFit="1" customWidth="1"/>
    <col min="8" max="8" width="8.5" style="1" bestFit="1" customWidth="1"/>
    <col min="9" max="9" width="11.83203125" style="1" bestFit="1" customWidth="1"/>
    <col min="10" max="10" width="13.6640625" style="1" customWidth="1"/>
    <col min="11" max="12" width="9" style="1"/>
    <col min="13" max="13" width="9" style="1" customWidth="1"/>
    <col min="14" max="14" width="22.6640625" style="1" customWidth="1"/>
    <col min="15" max="15" width="12.6640625" style="1" customWidth="1"/>
    <col min="16" max="16" width="9" style="2" customWidth="1"/>
    <col min="17" max="16384" width="9" style="2"/>
  </cols>
  <sheetData>
    <row r="1" spans="1:16" s="1" customFormat="1" ht="15" x14ac:dyDescent="0.2"/>
    <row r="2" spans="1:16" s="1" customFormat="1" ht="15" x14ac:dyDescent="0.2"/>
    <row r="3" spans="1:16" s="1" customFormat="1" ht="15" x14ac:dyDescent="0.2"/>
    <row r="4" spans="1:16" s="1" customFormat="1" ht="15" x14ac:dyDescent="0.2"/>
    <row r="5" spans="1:16" s="1" customFormat="1" ht="15" x14ac:dyDescent="0.2"/>
    <row r="6" spans="1:16" s="1" customFormat="1" ht="15" x14ac:dyDescent="0.2">
      <c r="E6" s="1" t="s">
        <v>2</v>
      </c>
      <c r="I6" s="1">
        <v>5000</v>
      </c>
    </row>
    <row r="7" spans="1:16" s="1" customFormat="1" ht="15" x14ac:dyDescent="0.2"/>
    <row r="8" spans="1:16" s="1" customFormat="1" ht="15" x14ac:dyDescent="0.2"/>
    <row r="9" spans="1:16" s="1" customFormat="1" ht="15" x14ac:dyDescent="0.2">
      <c r="C9" s="1" t="s">
        <v>3</v>
      </c>
      <c r="D9" s="1" t="s">
        <v>3</v>
      </c>
      <c r="E9" s="1" t="s">
        <v>4</v>
      </c>
      <c r="F9" s="1" t="s">
        <v>1</v>
      </c>
      <c r="G9" s="1" t="s">
        <v>36</v>
      </c>
      <c r="H9" s="1" t="s">
        <v>35</v>
      </c>
      <c r="I9" s="1" t="s">
        <v>5</v>
      </c>
      <c r="J9" s="1" t="s">
        <v>0</v>
      </c>
      <c r="L9" s="1" t="s">
        <v>6</v>
      </c>
      <c r="N9" s="1" t="s">
        <v>7</v>
      </c>
      <c r="O9" s="1" t="s">
        <v>8</v>
      </c>
    </row>
    <row r="10" spans="1:16" s="1" customFormat="1" ht="15" x14ac:dyDescent="0.2">
      <c r="A10" s="1" t="s">
        <v>23</v>
      </c>
      <c r="B10" s="1" t="s">
        <v>9</v>
      </c>
      <c r="C10" s="3">
        <v>75000</v>
      </c>
      <c r="D10" s="1">
        <f>C10</f>
        <v>75000</v>
      </c>
      <c r="E10" s="1">
        <f>F10</f>
        <v>3430.33</v>
      </c>
      <c r="F10" s="1">
        <f>G10+H10</f>
        <v>3430.33</v>
      </c>
      <c r="G10" s="1">
        <v>3048</v>
      </c>
      <c r="H10" s="1">
        <v>382.33</v>
      </c>
      <c r="I10" s="1">
        <f>J10</f>
        <v>0</v>
      </c>
      <c r="J10" s="1">
        <v>0</v>
      </c>
      <c r="K10" s="1">
        <f>I6</f>
        <v>5000</v>
      </c>
      <c r="L10" s="1">
        <f t="shared" ref="L10:L21" si="0">D10-E10-I10-K10</f>
        <v>66569.67</v>
      </c>
      <c r="M10" s="4">
        <f>ROUND(MAX(L10*{0.03,0.1,0.2,0.25,0.3,0.35,0.45}-{0,2520,16920,31920,52920,85920,181920},0),2)</f>
        <v>4136.97</v>
      </c>
      <c r="N10" s="1">
        <f>M10</f>
        <v>4136.97</v>
      </c>
      <c r="O10" s="1">
        <f>C10-F10-N10</f>
        <v>67432.7</v>
      </c>
      <c r="P10" s="1">
        <f>G10*2</f>
        <v>6096</v>
      </c>
    </row>
    <row r="11" spans="1:16" s="1" customFormat="1" ht="15" x14ac:dyDescent="0.2">
      <c r="A11" s="1" t="s">
        <v>24</v>
      </c>
      <c r="B11" s="1" t="s">
        <v>10</v>
      </c>
      <c r="C11" s="3">
        <v>75000</v>
      </c>
      <c r="D11" s="1">
        <f>C11+D10</f>
        <v>150000</v>
      </c>
      <c r="E11" s="1">
        <f>E10+F11</f>
        <v>6860.66</v>
      </c>
      <c r="F11" s="1">
        <f t="shared" ref="F11:F21" si="1">G11+H11</f>
        <v>3430.33</v>
      </c>
      <c r="G11" s="1">
        <v>3048</v>
      </c>
      <c r="H11" s="1">
        <v>382.33</v>
      </c>
      <c r="I11" s="1">
        <f>I10+J11</f>
        <v>8000</v>
      </c>
      <c r="J11" s="1">
        <v>8000</v>
      </c>
      <c r="K11" s="1">
        <f>K10+$I$6</f>
        <v>10000</v>
      </c>
      <c r="L11" s="1">
        <f t="shared" si="0"/>
        <v>125139.34</v>
      </c>
      <c r="M11" s="4">
        <f>ROUND(MAX(L11*{0.03,0.1,0.2,0.25,0.3,0.35,0.45}-{0,2520,16920,31920,52920,85920,181920},0),2)</f>
        <v>9993.93</v>
      </c>
      <c r="N11" s="1">
        <f t="shared" ref="N11:N21" si="2">M11-M10</f>
        <v>5856.96</v>
      </c>
      <c r="O11" s="1">
        <f t="shared" ref="O11:O21" si="3">C11-F11-N11</f>
        <v>65712.709999999992</v>
      </c>
      <c r="P11" s="1">
        <f t="shared" ref="P11:P21" si="4">G11*2</f>
        <v>6096</v>
      </c>
    </row>
    <row r="12" spans="1:16" s="1" customFormat="1" ht="15" x14ac:dyDescent="0.2">
      <c r="A12" s="1" t="s">
        <v>25</v>
      </c>
      <c r="B12" s="1" t="s">
        <v>11</v>
      </c>
      <c r="C12" s="3">
        <v>85000</v>
      </c>
      <c r="D12" s="1">
        <f t="shared" ref="D12:D21" si="5">C12+D11</f>
        <v>235000</v>
      </c>
      <c r="E12" s="1">
        <f t="shared" ref="E12:E21" si="6">E11+F12</f>
        <v>10290.99</v>
      </c>
      <c r="F12" s="1">
        <f t="shared" si="1"/>
        <v>3430.33</v>
      </c>
      <c r="G12" s="1">
        <v>3048</v>
      </c>
      <c r="H12" s="1">
        <v>382.33</v>
      </c>
      <c r="I12" s="1">
        <f t="shared" ref="I12:I21" si="7">I11+J12</f>
        <v>12000</v>
      </c>
      <c r="J12" s="1">
        <v>4000</v>
      </c>
      <c r="K12" s="1">
        <f t="shared" ref="K12:K21" si="8">K11+$I$6</f>
        <v>15000</v>
      </c>
      <c r="L12" s="1">
        <f t="shared" si="0"/>
        <v>197709.01</v>
      </c>
      <c r="M12" s="4">
        <f>ROUND(MAX(L12*{0.03,0.1,0.2,0.25,0.3,0.35,0.45}-{0,2520,16920,31920,52920,85920,181920},0),2)</f>
        <v>22621.8</v>
      </c>
      <c r="N12" s="1">
        <f t="shared" si="2"/>
        <v>12627.869999999999</v>
      </c>
      <c r="O12" s="1">
        <f t="shared" si="3"/>
        <v>68941.8</v>
      </c>
      <c r="P12" s="1">
        <f t="shared" si="4"/>
        <v>6096</v>
      </c>
    </row>
    <row r="13" spans="1:16" s="1" customFormat="1" ht="15" x14ac:dyDescent="0.2">
      <c r="A13" s="1" t="s">
        <v>26</v>
      </c>
      <c r="B13" s="1" t="s">
        <v>12</v>
      </c>
      <c r="C13" s="3">
        <v>85000</v>
      </c>
      <c r="D13" s="1">
        <f t="shared" si="5"/>
        <v>320000</v>
      </c>
      <c r="E13" s="1">
        <f t="shared" si="6"/>
        <v>13721.32</v>
      </c>
      <c r="F13" s="1">
        <f t="shared" si="1"/>
        <v>3430.33</v>
      </c>
      <c r="G13" s="1">
        <v>3048</v>
      </c>
      <c r="H13" s="1">
        <v>382.33</v>
      </c>
      <c r="I13" s="1">
        <f t="shared" si="7"/>
        <v>16000</v>
      </c>
      <c r="J13" s="1">
        <v>4000</v>
      </c>
      <c r="K13" s="1">
        <f t="shared" si="8"/>
        <v>20000</v>
      </c>
      <c r="L13" s="1">
        <f t="shared" si="0"/>
        <v>270278.68</v>
      </c>
      <c r="M13" s="4">
        <f>ROUND(MAX(L13*{0.03,0.1,0.2,0.25,0.3,0.35,0.45}-{0,2520,16920,31920,52920,85920,181920},0),2)</f>
        <v>37135.74</v>
      </c>
      <c r="N13" s="1">
        <f t="shared" si="2"/>
        <v>14513.939999999999</v>
      </c>
      <c r="O13" s="1">
        <f t="shared" si="3"/>
        <v>67055.73</v>
      </c>
      <c r="P13" s="1">
        <f t="shared" si="4"/>
        <v>6096</v>
      </c>
    </row>
    <row r="14" spans="1:16" s="1" customFormat="1" ht="15" x14ac:dyDescent="0.2">
      <c r="A14" s="1" t="s">
        <v>27</v>
      </c>
      <c r="B14" s="1" t="s">
        <v>13</v>
      </c>
      <c r="C14" s="3">
        <v>85000</v>
      </c>
      <c r="D14" s="1">
        <f t="shared" si="5"/>
        <v>405000</v>
      </c>
      <c r="E14" s="1">
        <f t="shared" si="6"/>
        <v>17151.650000000001</v>
      </c>
      <c r="F14" s="1">
        <f t="shared" si="1"/>
        <v>3430.33</v>
      </c>
      <c r="G14" s="1">
        <v>3048</v>
      </c>
      <c r="H14" s="1">
        <v>382.33</v>
      </c>
      <c r="I14" s="1">
        <f t="shared" si="7"/>
        <v>20000</v>
      </c>
      <c r="J14" s="1">
        <v>4000</v>
      </c>
      <c r="K14" s="1">
        <f t="shared" si="8"/>
        <v>25000</v>
      </c>
      <c r="L14" s="1">
        <f t="shared" si="0"/>
        <v>342848.35</v>
      </c>
      <c r="M14" s="4">
        <f>ROUND(MAX(L14*{0.03,0.1,0.2,0.25,0.3,0.35,0.45}-{0,2520,16920,31920,52920,85920,181920},0),2)</f>
        <v>53792.09</v>
      </c>
      <c r="N14" s="1">
        <f t="shared" si="2"/>
        <v>16656.349999999999</v>
      </c>
      <c r="O14" s="1">
        <f t="shared" si="3"/>
        <v>64913.32</v>
      </c>
      <c r="P14" s="1">
        <f t="shared" si="4"/>
        <v>6096</v>
      </c>
    </row>
    <row r="15" spans="1:16" s="1" customFormat="1" ht="15" x14ac:dyDescent="0.2">
      <c r="A15" s="1" t="s">
        <v>28</v>
      </c>
      <c r="B15" s="1" t="s">
        <v>14</v>
      </c>
      <c r="C15" s="3">
        <v>85000</v>
      </c>
      <c r="D15" s="1">
        <f t="shared" si="5"/>
        <v>490000</v>
      </c>
      <c r="E15" s="1">
        <f t="shared" si="6"/>
        <v>20581.980000000003</v>
      </c>
      <c r="F15" s="1">
        <f t="shared" si="1"/>
        <v>3430.33</v>
      </c>
      <c r="G15" s="1">
        <v>3048</v>
      </c>
      <c r="H15" s="1">
        <v>382.33</v>
      </c>
      <c r="I15" s="1">
        <f t="shared" si="7"/>
        <v>24000</v>
      </c>
      <c r="J15" s="1">
        <v>4000</v>
      </c>
      <c r="K15" s="1">
        <f t="shared" si="8"/>
        <v>30000</v>
      </c>
      <c r="L15" s="1">
        <f t="shared" si="0"/>
        <v>415418.02</v>
      </c>
      <c r="M15" s="4">
        <f>ROUND(MAX(L15*{0.03,0.1,0.2,0.25,0.3,0.35,0.45}-{0,2520,16920,31920,52920,85920,181920},0),2)</f>
        <v>71934.509999999995</v>
      </c>
      <c r="N15" s="1">
        <f t="shared" si="2"/>
        <v>18142.419999999998</v>
      </c>
      <c r="O15" s="1">
        <f t="shared" si="3"/>
        <v>63427.25</v>
      </c>
      <c r="P15" s="1">
        <f t="shared" si="4"/>
        <v>6096</v>
      </c>
    </row>
    <row r="16" spans="1:16" s="1" customFormat="1" ht="15" x14ac:dyDescent="0.2">
      <c r="A16" s="1" t="s">
        <v>29</v>
      </c>
      <c r="B16" s="1" t="s">
        <v>15</v>
      </c>
      <c r="C16" s="3">
        <v>85000</v>
      </c>
      <c r="D16" s="1">
        <f t="shared" si="5"/>
        <v>575000</v>
      </c>
      <c r="E16" s="1">
        <f t="shared" si="6"/>
        <v>24012.310000000005</v>
      </c>
      <c r="F16" s="1">
        <f t="shared" si="1"/>
        <v>3430.33</v>
      </c>
      <c r="G16" s="1">
        <v>3048</v>
      </c>
      <c r="H16" s="1">
        <v>382.33</v>
      </c>
      <c r="I16" s="1">
        <f t="shared" si="7"/>
        <v>28000</v>
      </c>
      <c r="J16" s="1">
        <v>4000</v>
      </c>
      <c r="K16" s="1">
        <f t="shared" si="8"/>
        <v>35000</v>
      </c>
      <c r="L16" s="1">
        <f t="shared" si="0"/>
        <v>487987.68999999994</v>
      </c>
      <c r="M16" s="4">
        <f>ROUND(MAX(L16*{0.03,0.1,0.2,0.25,0.3,0.35,0.45}-{0,2520,16920,31920,52920,85920,181920},0),2)</f>
        <v>93476.31</v>
      </c>
      <c r="N16" s="1">
        <f t="shared" si="2"/>
        <v>21541.800000000003</v>
      </c>
      <c r="O16" s="1">
        <f t="shared" si="3"/>
        <v>60027.869999999995</v>
      </c>
      <c r="P16" s="1">
        <f t="shared" si="4"/>
        <v>6096</v>
      </c>
    </row>
    <row r="17" spans="1:16" s="1" customFormat="1" ht="15" x14ac:dyDescent="0.2">
      <c r="A17" s="1" t="s">
        <v>30</v>
      </c>
      <c r="B17" s="1" t="s">
        <v>16</v>
      </c>
      <c r="C17" s="3">
        <v>85000</v>
      </c>
      <c r="D17" s="1">
        <f t="shared" si="5"/>
        <v>660000</v>
      </c>
      <c r="E17" s="1">
        <f t="shared" si="6"/>
        <v>29752.940000000006</v>
      </c>
      <c r="F17" s="1">
        <f t="shared" si="1"/>
        <v>5740.63</v>
      </c>
      <c r="G17" s="1">
        <v>3334</v>
      </c>
      <c r="H17" s="1">
        <v>2406.63</v>
      </c>
      <c r="I17" s="1">
        <f t="shared" si="7"/>
        <v>31500</v>
      </c>
      <c r="J17" s="1">
        <v>3500</v>
      </c>
      <c r="K17" s="1">
        <f t="shared" si="8"/>
        <v>40000</v>
      </c>
      <c r="L17" s="1">
        <f t="shared" si="0"/>
        <v>558747.05999999994</v>
      </c>
      <c r="M17" s="4">
        <f>ROUND(MAX(L17*{0.03,0.1,0.2,0.25,0.3,0.35,0.45}-{0,2520,16920,31920,52920,85920,181920},0),2)</f>
        <v>114704.12</v>
      </c>
      <c r="N17" s="1">
        <f t="shared" si="2"/>
        <v>21227.809999999998</v>
      </c>
      <c r="O17" s="1">
        <f t="shared" si="3"/>
        <v>58031.56</v>
      </c>
      <c r="P17" s="1">
        <f t="shared" si="4"/>
        <v>6668</v>
      </c>
    </row>
    <row r="18" spans="1:16" s="1" customFormat="1" ht="15" x14ac:dyDescent="0.2">
      <c r="A18" s="1" t="s">
        <v>31</v>
      </c>
      <c r="B18" s="1" t="s">
        <v>17</v>
      </c>
      <c r="C18" s="3">
        <v>85000</v>
      </c>
      <c r="D18" s="1">
        <f t="shared" si="5"/>
        <v>745000</v>
      </c>
      <c r="E18" s="1">
        <f t="shared" si="6"/>
        <v>35577.990000000005</v>
      </c>
      <c r="F18" s="1">
        <f t="shared" si="1"/>
        <v>5825.05</v>
      </c>
      <c r="G18" s="1">
        <v>3334</v>
      </c>
      <c r="H18" s="1">
        <v>2491.0500000000002</v>
      </c>
      <c r="I18" s="1">
        <f t="shared" si="7"/>
        <v>35000</v>
      </c>
      <c r="J18" s="1">
        <v>3500</v>
      </c>
      <c r="K18" s="1">
        <f t="shared" si="8"/>
        <v>45000</v>
      </c>
      <c r="L18" s="1">
        <f t="shared" si="0"/>
        <v>629422.01</v>
      </c>
      <c r="M18" s="4">
        <f>ROUND(MAX(L18*{0.03,0.1,0.2,0.25,0.3,0.35,0.45}-{0,2520,16920,31920,52920,85920,181920},0),2)</f>
        <v>135906.6</v>
      </c>
      <c r="N18" s="1">
        <f t="shared" si="2"/>
        <v>21202.48000000001</v>
      </c>
      <c r="O18" s="1">
        <f t="shared" si="3"/>
        <v>57972.469999999987</v>
      </c>
      <c r="P18" s="1">
        <f t="shared" si="4"/>
        <v>6668</v>
      </c>
    </row>
    <row r="19" spans="1:16" s="1" customFormat="1" ht="15" x14ac:dyDescent="0.2">
      <c r="A19" s="1" t="s">
        <v>32</v>
      </c>
      <c r="B19" s="1" t="s">
        <v>18</v>
      </c>
      <c r="C19" s="3">
        <v>95000</v>
      </c>
      <c r="D19" s="1">
        <f t="shared" si="5"/>
        <v>840000</v>
      </c>
      <c r="E19" s="1">
        <f t="shared" si="6"/>
        <v>41403.040000000008</v>
      </c>
      <c r="F19" s="1">
        <f t="shared" si="1"/>
        <v>5825.05</v>
      </c>
      <c r="G19" s="1">
        <v>3334</v>
      </c>
      <c r="H19" s="1">
        <v>2491.0500000000002</v>
      </c>
      <c r="I19" s="1">
        <f t="shared" si="7"/>
        <v>40000</v>
      </c>
      <c r="J19" s="1">
        <v>5000</v>
      </c>
      <c r="K19" s="1">
        <f t="shared" si="8"/>
        <v>50000</v>
      </c>
      <c r="L19" s="1">
        <f t="shared" si="0"/>
        <v>708596.96</v>
      </c>
      <c r="M19" s="4">
        <f>ROUND(MAX(L19*{0.03,0.1,0.2,0.25,0.3,0.35,0.45}-{0,2520,16920,31920,52920,85920,181920},0),2)</f>
        <v>162088.94</v>
      </c>
      <c r="N19" s="1">
        <f t="shared" si="2"/>
        <v>26182.339999999997</v>
      </c>
      <c r="O19" s="1">
        <f t="shared" si="3"/>
        <v>62992.61</v>
      </c>
      <c r="P19" s="1">
        <f t="shared" si="4"/>
        <v>6668</v>
      </c>
    </row>
    <row r="20" spans="1:16" s="1" customFormat="1" ht="15" x14ac:dyDescent="0.2">
      <c r="A20" s="1" t="s">
        <v>33</v>
      </c>
      <c r="B20" s="1" t="s">
        <v>19</v>
      </c>
      <c r="C20" s="3">
        <v>90000</v>
      </c>
      <c r="D20" s="1">
        <f t="shared" si="5"/>
        <v>930000</v>
      </c>
      <c r="E20" s="1">
        <f t="shared" si="6"/>
        <v>47228.090000000011</v>
      </c>
      <c r="F20" s="1">
        <f t="shared" si="1"/>
        <v>5825.05</v>
      </c>
      <c r="G20" s="1">
        <v>3334</v>
      </c>
      <c r="H20" s="1">
        <v>2491.0500000000002</v>
      </c>
      <c r="I20" s="1">
        <f t="shared" si="7"/>
        <v>44000</v>
      </c>
      <c r="J20" s="1">
        <v>4000</v>
      </c>
      <c r="K20" s="1">
        <f t="shared" si="8"/>
        <v>55000</v>
      </c>
      <c r="L20" s="1">
        <f t="shared" si="0"/>
        <v>783771.91</v>
      </c>
      <c r="M20" s="4">
        <f>ROUND(MAX(L20*{0.03,0.1,0.2,0.25,0.3,0.35,0.45}-{0,2520,16920,31920,52920,85920,181920},0),2)</f>
        <v>188400.17</v>
      </c>
      <c r="N20" s="1">
        <f t="shared" si="2"/>
        <v>26311.23000000001</v>
      </c>
      <c r="O20" s="1">
        <f t="shared" si="3"/>
        <v>57863.719999999987</v>
      </c>
      <c r="P20" s="1">
        <f t="shared" si="4"/>
        <v>6668</v>
      </c>
    </row>
    <row r="21" spans="1:16" s="1" customFormat="1" ht="15" x14ac:dyDescent="0.2">
      <c r="A21" s="1" t="s">
        <v>34</v>
      </c>
      <c r="B21" s="1" t="s">
        <v>20</v>
      </c>
      <c r="C21" s="3">
        <v>90000</v>
      </c>
      <c r="D21" s="1">
        <f t="shared" si="5"/>
        <v>1020000</v>
      </c>
      <c r="E21" s="1">
        <f t="shared" si="6"/>
        <v>53053.140000000014</v>
      </c>
      <c r="F21" s="1">
        <f t="shared" si="1"/>
        <v>5825.05</v>
      </c>
      <c r="G21" s="1">
        <v>3334</v>
      </c>
      <c r="H21" s="1">
        <v>2491.0500000000002</v>
      </c>
      <c r="I21" s="1">
        <f t="shared" si="7"/>
        <v>48000</v>
      </c>
      <c r="J21" s="1">
        <v>4000</v>
      </c>
      <c r="K21" s="1">
        <f t="shared" si="8"/>
        <v>60000</v>
      </c>
      <c r="L21" s="1">
        <f t="shared" si="0"/>
        <v>858946.86</v>
      </c>
      <c r="M21" s="4">
        <f>ROUND(MAX(L21*{0.03,0.1,0.2,0.25,0.3,0.35,0.45}-{0,2520,16920,31920,52920,85920,181920},0),2)</f>
        <v>214711.4</v>
      </c>
      <c r="N21" s="1">
        <f t="shared" si="2"/>
        <v>26311.229999999981</v>
      </c>
      <c r="O21" s="1">
        <f t="shared" si="3"/>
        <v>57863.720000000016</v>
      </c>
      <c r="P21" s="1">
        <f t="shared" si="4"/>
        <v>6668</v>
      </c>
    </row>
    <row r="22" spans="1:16" s="1" customFormat="1" ht="24" x14ac:dyDescent="0.2">
      <c r="N22" s="5" t="s">
        <v>21</v>
      </c>
      <c r="O22" s="5">
        <f>SUM(O10:O21)</f>
        <v>752235.45999999985</v>
      </c>
      <c r="P22" s="5">
        <f>SUM(P10:P21)</f>
        <v>76012</v>
      </c>
    </row>
    <row r="23" spans="1:16" s="1" customFormat="1" ht="24" x14ac:dyDescent="0.2">
      <c r="N23" s="5" t="s">
        <v>22</v>
      </c>
      <c r="O23" s="5">
        <f>O22/12</f>
        <v>62686.288333333323</v>
      </c>
    </row>
  </sheetData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zoomScale="130" zoomScaleNormal="130" zoomScalePageLayoutView="130" workbookViewId="0">
      <selection activeCell="H23" sqref="H23"/>
    </sheetView>
  </sheetViews>
  <sheetFormatPr baseColWidth="10" defaultColWidth="9" defaultRowHeight="16" x14ac:dyDescent="0.2"/>
  <cols>
    <col min="1" max="1" width="8.6640625" style="2" customWidth="1"/>
    <col min="2" max="2" width="4.83203125" style="1" customWidth="1"/>
    <col min="3" max="4" width="7.5" style="1" customWidth="1"/>
    <col min="5" max="5" width="9.1640625" style="1" bestFit="1" customWidth="1"/>
    <col min="6" max="6" width="14.1640625" style="1" customWidth="1"/>
    <col min="7" max="7" width="10.33203125" style="1" bestFit="1" customWidth="1"/>
    <col min="8" max="8" width="8.5" style="1" bestFit="1" customWidth="1"/>
    <col min="9" max="9" width="11.83203125" style="1" bestFit="1" customWidth="1"/>
    <col min="10" max="10" width="10.33203125" style="1" bestFit="1" customWidth="1"/>
    <col min="11" max="12" width="9" style="1"/>
    <col min="13" max="13" width="9" style="1" customWidth="1"/>
    <col min="14" max="14" width="15.1640625" style="1" bestFit="1" customWidth="1"/>
    <col min="15" max="15" width="16.5" style="1" bestFit="1" customWidth="1"/>
    <col min="16" max="16" width="9" style="2" bestFit="1" customWidth="1"/>
    <col min="17" max="16384" width="9" style="2"/>
  </cols>
  <sheetData>
    <row r="1" spans="1:17" s="1" customFormat="1" ht="15" x14ac:dyDescent="0.2">
      <c r="E1" s="1" t="s">
        <v>2</v>
      </c>
      <c r="I1" s="1">
        <v>5000</v>
      </c>
    </row>
    <row r="2" spans="1:17" s="1" customFormat="1" ht="15" x14ac:dyDescent="0.2"/>
    <row r="3" spans="1:17" s="1" customFormat="1" ht="15" x14ac:dyDescent="0.2"/>
    <row r="4" spans="1:17" s="1" customFormat="1" ht="30" x14ac:dyDescent="0.2">
      <c r="C4" s="1" t="s">
        <v>3</v>
      </c>
      <c r="D4" s="1" t="s">
        <v>3</v>
      </c>
      <c r="E4" s="7" t="s">
        <v>43</v>
      </c>
      <c r="F4" s="1" t="s">
        <v>1</v>
      </c>
      <c r="G4" s="1" t="s">
        <v>36</v>
      </c>
      <c r="H4" s="1" t="s">
        <v>35</v>
      </c>
      <c r="I4" s="7" t="s">
        <v>40</v>
      </c>
      <c r="J4" s="1" t="s">
        <v>0</v>
      </c>
      <c r="L4" s="1" t="s">
        <v>6</v>
      </c>
      <c r="N4" s="7" t="s">
        <v>41</v>
      </c>
      <c r="O4" s="1" t="s">
        <v>38</v>
      </c>
      <c r="P4" s="7" t="s">
        <v>42</v>
      </c>
      <c r="Q4" s="1" t="s">
        <v>37</v>
      </c>
    </row>
    <row r="5" spans="1:17" s="1" customFormat="1" ht="15" x14ac:dyDescent="0.2">
      <c r="A5" s="1" t="s">
        <v>23</v>
      </c>
      <c r="B5" s="1" t="s">
        <v>9</v>
      </c>
      <c r="C5" s="3">
        <v>90000</v>
      </c>
      <c r="D5" s="1">
        <f>C5</f>
        <v>90000</v>
      </c>
      <c r="E5" s="1">
        <f>F5</f>
        <v>5825.05</v>
      </c>
      <c r="F5" s="1">
        <f>G5+H5</f>
        <v>5825.05</v>
      </c>
      <c r="G5" s="1">
        <v>3334</v>
      </c>
      <c r="H5" s="1">
        <v>2491.0500000000002</v>
      </c>
      <c r="I5" s="1">
        <f>J5</f>
        <v>4000</v>
      </c>
      <c r="J5" s="1">
        <v>4000</v>
      </c>
      <c r="K5" s="1">
        <f>I1</f>
        <v>5000</v>
      </c>
      <c r="L5" s="1">
        <f t="shared" ref="L5:L16" si="0">D5-E5-I5-K5</f>
        <v>75174.95</v>
      </c>
      <c r="M5" s="4">
        <f>ROUND(MAX(L5*{0.03,0.1,0.2,0.25,0.3,0.35,0.45}-{0,2520,16920,31920,52920,85920,181920},0),2)</f>
        <v>4997.5</v>
      </c>
      <c r="N5" s="1">
        <f>M5</f>
        <v>4997.5</v>
      </c>
      <c r="O5" s="1">
        <f>C5-F5-N5</f>
        <v>79177.45</v>
      </c>
      <c r="P5" s="1">
        <f>G5*2</f>
        <v>6668</v>
      </c>
    </row>
    <row r="6" spans="1:17" s="1" customFormat="1" ht="15" x14ac:dyDescent="0.2">
      <c r="A6" s="1" t="s">
        <v>24</v>
      </c>
      <c r="B6" s="1" t="s">
        <v>10</v>
      </c>
      <c r="C6" s="3">
        <v>90000</v>
      </c>
      <c r="D6" s="1">
        <f>C6+D5</f>
        <v>180000</v>
      </c>
      <c r="E6" s="1">
        <f>E5+F6</f>
        <v>11650.1</v>
      </c>
      <c r="F6" s="1">
        <f t="shared" ref="F6:F16" si="1">G6+H6</f>
        <v>5825.05</v>
      </c>
      <c r="G6" s="1">
        <v>3334</v>
      </c>
      <c r="H6" s="1">
        <v>2491.0500000000002</v>
      </c>
      <c r="I6" s="1">
        <f>I5+J6</f>
        <v>8000</v>
      </c>
      <c r="J6" s="1">
        <v>4000</v>
      </c>
      <c r="K6" s="1">
        <f>K5+$I$1</f>
        <v>10000</v>
      </c>
      <c r="L6" s="1">
        <f t="shared" si="0"/>
        <v>150349.9</v>
      </c>
      <c r="M6" s="4">
        <f>ROUND(MAX(L6*{0.03,0.1,0.2,0.25,0.3,0.35,0.45}-{0,2520,16920,31920,52920,85920,181920},0),2)</f>
        <v>13149.98</v>
      </c>
      <c r="N6" s="1">
        <f t="shared" ref="N6:N16" si="2">M6-M5</f>
        <v>8152.48</v>
      </c>
      <c r="O6" s="1">
        <f t="shared" ref="O6:O16" si="3">C6-F6-N6</f>
        <v>76022.47</v>
      </c>
      <c r="P6" s="1">
        <f t="shared" ref="P6:P16" si="4">G6*2</f>
        <v>6668</v>
      </c>
    </row>
    <row r="7" spans="1:17" s="1" customFormat="1" ht="15" x14ac:dyDescent="0.2">
      <c r="A7" s="1" t="s">
        <v>25</v>
      </c>
      <c r="B7" s="1" t="s">
        <v>11</v>
      </c>
      <c r="C7" s="3">
        <v>90000</v>
      </c>
      <c r="D7" s="1">
        <f t="shared" ref="D7:D16" si="5">C7+D6</f>
        <v>270000</v>
      </c>
      <c r="E7" s="1">
        <f t="shared" ref="E7:E16" si="6">E6+F7</f>
        <v>17475.150000000001</v>
      </c>
      <c r="F7" s="1">
        <f t="shared" si="1"/>
        <v>5825.05</v>
      </c>
      <c r="G7" s="1">
        <v>3334</v>
      </c>
      <c r="H7" s="1">
        <v>2491.0500000000002</v>
      </c>
      <c r="I7" s="1">
        <f t="shared" ref="I7:I16" si="7">I6+J7</f>
        <v>12000</v>
      </c>
      <c r="J7" s="1">
        <v>4000</v>
      </c>
      <c r="K7" s="1">
        <f t="shared" ref="K7:K16" si="8">K6+$I$1</f>
        <v>15000</v>
      </c>
      <c r="L7" s="1">
        <f t="shared" si="0"/>
        <v>225524.85</v>
      </c>
      <c r="M7" s="4">
        <f>ROUND(MAX(L7*{0.03,0.1,0.2,0.25,0.3,0.35,0.45}-{0,2520,16920,31920,52920,85920,181920},0),2)</f>
        <v>28184.97</v>
      </c>
      <c r="N7" s="1">
        <f t="shared" si="2"/>
        <v>15034.990000000002</v>
      </c>
      <c r="O7" s="1">
        <f t="shared" si="3"/>
        <v>69139.959999999992</v>
      </c>
      <c r="P7" s="1">
        <f t="shared" si="4"/>
        <v>6668</v>
      </c>
    </row>
    <row r="8" spans="1:17" s="1" customFormat="1" ht="15" x14ac:dyDescent="0.2">
      <c r="A8" s="1" t="s">
        <v>26</v>
      </c>
      <c r="B8" s="1" t="s">
        <v>12</v>
      </c>
      <c r="C8" s="3">
        <v>90000</v>
      </c>
      <c r="D8" s="1">
        <f t="shared" si="5"/>
        <v>360000</v>
      </c>
      <c r="E8" s="1">
        <f t="shared" si="6"/>
        <v>23300.2</v>
      </c>
      <c r="F8" s="1">
        <f t="shared" si="1"/>
        <v>5825.05</v>
      </c>
      <c r="G8" s="1">
        <v>3334</v>
      </c>
      <c r="H8" s="1">
        <v>2491.0500000000002</v>
      </c>
      <c r="I8" s="1">
        <f t="shared" si="7"/>
        <v>16000</v>
      </c>
      <c r="J8" s="1">
        <v>4000</v>
      </c>
      <c r="K8" s="1">
        <f t="shared" si="8"/>
        <v>20000</v>
      </c>
      <c r="L8" s="1">
        <f t="shared" si="0"/>
        <v>300699.8</v>
      </c>
      <c r="M8" s="4">
        <f>ROUND(MAX(L8*{0.03,0.1,0.2,0.25,0.3,0.35,0.45}-{0,2520,16920,31920,52920,85920,181920},0),2)</f>
        <v>43254.95</v>
      </c>
      <c r="N8" s="1">
        <f t="shared" si="2"/>
        <v>15069.979999999996</v>
      </c>
      <c r="O8" s="1">
        <f t="shared" si="3"/>
        <v>69104.97</v>
      </c>
      <c r="P8" s="1">
        <f t="shared" si="4"/>
        <v>6668</v>
      </c>
    </row>
    <row r="9" spans="1:17" s="1" customFormat="1" ht="15" x14ac:dyDescent="0.2">
      <c r="A9" s="1" t="s">
        <v>27</v>
      </c>
      <c r="B9" s="1" t="s">
        <v>13</v>
      </c>
      <c r="C9" s="3">
        <v>90000</v>
      </c>
      <c r="D9" s="1">
        <f t="shared" si="5"/>
        <v>450000</v>
      </c>
      <c r="E9" s="1">
        <f t="shared" si="6"/>
        <v>29125.25</v>
      </c>
      <c r="F9" s="1">
        <f t="shared" si="1"/>
        <v>5825.05</v>
      </c>
      <c r="G9" s="1">
        <v>3334</v>
      </c>
      <c r="H9" s="1">
        <v>2491.0500000000002</v>
      </c>
      <c r="I9" s="1">
        <f t="shared" si="7"/>
        <v>20000</v>
      </c>
      <c r="J9" s="1">
        <v>4000</v>
      </c>
      <c r="K9" s="1">
        <f t="shared" si="8"/>
        <v>25000</v>
      </c>
      <c r="L9" s="1">
        <f t="shared" si="0"/>
        <v>375874.75</v>
      </c>
      <c r="M9" s="4">
        <f>ROUND(MAX(L9*{0.03,0.1,0.2,0.25,0.3,0.35,0.45}-{0,2520,16920,31920,52920,85920,181920},0),2)</f>
        <v>62048.69</v>
      </c>
      <c r="N9" s="1">
        <f t="shared" si="2"/>
        <v>18793.740000000005</v>
      </c>
      <c r="O9" s="1">
        <f t="shared" si="3"/>
        <v>65381.209999999992</v>
      </c>
      <c r="P9" s="1">
        <f t="shared" si="4"/>
        <v>6668</v>
      </c>
    </row>
    <row r="10" spans="1:17" s="1" customFormat="1" ht="15" x14ac:dyDescent="0.2">
      <c r="A10" s="1" t="s">
        <v>28</v>
      </c>
      <c r="B10" s="1" t="s">
        <v>14</v>
      </c>
      <c r="C10" s="3">
        <v>90000</v>
      </c>
      <c r="D10" s="1">
        <f t="shared" si="5"/>
        <v>540000</v>
      </c>
      <c r="E10" s="1">
        <f t="shared" si="6"/>
        <v>34950.300000000003</v>
      </c>
      <c r="F10" s="1">
        <f t="shared" si="1"/>
        <v>5825.05</v>
      </c>
      <c r="G10" s="1">
        <v>3334</v>
      </c>
      <c r="H10" s="1">
        <v>2491.0500000000002</v>
      </c>
      <c r="I10" s="1">
        <f t="shared" si="7"/>
        <v>24000</v>
      </c>
      <c r="J10" s="1">
        <v>4000</v>
      </c>
      <c r="K10" s="1">
        <f t="shared" si="8"/>
        <v>30000</v>
      </c>
      <c r="L10" s="1">
        <f t="shared" si="0"/>
        <v>451049.7</v>
      </c>
      <c r="M10" s="4">
        <f>ROUND(MAX(L10*{0.03,0.1,0.2,0.25,0.3,0.35,0.45}-{0,2520,16920,31920,52920,85920,181920},0),2)</f>
        <v>82394.91</v>
      </c>
      <c r="N10" s="1">
        <f t="shared" si="2"/>
        <v>20346.22</v>
      </c>
      <c r="O10" s="1">
        <f t="shared" si="3"/>
        <v>63828.729999999996</v>
      </c>
      <c r="P10" s="1">
        <f t="shared" si="4"/>
        <v>6668</v>
      </c>
    </row>
    <row r="11" spans="1:17" s="1" customFormat="1" ht="15" x14ac:dyDescent="0.2">
      <c r="A11" s="1" t="s">
        <v>29</v>
      </c>
      <c r="B11" s="1" t="s">
        <v>15</v>
      </c>
      <c r="C11" s="3">
        <v>90000</v>
      </c>
      <c r="D11" s="1">
        <f t="shared" si="5"/>
        <v>630000</v>
      </c>
      <c r="E11" s="1">
        <f t="shared" si="6"/>
        <v>40775.350000000006</v>
      </c>
      <c r="F11" s="1">
        <f t="shared" si="1"/>
        <v>5825.05</v>
      </c>
      <c r="G11" s="1">
        <v>3334</v>
      </c>
      <c r="H11" s="1">
        <v>2491.0500000000002</v>
      </c>
      <c r="I11" s="1">
        <f t="shared" si="7"/>
        <v>28000</v>
      </c>
      <c r="J11" s="1">
        <v>4000</v>
      </c>
      <c r="K11" s="1">
        <f t="shared" si="8"/>
        <v>35000</v>
      </c>
      <c r="L11" s="1">
        <f t="shared" si="0"/>
        <v>526224.65</v>
      </c>
      <c r="M11" s="4">
        <f>ROUND(MAX(L11*{0.03,0.1,0.2,0.25,0.3,0.35,0.45}-{0,2520,16920,31920,52920,85920,181920},0),2)</f>
        <v>104947.4</v>
      </c>
      <c r="N11" s="1">
        <f t="shared" si="2"/>
        <v>22552.489999999991</v>
      </c>
      <c r="O11" s="1">
        <f t="shared" si="3"/>
        <v>61622.460000000006</v>
      </c>
      <c r="P11" s="1">
        <f t="shared" si="4"/>
        <v>6668</v>
      </c>
    </row>
    <row r="12" spans="1:17" s="1" customFormat="1" ht="15" x14ac:dyDescent="0.2">
      <c r="A12" s="1" t="s">
        <v>30</v>
      </c>
      <c r="B12" s="1" t="s">
        <v>16</v>
      </c>
      <c r="C12" s="3">
        <v>90000</v>
      </c>
      <c r="D12" s="1">
        <f t="shared" si="5"/>
        <v>720000</v>
      </c>
      <c r="E12" s="1">
        <f t="shared" si="6"/>
        <v>46600.400000000009</v>
      </c>
      <c r="F12" s="1">
        <f t="shared" si="1"/>
        <v>5825.05</v>
      </c>
      <c r="G12" s="1">
        <v>3334</v>
      </c>
      <c r="H12" s="1">
        <v>2491.0500000000002</v>
      </c>
      <c r="I12" s="1">
        <f t="shared" si="7"/>
        <v>32000</v>
      </c>
      <c r="J12" s="1">
        <v>4000</v>
      </c>
      <c r="K12" s="1">
        <f t="shared" si="8"/>
        <v>40000</v>
      </c>
      <c r="L12" s="1">
        <f t="shared" si="0"/>
        <v>601399.6</v>
      </c>
      <c r="M12" s="4">
        <f>ROUND(MAX(L12*{0.03,0.1,0.2,0.25,0.3,0.35,0.45}-{0,2520,16920,31920,52920,85920,181920},0),2)</f>
        <v>127499.88</v>
      </c>
      <c r="N12" s="1">
        <f t="shared" si="2"/>
        <v>22552.48000000001</v>
      </c>
      <c r="O12" s="1">
        <f t="shared" si="3"/>
        <v>61622.469999999987</v>
      </c>
      <c r="P12" s="1">
        <f t="shared" si="4"/>
        <v>6668</v>
      </c>
    </row>
    <row r="13" spans="1:17" s="1" customFormat="1" ht="15" x14ac:dyDescent="0.2">
      <c r="A13" s="1" t="s">
        <v>31</v>
      </c>
      <c r="B13" s="1" t="s">
        <v>17</v>
      </c>
      <c r="C13" s="3">
        <v>90000</v>
      </c>
      <c r="D13" s="1">
        <f t="shared" si="5"/>
        <v>810000</v>
      </c>
      <c r="E13" s="1">
        <f t="shared" si="6"/>
        <v>52425.450000000012</v>
      </c>
      <c r="F13" s="1">
        <f t="shared" si="1"/>
        <v>5825.05</v>
      </c>
      <c r="G13" s="1">
        <v>3334</v>
      </c>
      <c r="H13" s="1">
        <v>2491.0500000000002</v>
      </c>
      <c r="I13" s="1">
        <f t="shared" si="7"/>
        <v>36000</v>
      </c>
      <c r="J13" s="1">
        <v>4000</v>
      </c>
      <c r="K13" s="1">
        <f t="shared" si="8"/>
        <v>45000</v>
      </c>
      <c r="L13" s="1">
        <f t="shared" si="0"/>
        <v>676574.55</v>
      </c>
      <c r="M13" s="4">
        <f>ROUND(MAX(L13*{0.03,0.1,0.2,0.25,0.3,0.35,0.45}-{0,2520,16920,31920,52920,85920,181920},0),2)</f>
        <v>150881.09</v>
      </c>
      <c r="N13" s="1">
        <f t="shared" si="2"/>
        <v>23381.209999999992</v>
      </c>
      <c r="O13" s="1">
        <f t="shared" si="3"/>
        <v>60793.740000000005</v>
      </c>
      <c r="P13" s="1">
        <f t="shared" si="4"/>
        <v>6668</v>
      </c>
    </row>
    <row r="14" spans="1:17" s="1" customFormat="1" ht="15" x14ac:dyDescent="0.2">
      <c r="A14" s="1" t="s">
        <v>32</v>
      </c>
      <c r="B14" s="1" t="s">
        <v>18</v>
      </c>
      <c r="C14" s="3">
        <v>90000</v>
      </c>
      <c r="D14" s="1">
        <f t="shared" si="5"/>
        <v>900000</v>
      </c>
      <c r="E14" s="1">
        <f t="shared" si="6"/>
        <v>58250.500000000015</v>
      </c>
      <c r="F14" s="1">
        <f t="shared" si="1"/>
        <v>5825.05</v>
      </c>
      <c r="G14" s="1">
        <v>3334</v>
      </c>
      <c r="H14" s="1">
        <v>2491.0500000000002</v>
      </c>
      <c r="I14" s="1">
        <f t="shared" si="7"/>
        <v>40000</v>
      </c>
      <c r="J14" s="1">
        <v>4000</v>
      </c>
      <c r="K14" s="1">
        <f t="shared" si="8"/>
        <v>50000</v>
      </c>
      <c r="L14" s="1">
        <f t="shared" si="0"/>
        <v>751749.5</v>
      </c>
      <c r="M14" s="4">
        <f>ROUND(MAX(L14*{0.03,0.1,0.2,0.25,0.3,0.35,0.45}-{0,2520,16920,31920,52920,85920,181920},0),2)</f>
        <v>177192.33</v>
      </c>
      <c r="N14" s="1">
        <f t="shared" si="2"/>
        <v>26311.239999999991</v>
      </c>
      <c r="O14" s="1">
        <f t="shared" si="3"/>
        <v>57863.710000000006</v>
      </c>
      <c r="P14" s="1">
        <f t="shared" si="4"/>
        <v>6668</v>
      </c>
      <c r="Q14" s="1">
        <v>400000</v>
      </c>
    </row>
    <row r="15" spans="1:17" s="1" customFormat="1" ht="15" x14ac:dyDescent="0.2">
      <c r="A15" s="1" t="s">
        <v>33</v>
      </c>
      <c r="B15" s="1" t="s">
        <v>19</v>
      </c>
      <c r="C15" s="3">
        <v>90000</v>
      </c>
      <c r="D15" s="1">
        <f t="shared" si="5"/>
        <v>990000</v>
      </c>
      <c r="E15" s="1">
        <f t="shared" si="6"/>
        <v>64075.550000000017</v>
      </c>
      <c r="F15" s="1">
        <f t="shared" si="1"/>
        <v>5825.05</v>
      </c>
      <c r="G15" s="1">
        <v>3334</v>
      </c>
      <c r="H15" s="1">
        <v>2491.0500000000002</v>
      </c>
      <c r="I15" s="1">
        <f t="shared" si="7"/>
        <v>44000</v>
      </c>
      <c r="J15" s="1">
        <v>4000</v>
      </c>
      <c r="K15" s="1">
        <f t="shared" si="8"/>
        <v>55000</v>
      </c>
      <c r="L15" s="1">
        <f t="shared" si="0"/>
        <v>826924.45</v>
      </c>
      <c r="M15" s="4">
        <f>ROUND(MAX(L15*{0.03,0.1,0.2,0.25,0.3,0.35,0.45}-{0,2520,16920,31920,52920,85920,181920},0),2)</f>
        <v>203503.56</v>
      </c>
      <c r="N15" s="1">
        <f t="shared" si="2"/>
        <v>26311.23000000001</v>
      </c>
      <c r="O15" s="1">
        <f t="shared" si="3"/>
        <v>57863.719999999987</v>
      </c>
      <c r="P15" s="1">
        <f t="shared" si="4"/>
        <v>6668</v>
      </c>
    </row>
    <row r="16" spans="1:17" s="1" customFormat="1" ht="15" x14ac:dyDescent="0.2">
      <c r="A16" s="1" t="s">
        <v>34</v>
      </c>
      <c r="B16" s="1" t="s">
        <v>20</v>
      </c>
      <c r="C16" s="3">
        <v>90000</v>
      </c>
      <c r="D16" s="1">
        <f t="shared" si="5"/>
        <v>1080000</v>
      </c>
      <c r="E16" s="1">
        <f t="shared" si="6"/>
        <v>69900.60000000002</v>
      </c>
      <c r="F16" s="1">
        <f t="shared" si="1"/>
        <v>5825.05</v>
      </c>
      <c r="G16" s="1">
        <v>3334</v>
      </c>
      <c r="H16" s="1">
        <v>2491.0500000000002</v>
      </c>
      <c r="I16" s="1">
        <f t="shared" si="7"/>
        <v>48000</v>
      </c>
      <c r="J16" s="1">
        <v>4000</v>
      </c>
      <c r="K16" s="1">
        <f t="shared" si="8"/>
        <v>60000</v>
      </c>
      <c r="L16" s="1">
        <f t="shared" si="0"/>
        <v>902099.4</v>
      </c>
      <c r="M16" s="4">
        <f>ROUND(MAX(L16*{0.03,0.1,0.2,0.25,0.3,0.35,0.45}-{0,2520,16920,31920,52920,85920,181920},0),2)</f>
        <v>229814.79</v>
      </c>
      <c r="N16" s="1">
        <f t="shared" si="2"/>
        <v>26311.23000000001</v>
      </c>
      <c r="O16" s="1">
        <f t="shared" si="3"/>
        <v>57863.719999999987</v>
      </c>
      <c r="P16" s="1">
        <f t="shared" si="4"/>
        <v>6668</v>
      </c>
    </row>
    <row r="17" spans="14:17" s="1" customFormat="1" ht="24" x14ac:dyDescent="0.2">
      <c r="O17" s="5">
        <f>SUM(O5:O16)</f>
        <v>780284.60999999987</v>
      </c>
      <c r="P17" s="5">
        <f>SUM(P5:P16)</f>
        <v>80016</v>
      </c>
      <c r="Q17" s="5">
        <f>SUM(Q5:Q16)</f>
        <v>400000</v>
      </c>
    </row>
    <row r="18" spans="14:17" s="1" customFormat="1" ht="48" x14ac:dyDescent="0.2">
      <c r="N18" s="6" t="s">
        <v>39</v>
      </c>
      <c r="O18" s="1">
        <f>O17+P17+Q17</f>
        <v>1260300.6099999999</v>
      </c>
    </row>
    <row r="19" spans="14:17" ht="24" x14ac:dyDescent="0.2">
      <c r="O19" s="5">
        <f>O17/12</f>
        <v>65023.717499999992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Microsoft Office User</cp:lastModifiedBy>
  <dcterms:created xsi:type="dcterms:W3CDTF">2019-01-11T08:07:00Z</dcterms:created>
  <dcterms:modified xsi:type="dcterms:W3CDTF">2019-12-23T23:54:24Z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1033-2.4.1.841</vt:lpwstr>
  </property>
</Properties>
</file>