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ak/__staywithme/"/>
    </mc:Choice>
  </mc:AlternateContent>
  <bookViews>
    <workbookView xWindow="0" yWindow="460" windowWidth="38400" windowHeight="21140" tabRatio="500" activeTab="2"/>
  </bookViews>
  <sheets>
    <sheet name="tax" sheetId="1" r:id="rId1"/>
    <sheet name="baidu2018" sheetId="17" r:id="rId2"/>
    <sheet name="ok" sheetId="18" r:id="rId3"/>
    <sheet name="还钱" sheetId="7" r:id="rId4"/>
    <sheet name="工作表1" sheetId="9" r:id="rId5"/>
    <sheet name="工作表2" sheetId="10" r:id="rId6"/>
    <sheet name="house25年" sheetId="4" r:id="rId7"/>
    <sheet name="贷款30年" sheetId="11" r:id="rId8"/>
    <sheet name="xian tax" sheetId="12" r:id="rId9"/>
    <sheet name="工作表4" sheetId="13" r:id="rId10"/>
    <sheet name="2016 ibm" sheetId="14" r:id="rId11"/>
    <sheet name="wood" sheetId="15" r:id="rId12"/>
    <sheet name="hk" sheetId="16" r:id="rId1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8" l="1"/>
  <c r="F30" i="18"/>
  <c r="C24" i="1"/>
  <c r="D24" i="1"/>
  <c r="E24" i="1"/>
  <c r="B18" i="1"/>
  <c r="B28" i="1"/>
  <c r="B29" i="1"/>
  <c r="K10" i="18"/>
  <c r="N10" i="18"/>
  <c r="O10" i="18"/>
  <c r="S10" i="18"/>
  <c r="E10" i="18"/>
  <c r="E21" i="18"/>
  <c r="B22" i="18"/>
  <c r="E22" i="18"/>
  <c r="E1" i="18"/>
  <c r="F10" i="18"/>
  <c r="Q10" i="18"/>
  <c r="F24" i="18"/>
  <c r="F23" i="18"/>
  <c r="F22" i="18"/>
  <c r="F21" i="18"/>
  <c r="F27" i="18"/>
  <c r="E22" i="17"/>
  <c r="C23" i="17"/>
  <c r="D23" i="17"/>
  <c r="E23" i="17"/>
  <c r="E24" i="17"/>
  <c r="G10" i="17"/>
  <c r="T10" i="17"/>
  <c r="S10" i="17"/>
  <c r="V10" i="17"/>
  <c r="V20" i="17"/>
  <c r="E28" i="17"/>
  <c r="E29" i="17"/>
  <c r="J10" i="18"/>
  <c r="H45" i="17"/>
  <c r="F1" i="17"/>
  <c r="H10" i="17"/>
  <c r="I10" i="17"/>
  <c r="J10" i="17"/>
  <c r="F10" i="17"/>
  <c r="K10" i="17"/>
  <c r="L10" i="17"/>
  <c r="O10" i="17"/>
  <c r="P10" i="17"/>
  <c r="U10" i="17"/>
  <c r="F16" i="1"/>
  <c r="S16" i="1"/>
  <c r="R16" i="1"/>
  <c r="K17" i="1"/>
  <c r="N17" i="1"/>
  <c r="E16" i="1"/>
  <c r="G16" i="1"/>
  <c r="H16" i="1"/>
  <c r="I16" i="1"/>
  <c r="J16" i="1"/>
  <c r="K16" i="1"/>
  <c r="N16" i="1"/>
  <c r="M31" i="1"/>
  <c r="L31" i="1"/>
  <c r="N31" i="1"/>
  <c r="K18" i="1"/>
  <c r="N18" i="1"/>
  <c r="O16" i="1"/>
  <c r="T17" i="1"/>
  <c r="U23" i="1"/>
  <c r="F35" i="1"/>
  <c r="G43" i="1"/>
  <c r="E1" i="1"/>
  <c r="F5" i="1"/>
  <c r="F6" i="1"/>
  <c r="F7" i="1"/>
  <c r="F8" i="1"/>
  <c r="F9" i="1"/>
  <c r="F10" i="1"/>
  <c r="F11" i="1"/>
  <c r="F12" i="1"/>
  <c r="F13" i="1"/>
  <c r="F14" i="1"/>
  <c r="F15" i="1"/>
  <c r="E5" i="1"/>
  <c r="G5" i="1"/>
  <c r="H5" i="1"/>
  <c r="I5" i="1"/>
  <c r="J5" i="1"/>
  <c r="K5" i="1"/>
  <c r="N5" i="1"/>
  <c r="O5" i="1"/>
  <c r="R5" i="1"/>
  <c r="S5" i="1"/>
  <c r="T5" i="1"/>
  <c r="E6" i="1"/>
  <c r="G6" i="1"/>
  <c r="H6" i="1"/>
  <c r="I6" i="1"/>
  <c r="J6" i="1"/>
  <c r="K6" i="1"/>
  <c r="N6" i="1"/>
  <c r="O6" i="1"/>
  <c r="R6" i="1"/>
  <c r="S6" i="1"/>
  <c r="T6" i="1"/>
  <c r="E7" i="1"/>
  <c r="G7" i="1"/>
  <c r="H7" i="1"/>
  <c r="I7" i="1"/>
  <c r="J7" i="1"/>
  <c r="K7" i="1"/>
  <c r="N7" i="1"/>
  <c r="O7" i="1"/>
  <c r="R7" i="1"/>
  <c r="S7" i="1"/>
  <c r="T7" i="1"/>
  <c r="E8" i="1"/>
  <c r="G8" i="1"/>
  <c r="H8" i="1"/>
  <c r="I8" i="1"/>
  <c r="J8" i="1"/>
  <c r="K8" i="1"/>
  <c r="N8" i="1"/>
  <c r="O8" i="1"/>
  <c r="R8" i="1"/>
  <c r="S8" i="1"/>
  <c r="T8" i="1"/>
  <c r="E9" i="1"/>
  <c r="G9" i="1"/>
  <c r="H9" i="1"/>
  <c r="I9" i="1"/>
  <c r="J9" i="1"/>
  <c r="K9" i="1"/>
  <c r="N9" i="1"/>
  <c r="O9" i="1"/>
  <c r="R9" i="1"/>
  <c r="S9" i="1"/>
  <c r="T9" i="1"/>
  <c r="E10" i="1"/>
  <c r="G10" i="1"/>
  <c r="H10" i="1"/>
  <c r="I10" i="1"/>
  <c r="J10" i="1"/>
  <c r="K10" i="1"/>
  <c r="N10" i="1"/>
  <c r="O10" i="1"/>
  <c r="R10" i="1"/>
  <c r="S10" i="1"/>
  <c r="T10" i="1"/>
  <c r="E11" i="1"/>
  <c r="G11" i="1"/>
  <c r="H11" i="1"/>
  <c r="I11" i="1"/>
  <c r="J11" i="1"/>
  <c r="K11" i="1"/>
  <c r="N11" i="1"/>
  <c r="O11" i="1"/>
  <c r="R11" i="1"/>
  <c r="S11" i="1"/>
  <c r="T11" i="1"/>
  <c r="E12" i="1"/>
  <c r="G12" i="1"/>
  <c r="H12" i="1"/>
  <c r="I12" i="1"/>
  <c r="J12" i="1"/>
  <c r="K12" i="1"/>
  <c r="N12" i="1"/>
  <c r="O12" i="1"/>
  <c r="R12" i="1"/>
  <c r="S12" i="1"/>
  <c r="T12" i="1"/>
  <c r="E13" i="1"/>
  <c r="G13" i="1"/>
  <c r="H13" i="1"/>
  <c r="I13" i="1"/>
  <c r="J13" i="1"/>
  <c r="K13" i="1"/>
  <c r="N13" i="1"/>
  <c r="O13" i="1"/>
  <c r="R13" i="1"/>
  <c r="S13" i="1"/>
  <c r="T13" i="1"/>
  <c r="E14" i="1"/>
  <c r="G14" i="1"/>
  <c r="H14" i="1"/>
  <c r="I14" i="1"/>
  <c r="J14" i="1"/>
  <c r="K14" i="1"/>
  <c r="N14" i="1"/>
  <c r="O14" i="1"/>
  <c r="R14" i="1"/>
  <c r="S14" i="1"/>
  <c r="T14" i="1"/>
  <c r="E15" i="1"/>
  <c r="G15" i="1"/>
  <c r="H15" i="1"/>
  <c r="I15" i="1"/>
  <c r="J15" i="1"/>
  <c r="K15" i="1"/>
  <c r="N15" i="1"/>
  <c r="O15" i="1"/>
  <c r="R15" i="1"/>
  <c r="S15" i="1"/>
  <c r="T15" i="1"/>
  <c r="T16" i="1"/>
  <c r="T18" i="1"/>
  <c r="T19" i="1"/>
  <c r="N19" i="1"/>
  <c r="V5" i="1"/>
  <c r="V6" i="1"/>
  <c r="V7" i="1"/>
  <c r="V8" i="1"/>
  <c r="V9" i="1"/>
  <c r="V10" i="1"/>
  <c r="V11" i="1"/>
  <c r="V12" i="1"/>
  <c r="V13" i="1"/>
  <c r="V14" i="1"/>
  <c r="V16" i="1"/>
  <c r="J24" i="1"/>
  <c r="V15" i="1"/>
  <c r="V19" i="1"/>
  <c r="G19" i="1"/>
  <c r="H19" i="1"/>
  <c r="I19" i="1"/>
  <c r="Y19" i="1"/>
  <c r="F41" i="16"/>
  <c r="D27" i="16"/>
  <c r="D28" i="16"/>
  <c r="D29" i="16"/>
  <c r="D30" i="16"/>
  <c r="D31" i="16"/>
  <c r="D32" i="16"/>
  <c r="D33" i="16"/>
  <c r="D34" i="16"/>
  <c r="D35" i="16"/>
  <c r="D36" i="16"/>
  <c r="F36" i="16"/>
  <c r="C41" i="16"/>
  <c r="C42" i="16"/>
  <c r="K41" i="16"/>
  <c r="K36" i="16"/>
  <c r="L41" i="16"/>
  <c r="M41" i="16"/>
  <c r="B41" i="16"/>
  <c r="B42" i="16"/>
  <c r="F28" i="16"/>
  <c r="F27" i="16"/>
  <c r="I28" i="16"/>
  <c r="F29" i="16"/>
  <c r="I29" i="16"/>
  <c r="F30" i="16"/>
  <c r="I30" i="16"/>
  <c r="F31" i="16"/>
  <c r="I31" i="16"/>
  <c r="F32" i="16"/>
  <c r="I32" i="16"/>
  <c r="F33" i="16"/>
  <c r="I33" i="16"/>
  <c r="F34" i="16"/>
  <c r="I34" i="16"/>
  <c r="F35" i="16"/>
  <c r="I35" i="16"/>
  <c r="I36" i="16"/>
  <c r="D37" i="16"/>
  <c r="F37" i="16"/>
  <c r="I37" i="16"/>
  <c r="D38" i="16"/>
  <c r="F38" i="16"/>
  <c r="I38" i="16"/>
  <c r="D39" i="16"/>
  <c r="F39" i="16"/>
  <c r="I39" i="16"/>
  <c r="D40" i="16"/>
  <c r="F40" i="16"/>
  <c r="I40" i="16"/>
  <c r="I41" i="16"/>
  <c r="F26" i="16"/>
  <c r="I27" i="16"/>
  <c r="H41" i="16"/>
  <c r="G37" i="16"/>
  <c r="G38" i="16"/>
  <c r="G39" i="16"/>
  <c r="G40" i="16"/>
  <c r="G41" i="16"/>
  <c r="H40" i="16"/>
  <c r="H39" i="16"/>
  <c r="H38" i="16"/>
  <c r="H37" i="16"/>
  <c r="C31" i="16"/>
  <c r="C36" i="16"/>
  <c r="H28" i="16"/>
  <c r="H29" i="16"/>
  <c r="H30" i="16"/>
  <c r="H31" i="16"/>
  <c r="H32" i="16"/>
  <c r="H33" i="16"/>
  <c r="H34" i="16"/>
  <c r="H35" i="16"/>
  <c r="H36" i="16"/>
  <c r="H27" i="16"/>
  <c r="G28" i="16"/>
  <c r="G29" i="16"/>
  <c r="G30" i="16"/>
  <c r="G31" i="16"/>
  <c r="G32" i="16"/>
  <c r="G33" i="16"/>
  <c r="G34" i="16"/>
  <c r="G35" i="16"/>
  <c r="G36" i="16"/>
  <c r="G27" i="16"/>
  <c r="B6" i="4"/>
  <c r="E3" i="4"/>
  <c r="B5" i="4"/>
  <c r="F4" i="4"/>
  <c r="E4" i="4"/>
  <c r="F5" i="4"/>
  <c r="E5" i="4"/>
  <c r="F6" i="4"/>
  <c r="E6" i="4"/>
  <c r="F7" i="4"/>
  <c r="E7" i="4"/>
  <c r="F8" i="4"/>
  <c r="E8" i="4"/>
  <c r="F9" i="4"/>
  <c r="E9" i="4"/>
  <c r="F10" i="4"/>
  <c r="E10" i="4"/>
  <c r="F11" i="4"/>
  <c r="E11" i="4"/>
  <c r="F12" i="4"/>
  <c r="E12" i="4"/>
  <c r="F13" i="4"/>
  <c r="E13" i="4"/>
  <c r="F14" i="4"/>
  <c r="E14" i="4"/>
  <c r="F15" i="4"/>
  <c r="E15" i="4"/>
  <c r="F16" i="4"/>
  <c r="E16" i="4"/>
  <c r="F17" i="4"/>
  <c r="E17" i="4"/>
  <c r="F18" i="4"/>
  <c r="E18" i="4"/>
  <c r="F19" i="4"/>
  <c r="E19" i="4"/>
  <c r="F20" i="4"/>
  <c r="E20" i="4"/>
  <c r="F21" i="4"/>
  <c r="E21" i="4"/>
  <c r="F22" i="4"/>
  <c r="E22" i="4"/>
  <c r="F23" i="4"/>
  <c r="E23" i="4"/>
  <c r="F24" i="4"/>
  <c r="E24" i="4"/>
  <c r="F25" i="4"/>
  <c r="E25" i="4"/>
  <c r="F26" i="4"/>
  <c r="E26" i="4"/>
  <c r="F27" i="4"/>
  <c r="E27" i="4"/>
  <c r="F28" i="4"/>
  <c r="E28" i="4"/>
  <c r="F29" i="4"/>
  <c r="E29" i="4"/>
  <c r="F30" i="4"/>
  <c r="E30" i="4"/>
  <c r="F31" i="4"/>
  <c r="E31" i="4"/>
  <c r="F32" i="4"/>
  <c r="E32" i="4"/>
  <c r="F33" i="4"/>
  <c r="E33" i="4"/>
  <c r="F34" i="4"/>
  <c r="E34" i="4"/>
  <c r="F35" i="4"/>
  <c r="E35" i="4"/>
  <c r="F36" i="4"/>
  <c r="E36" i="4"/>
  <c r="F37" i="4"/>
  <c r="E37" i="4"/>
  <c r="F38" i="4"/>
  <c r="E38" i="4"/>
  <c r="F39" i="4"/>
  <c r="E39" i="4"/>
  <c r="F40" i="4"/>
  <c r="E40" i="4"/>
  <c r="F41" i="4"/>
  <c r="E41" i="4"/>
  <c r="F42" i="4"/>
  <c r="E42" i="4"/>
  <c r="F43" i="4"/>
  <c r="E43" i="4"/>
  <c r="F44" i="4"/>
  <c r="E44" i="4"/>
  <c r="F45" i="4"/>
  <c r="E45" i="4"/>
  <c r="F46" i="4"/>
  <c r="E46" i="4"/>
  <c r="F47" i="4"/>
  <c r="E47" i="4"/>
  <c r="F48" i="4"/>
  <c r="E48" i="4"/>
  <c r="F49" i="4"/>
  <c r="E49" i="4"/>
  <c r="F50" i="4"/>
  <c r="E50" i="4"/>
  <c r="F51" i="4"/>
  <c r="E51" i="4"/>
  <c r="F52" i="4"/>
  <c r="E52" i="4"/>
  <c r="F53" i="4"/>
  <c r="E53" i="4"/>
  <c r="F54" i="4"/>
  <c r="E54" i="4"/>
  <c r="F55" i="4"/>
  <c r="E55" i="4"/>
  <c r="F56" i="4"/>
  <c r="E56" i="4"/>
  <c r="F57" i="4"/>
  <c r="E57" i="4"/>
  <c r="F58" i="4"/>
  <c r="E58" i="4"/>
  <c r="F59" i="4"/>
  <c r="E59" i="4"/>
  <c r="F60" i="4"/>
  <c r="E60" i="4"/>
  <c r="F61" i="4"/>
  <c r="E61" i="4"/>
  <c r="F62" i="4"/>
  <c r="E62" i="4"/>
  <c r="F63" i="4"/>
  <c r="E63" i="4"/>
  <c r="F64" i="4"/>
  <c r="E64" i="4"/>
  <c r="F65" i="4"/>
  <c r="E65" i="4"/>
  <c r="F66" i="4"/>
  <c r="E66" i="4"/>
  <c r="F67" i="4"/>
  <c r="E67" i="4"/>
  <c r="F68" i="4"/>
  <c r="E68" i="4"/>
  <c r="F69" i="4"/>
  <c r="E69" i="4"/>
  <c r="F70" i="4"/>
  <c r="E70" i="4"/>
  <c r="F71" i="4"/>
  <c r="E71" i="4"/>
  <c r="F72" i="4"/>
  <c r="E72" i="4"/>
  <c r="F73" i="4"/>
  <c r="E73" i="4"/>
  <c r="F74" i="4"/>
  <c r="E74" i="4"/>
  <c r="F75" i="4"/>
  <c r="E75" i="4"/>
  <c r="F76" i="4"/>
  <c r="E76" i="4"/>
  <c r="F77" i="4"/>
  <c r="E77" i="4"/>
  <c r="F78" i="4"/>
  <c r="E78" i="4"/>
  <c r="F79" i="4"/>
  <c r="E79" i="4"/>
  <c r="F80" i="4"/>
  <c r="E80" i="4"/>
  <c r="F81" i="4"/>
  <c r="E81" i="4"/>
  <c r="F82" i="4"/>
  <c r="E82" i="4"/>
  <c r="F83" i="4"/>
  <c r="E83" i="4"/>
  <c r="F84" i="4"/>
  <c r="E84" i="4"/>
  <c r="F85" i="4"/>
  <c r="E85" i="4"/>
  <c r="F86" i="4"/>
  <c r="E86" i="4"/>
  <c r="F87" i="4"/>
  <c r="E87" i="4"/>
  <c r="F88" i="4"/>
  <c r="E88" i="4"/>
  <c r="F89" i="4"/>
  <c r="E89" i="4"/>
  <c r="F90" i="4"/>
  <c r="E90" i="4"/>
  <c r="F91" i="4"/>
  <c r="E91" i="4"/>
  <c r="F92" i="4"/>
  <c r="E92" i="4"/>
  <c r="F93" i="4"/>
  <c r="E93" i="4"/>
  <c r="F94" i="4"/>
  <c r="E94" i="4"/>
  <c r="F95" i="4"/>
  <c r="E95" i="4"/>
  <c r="F96" i="4"/>
  <c r="E96" i="4"/>
  <c r="F97" i="4"/>
  <c r="E97" i="4"/>
  <c r="F98" i="4"/>
  <c r="E98" i="4"/>
  <c r="F99" i="4"/>
  <c r="E99" i="4"/>
  <c r="F100" i="4"/>
  <c r="E100" i="4"/>
  <c r="F101" i="4"/>
  <c r="E101" i="4"/>
  <c r="F102" i="4"/>
  <c r="E102" i="4"/>
  <c r="F103" i="4"/>
  <c r="E103" i="4"/>
  <c r="F104" i="4"/>
  <c r="E104" i="4"/>
  <c r="F105" i="4"/>
  <c r="E105" i="4"/>
  <c r="F106" i="4"/>
  <c r="E106" i="4"/>
  <c r="F107" i="4"/>
  <c r="E107" i="4"/>
  <c r="F108" i="4"/>
  <c r="E108" i="4"/>
  <c r="F109" i="4"/>
  <c r="E109" i="4"/>
  <c r="F110" i="4"/>
  <c r="E110" i="4"/>
  <c r="F111" i="4"/>
  <c r="E111" i="4"/>
  <c r="F112" i="4"/>
  <c r="E112" i="4"/>
  <c r="F113" i="4"/>
  <c r="E113" i="4"/>
  <c r="F114" i="4"/>
  <c r="E114" i="4"/>
  <c r="F115" i="4"/>
  <c r="E115" i="4"/>
  <c r="F116" i="4"/>
  <c r="E116" i="4"/>
  <c r="F117" i="4"/>
  <c r="E117" i="4"/>
  <c r="F118" i="4"/>
  <c r="E118" i="4"/>
  <c r="F119" i="4"/>
  <c r="E119" i="4"/>
  <c r="F120" i="4"/>
  <c r="E120" i="4"/>
  <c r="F121" i="4"/>
  <c r="E121" i="4"/>
  <c r="F122" i="4"/>
  <c r="E122" i="4"/>
  <c r="F123" i="4"/>
  <c r="E123" i="4"/>
  <c r="F124" i="4"/>
  <c r="E124" i="4"/>
  <c r="F125" i="4"/>
  <c r="E125" i="4"/>
  <c r="F126" i="4"/>
  <c r="E126" i="4"/>
  <c r="F127" i="4"/>
  <c r="E127" i="4"/>
  <c r="F128" i="4"/>
  <c r="E128" i="4"/>
  <c r="F129" i="4"/>
  <c r="E129" i="4"/>
  <c r="F130" i="4"/>
  <c r="E130" i="4"/>
  <c r="F131" i="4"/>
  <c r="E131" i="4"/>
  <c r="F132" i="4"/>
  <c r="E132" i="4"/>
  <c r="F133" i="4"/>
  <c r="E133" i="4"/>
  <c r="F134" i="4"/>
  <c r="E134" i="4"/>
  <c r="F135" i="4"/>
  <c r="E135" i="4"/>
  <c r="F136" i="4"/>
  <c r="E136" i="4"/>
  <c r="F137" i="4"/>
  <c r="E137" i="4"/>
  <c r="F138" i="4"/>
  <c r="E138" i="4"/>
  <c r="F139" i="4"/>
  <c r="E139" i="4"/>
  <c r="F140" i="4"/>
  <c r="E140" i="4"/>
  <c r="F141" i="4"/>
  <c r="E141" i="4"/>
  <c r="F142" i="4"/>
  <c r="E142" i="4"/>
  <c r="F143" i="4"/>
  <c r="E143" i="4"/>
  <c r="F144" i="4"/>
  <c r="E144" i="4"/>
  <c r="F145" i="4"/>
  <c r="E145" i="4"/>
  <c r="F146" i="4"/>
  <c r="E146" i="4"/>
  <c r="F147" i="4"/>
  <c r="E147" i="4"/>
  <c r="F148" i="4"/>
  <c r="E148" i="4"/>
  <c r="F149" i="4"/>
  <c r="E149" i="4"/>
  <c r="F150" i="4"/>
  <c r="E150" i="4"/>
  <c r="F151" i="4"/>
  <c r="E151" i="4"/>
  <c r="F152" i="4"/>
  <c r="E152" i="4"/>
  <c r="F153" i="4"/>
  <c r="E153" i="4"/>
  <c r="F154" i="4"/>
  <c r="E154" i="4"/>
  <c r="F155" i="4"/>
  <c r="E155" i="4"/>
  <c r="F156" i="4"/>
  <c r="E156" i="4"/>
  <c r="F157" i="4"/>
  <c r="E157" i="4"/>
  <c r="F158" i="4"/>
  <c r="E158" i="4"/>
  <c r="F159" i="4"/>
  <c r="E159" i="4"/>
  <c r="F160" i="4"/>
  <c r="E160" i="4"/>
  <c r="F161" i="4"/>
  <c r="E161" i="4"/>
  <c r="F162" i="4"/>
  <c r="E162" i="4"/>
  <c r="F163" i="4"/>
  <c r="E163" i="4"/>
  <c r="F164" i="4"/>
  <c r="E164" i="4"/>
  <c r="F165" i="4"/>
  <c r="E165" i="4"/>
  <c r="F166" i="4"/>
  <c r="E166" i="4"/>
  <c r="F167" i="4"/>
  <c r="E167" i="4"/>
  <c r="F168" i="4"/>
  <c r="E168" i="4"/>
  <c r="F169" i="4"/>
  <c r="E169" i="4"/>
  <c r="F170" i="4"/>
  <c r="E170" i="4"/>
  <c r="F171" i="4"/>
  <c r="E171" i="4"/>
  <c r="F172" i="4"/>
  <c r="E172" i="4"/>
  <c r="F173" i="4"/>
  <c r="E173" i="4"/>
  <c r="F174" i="4"/>
  <c r="E174" i="4"/>
  <c r="F175" i="4"/>
  <c r="E175" i="4"/>
  <c r="F176" i="4"/>
  <c r="E176" i="4"/>
  <c r="F177" i="4"/>
  <c r="E177" i="4"/>
  <c r="F178" i="4"/>
  <c r="E178" i="4"/>
  <c r="F179" i="4"/>
  <c r="E179" i="4"/>
  <c r="F180" i="4"/>
  <c r="E180" i="4"/>
  <c r="F181" i="4"/>
  <c r="E181" i="4"/>
  <c r="F182" i="4"/>
  <c r="E182" i="4"/>
  <c r="F305" i="4"/>
  <c r="M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5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J305" i="4"/>
  <c r="L30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305" i="4"/>
  <c r="H305" i="4"/>
  <c r="E305" i="4"/>
  <c r="H24" i="1"/>
  <c r="E15" i="12"/>
  <c r="E1" i="12"/>
  <c r="F15" i="12"/>
  <c r="G15" i="12"/>
  <c r="H15" i="12"/>
  <c r="I15" i="12"/>
  <c r="J15" i="12"/>
  <c r="K15" i="12"/>
  <c r="N15" i="12"/>
  <c r="O15" i="12"/>
  <c r="S15" i="12"/>
  <c r="T15" i="12"/>
  <c r="C29" i="13"/>
  <c r="C30" i="13"/>
  <c r="C4" i="13"/>
  <c r="C5" i="13"/>
  <c r="C6" i="13"/>
  <c r="C7" i="13"/>
  <c r="C8" i="13"/>
  <c r="C9" i="13"/>
  <c r="C10" i="13"/>
  <c r="C11" i="13"/>
  <c r="C12" i="13"/>
  <c r="C13" i="13"/>
  <c r="C14" i="13"/>
  <c r="C15" i="13"/>
  <c r="E1" i="13"/>
  <c r="F15" i="13"/>
  <c r="D15" i="13"/>
  <c r="E15" i="13"/>
  <c r="G15" i="13"/>
  <c r="H15" i="13"/>
  <c r="I15" i="13"/>
  <c r="J15" i="13"/>
  <c r="K15" i="13"/>
  <c r="N15" i="13"/>
  <c r="O15" i="13"/>
  <c r="S15" i="13"/>
  <c r="T15" i="13"/>
  <c r="F5" i="13"/>
  <c r="D5" i="13"/>
  <c r="E5" i="13"/>
  <c r="G5" i="13"/>
  <c r="H5" i="13"/>
  <c r="I5" i="13"/>
  <c r="J5" i="13"/>
  <c r="F6" i="13"/>
  <c r="D6" i="13"/>
  <c r="E6" i="13"/>
  <c r="G6" i="13"/>
  <c r="H6" i="13"/>
  <c r="I6" i="13"/>
  <c r="J6" i="13"/>
  <c r="F7" i="13"/>
  <c r="D7" i="13"/>
  <c r="E7" i="13"/>
  <c r="G7" i="13"/>
  <c r="H7" i="13"/>
  <c r="I7" i="13"/>
  <c r="J7" i="13"/>
  <c r="F8" i="13"/>
  <c r="D8" i="13"/>
  <c r="E8" i="13"/>
  <c r="G8" i="13"/>
  <c r="H8" i="13"/>
  <c r="I8" i="13"/>
  <c r="J8" i="13"/>
  <c r="F9" i="13"/>
  <c r="D9" i="13"/>
  <c r="E9" i="13"/>
  <c r="G9" i="13"/>
  <c r="H9" i="13"/>
  <c r="I9" i="13"/>
  <c r="J9" i="13"/>
  <c r="F10" i="13"/>
  <c r="D10" i="13"/>
  <c r="E10" i="13"/>
  <c r="G10" i="13"/>
  <c r="H10" i="13"/>
  <c r="I10" i="13"/>
  <c r="J10" i="13"/>
  <c r="F11" i="13"/>
  <c r="D11" i="13"/>
  <c r="E11" i="13"/>
  <c r="G11" i="13"/>
  <c r="H11" i="13"/>
  <c r="I11" i="13"/>
  <c r="J11" i="13"/>
  <c r="F12" i="13"/>
  <c r="D12" i="13"/>
  <c r="E12" i="13"/>
  <c r="G12" i="13"/>
  <c r="H12" i="13"/>
  <c r="I12" i="13"/>
  <c r="J12" i="13"/>
  <c r="F13" i="13"/>
  <c r="D13" i="13"/>
  <c r="E13" i="13"/>
  <c r="G13" i="13"/>
  <c r="H13" i="13"/>
  <c r="I13" i="13"/>
  <c r="J13" i="13"/>
  <c r="F14" i="13"/>
  <c r="D14" i="13"/>
  <c r="E14" i="13"/>
  <c r="G14" i="13"/>
  <c r="H14" i="13"/>
  <c r="I14" i="13"/>
  <c r="J14" i="13"/>
  <c r="F4" i="13"/>
  <c r="D4" i="13"/>
  <c r="E4" i="13"/>
  <c r="G4" i="13"/>
  <c r="H4" i="13"/>
  <c r="I4" i="13"/>
  <c r="J4" i="13"/>
  <c r="K14" i="13"/>
  <c r="N14" i="13"/>
  <c r="O14" i="13"/>
  <c r="S14" i="13"/>
  <c r="T14" i="13"/>
  <c r="K13" i="13"/>
  <c r="N13" i="13"/>
  <c r="O13" i="13"/>
  <c r="S13" i="13"/>
  <c r="T13" i="13"/>
  <c r="K12" i="13"/>
  <c r="N12" i="13"/>
  <c r="O12" i="13"/>
  <c r="S12" i="13"/>
  <c r="T12" i="13"/>
  <c r="K11" i="13"/>
  <c r="N11" i="13"/>
  <c r="O11" i="13"/>
  <c r="S11" i="13"/>
  <c r="T11" i="13"/>
  <c r="K10" i="13"/>
  <c r="N10" i="13"/>
  <c r="O10" i="13"/>
  <c r="S10" i="13"/>
  <c r="T10" i="13"/>
  <c r="K9" i="13"/>
  <c r="N9" i="13"/>
  <c r="O9" i="13"/>
  <c r="S9" i="13"/>
  <c r="T9" i="13"/>
  <c r="K8" i="13"/>
  <c r="N8" i="13"/>
  <c r="O8" i="13"/>
  <c r="S8" i="13"/>
  <c r="T8" i="13"/>
  <c r="K7" i="13"/>
  <c r="N7" i="13"/>
  <c r="O7" i="13"/>
  <c r="S7" i="13"/>
  <c r="T7" i="13"/>
  <c r="K6" i="13"/>
  <c r="N6" i="13"/>
  <c r="O6" i="13"/>
  <c r="S6" i="13"/>
  <c r="T6" i="13"/>
  <c r="K5" i="13"/>
  <c r="N5" i="13"/>
  <c r="O5" i="13"/>
  <c r="S5" i="13"/>
  <c r="T5" i="13"/>
  <c r="K4" i="13"/>
  <c r="N4" i="13"/>
  <c r="O4" i="13"/>
  <c r="S4" i="13"/>
  <c r="T4" i="13"/>
  <c r="F10" i="12"/>
  <c r="S10" i="12"/>
  <c r="F11" i="12"/>
  <c r="S11" i="12"/>
  <c r="F12" i="12"/>
  <c r="S12" i="12"/>
  <c r="F13" i="12"/>
  <c r="S13" i="12"/>
  <c r="F14" i="12"/>
  <c r="S14" i="12"/>
  <c r="E6" i="12"/>
  <c r="F6" i="12"/>
  <c r="G6" i="12"/>
  <c r="H6" i="12"/>
  <c r="I6" i="12"/>
  <c r="J6" i="12"/>
  <c r="K6" i="12"/>
  <c r="N6" i="12"/>
  <c r="O6" i="12"/>
  <c r="E7" i="12"/>
  <c r="F7" i="12"/>
  <c r="G7" i="12"/>
  <c r="H7" i="12"/>
  <c r="I7" i="12"/>
  <c r="J7" i="12"/>
  <c r="K7" i="12"/>
  <c r="N7" i="12"/>
  <c r="O7" i="12"/>
  <c r="E8" i="12"/>
  <c r="F8" i="12"/>
  <c r="G8" i="12"/>
  <c r="H8" i="12"/>
  <c r="I8" i="12"/>
  <c r="J8" i="12"/>
  <c r="K8" i="12"/>
  <c r="N8" i="12"/>
  <c r="O8" i="12"/>
  <c r="E9" i="12"/>
  <c r="F9" i="12"/>
  <c r="G9" i="12"/>
  <c r="H9" i="12"/>
  <c r="I9" i="12"/>
  <c r="J9" i="12"/>
  <c r="K9" i="12"/>
  <c r="N9" i="12"/>
  <c r="O9" i="12"/>
  <c r="E10" i="12"/>
  <c r="G10" i="12"/>
  <c r="H10" i="12"/>
  <c r="I10" i="12"/>
  <c r="J10" i="12"/>
  <c r="K10" i="12"/>
  <c r="N10" i="12"/>
  <c r="O10" i="12"/>
  <c r="E11" i="12"/>
  <c r="G11" i="12"/>
  <c r="H11" i="12"/>
  <c r="I11" i="12"/>
  <c r="J11" i="12"/>
  <c r="K11" i="12"/>
  <c r="N11" i="12"/>
  <c r="O11" i="12"/>
  <c r="E12" i="12"/>
  <c r="G12" i="12"/>
  <c r="H12" i="12"/>
  <c r="I12" i="12"/>
  <c r="J12" i="12"/>
  <c r="K12" i="12"/>
  <c r="N12" i="12"/>
  <c r="O12" i="12"/>
  <c r="E13" i="12"/>
  <c r="G13" i="12"/>
  <c r="H13" i="12"/>
  <c r="I13" i="12"/>
  <c r="J13" i="12"/>
  <c r="K13" i="12"/>
  <c r="N13" i="12"/>
  <c r="O13" i="12"/>
  <c r="E14" i="12"/>
  <c r="G14" i="12"/>
  <c r="H14" i="12"/>
  <c r="I14" i="12"/>
  <c r="J14" i="12"/>
  <c r="K14" i="12"/>
  <c r="N14" i="12"/>
  <c r="O14" i="12"/>
  <c r="F5" i="12"/>
  <c r="F4" i="12"/>
  <c r="E4" i="12"/>
  <c r="G4" i="12"/>
  <c r="H4" i="12"/>
  <c r="I4" i="12"/>
  <c r="J4" i="12"/>
  <c r="K4" i="12"/>
  <c r="N4" i="12"/>
  <c r="O4" i="12"/>
  <c r="S4" i="12"/>
  <c r="T4" i="12"/>
  <c r="E5" i="12"/>
  <c r="G5" i="12"/>
  <c r="H5" i="12"/>
  <c r="I5" i="12"/>
  <c r="J5" i="12"/>
  <c r="K5" i="12"/>
  <c r="N5" i="12"/>
  <c r="O5" i="12"/>
  <c r="S5" i="12"/>
  <c r="T5" i="12"/>
  <c r="S6" i="12"/>
  <c r="T6" i="12"/>
  <c r="S7" i="12"/>
  <c r="T7" i="12"/>
  <c r="S8" i="12"/>
  <c r="T8" i="12"/>
  <c r="S9" i="12"/>
  <c r="T9" i="12"/>
  <c r="T10" i="12"/>
  <c r="T11" i="12"/>
  <c r="T12" i="12"/>
  <c r="T13" i="12"/>
  <c r="T14" i="12"/>
  <c r="B5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9" i="11"/>
  <c r="J29" i="11"/>
  <c r="I30" i="11"/>
  <c r="J30" i="11"/>
  <c r="I31" i="11"/>
  <c r="J31" i="11"/>
  <c r="I32" i="11"/>
  <c r="J32" i="11"/>
  <c r="I33" i="11"/>
  <c r="J33" i="11"/>
  <c r="I34" i="11"/>
  <c r="J34" i="11"/>
  <c r="I35" i="11"/>
  <c r="J35" i="11"/>
  <c r="I36" i="11"/>
  <c r="J36" i="11"/>
  <c r="I37" i="11"/>
  <c r="J37" i="11"/>
  <c r="I38" i="11"/>
  <c r="J38" i="11"/>
  <c r="I39" i="11"/>
  <c r="J39" i="11"/>
  <c r="I40" i="11"/>
  <c r="J40" i="11"/>
  <c r="I41" i="11"/>
  <c r="J41" i="11"/>
  <c r="I42" i="11"/>
  <c r="J42" i="11"/>
  <c r="I43" i="11"/>
  <c r="J43" i="11"/>
  <c r="I44" i="11"/>
  <c r="J44" i="11"/>
  <c r="I45" i="11"/>
  <c r="J45" i="11"/>
  <c r="I46" i="11"/>
  <c r="J46" i="11"/>
  <c r="I47" i="11"/>
  <c r="J47" i="11"/>
  <c r="I48" i="11"/>
  <c r="J48" i="11"/>
  <c r="I49" i="11"/>
  <c r="J49" i="11"/>
  <c r="I50" i="11"/>
  <c r="J50" i="11"/>
  <c r="I51" i="11"/>
  <c r="J51" i="11"/>
  <c r="I52" i="11"/>
  <c r="J52" i="11"/>
  <c r="I53" i="11"/>
  <c r="J53" i="11"/>
  <c r="I54" i="11"/>
  <c r="J54" i="11"/>
  <c r="I55" i="11"/>
  <c r="J55" i="11"/>
  <c r="I56" i="11"/>
  <c r="J56" i="11"/>
  <c r="I57" i="11"/>
  <c r="J57" i="11"/>
  <c r="I58" i="11"/>
  <c r="J58" i="11"/>
  <c r="I59" i="11"/>
  <c r="J59" i="11"/>
  <c r="I60" i="11"/>
  <c r="J60" i="11"/>
  <c r="I61" i="11"/>
  <c r="J61" i="11"/>
  <c r="I62" i="11"/>
  <c r="J62" i="11"/>
  <c r="I63" i="11"/>
  <c r="J63" i="11"/>
  <c r="I64" i="11"/>
  <c r="J64" i="11"/>
  <c r="I65" i="11"/>
  <c r="J65" i="11"/>
  <c r="I66" i="11"/>
  <c r="J66" i="11"/>
  <c r="I67" i="11"/>
  <c r="J67" i="11"/>
  <c r="I68" i="11"/>
  <c r="J68" i="11"/>
  <c r="I69" i="11"/>
  <c r="J69" i="11"/>
  <c r="I70" i="11"/>
  <c r="J70" i="11"/>
  <c r="I71" i="11"/>
  <c r="J71" i="11"/>
  <c r="I72" i="11"/>
  <c r="J72" i="11"/>
  <c r="I73" i="11"/>
  <c r="J73" i="11"/>
  <c r="I74" i="11"/>
  <c r="J74" i="11"/>
  <c r="I75" i="11"/>
  <c r="J75" i="11"/>
  <c r="I76" i="11"/>
  <c r="J76" i="11"/>
  <c r="I77" i="11"/>
  <c r="J77" i="11"/>
  <c r="I78" i="11"/>
  <c r="J78" i="11"/>
  <c r="I79" i="11"/>
  <c r="J79" i="11"/>
  <c r="I80" i="11"/>
  <c r="J80" i="11"/>
  <c r="I81" i="11"/>
  <c r="J81" i="11"/>
  <c r="I82" i="11"/>
  <c r="J82" i="11"/>
  <c r="I83" i="11"/>
  <c r="J83" i="11"/>
  <c r="I84" i="11"/>
  <c r="J84" i="11"/>
  <c r="I85" i="11"/>
  <c r="J85" i="11"/>
  <c r="I86" i="11"/>
  <c r="J86" i="11"/>
  <c r="I87" i="11"/>
  <c r="J87" i="11"/>
  <c r="I88" i="11"/>
  <c r="J88" i="11"/>
  <c r="I89" i="11"/>
  <c r="J89" i="11"/>
  <c r="I90" i="11"/>
  <c r="J90" i="11"/>
  <c r="I91" i="11"/>
  <c r="J91" i="11"/>
  <c r="I92" i="11"/>
  <c r="J92" i="11"/>
  <c r="I93" i="11"/>
  <c r="J93" i="11"/>
  <c r="I94" i="11"/>
  <c r="J94" i="11"/>
  <c r="I95" i="11"/>
  <c r="J95" i="11"/>
  <c r="I96" i="11"/>
  <c r="J96" i="11"/>
  <c r="I97" i="11"/>
  <c r="J97" i="11"/>
  <c r="I98" i="11"/>
  <c r="J98" i="11"/>
  <c r="I99" i="11"/>
  <c r="J99" i="11"/>
  <c r="I100" i="11"/>
  <c r="J100" i="11"/>
  <c r="I101" i="11"/>
  <c r="J101" i="11"/>
  <c r="I102" i="11"/>
  <c r="J102" i="11"/>
  <c r="I103" i="11"/>
  <c r="J103" i="11"/>
  <c r="I104" i="11"/>
  <c r="J104" i="11"/>
  <c r="I105" i="11"/>
  <c r="J105" i="11"/>
  <c r="I106" i="11"/>
  <c r="J106" i="11"/>
  <c r="I107" i="11"/>
  <c r="J107" i="11"/>
  <c r="I108" i="11"/>
  <c r="J108" i="11"/>
  <c r="I109" i="11"/>
  <c r="J109" i="11"/>
  <c r="I110" i="11"/>
  <c r="J110" i="11"/>
  <c r="I111" i="11"/>
  <c r="J111" i="11"/>
  <c r="I112" i="11"/>
  <c r="J112" i="11"/>
  <c r="I113" i="11"/>
  <c r="J113" i="11"/>
  <c r="I114" i="11"/>
  <c r="J114" i="11"/>
  <c r="I115" i="11"/>
  <c r="J115" i="11"/>
  <c r="I116" i="11"/>
  <c r="J116" i="11"/>
  <c r="I117" i="11"/>
  <c r="J117" i="11"/>
  <c r="I118" i="11"/>
  <c r="J118" i="11"/>
  <c r="I119" i="11"/>
  <c r="J119" i="11"/>
  <c r="I120" i="11"/>
  <c r="J120" i="11"/>
  <c r="I121" i="11"/>
  <c r="J121" i="11"/>
  <c r="I122" i="11"/>
  <c r="J122" i="11"/>
  <c r="I123" i="11"/>
  <c r="J123" i="11"/>
  <c r="I124" i="11"/>
  <c r="J124" i="11"/>
  <c r="I125" i="11"/>
  <c r="J125" i="11"/>
  <c r="I126" i="11"/>
  <c r="J126" i="11"/>
  <c r="I127" i="11"/>
  <c r="J127" i="11"/>
  <c r="I128" i="11"/>
  <c r="J128" i="11"/>
  <c r="I129" i="11"/>
  <c r="J129" i="11"/>
  <c r="I130" i="11"/>
  <c r="J130" i="11"/>
  <c r="I131" i="11"/>
  <c r="J131" i="11"/>
  <c r="I132" i="11"/>
  <c r="J132" i="11"/>
  <c r="I133" i="11"/>
  <c r="J133" i="11"/>
  <c r="I134" i="11"/>
  <c r="J134" i="11"/>
  <c r="I135" i="11"/>
  <c r="J135" i="11"/>
  <c r="I136" i="11"/>
  <c r="J136" i="11"/>
  <c r="I137" i="11"/>
  <c r="J137" i="11"/>
  <c r="I138" i="11"/>
  <c r="J138" i="11"/>
  <c r="I139" i="11"/>
  <c r="J139" i="11"/>
  <c r="I140" i="11"/>
  <c r="J140" i="11"/>
  <c r="I141" i="11"/>
  <c r="J141" i="11"/>
  <c r="I142" i="11"/>
  <c r="J142" i="11"/>
  <c r="I143" i="11"/>
  <c r="J143" i="11"/>
  <c r="I144" i="11"/>
  <c r="J144" i="11"/>
  <c r="I145" i="11"/>
  <c r="J145" i="11"/>
  <c r="I146" i="11"/>
  <c r="J146" i="11"/>
  <c r="I147" i="11"/>
  <c r="J147" i="11"/>
  <c r="I148" i="11"/>
  <c r="J148" i="11"/>
  <c r="I149" i="11"/>
  <c r="J149" i="11"/>
  <c r="I150" i="11"/>
  <c r="J150" i="11"/>
  <c r="I151" i="11"/>
  <c r="J151" i="11"/>
  <c r="I152" i="11"/>
  <c r="J152" i="11"/>
  <c r="I153" i="11"/>
  <c r="J153" i="11"/>
  <c r="I154" i="11"/>
  <c r="J154" i="11"/>
  <c r="I155" i="11"/>
  <c r="J155" i="11"/>
  <c r="I156" i="11"/>
  <c r="J156" i="11"/>
  <c r="I157" i="11"/>
  <c r="J157" i="11"/>
  <c r="I158" i="11"/>
  <c r="J158" i="11"/>
  <c r="I159" i="11"/>
  <c r="J159" i="11"/>
  <c r="I160" i="11"/>
  <c r="J160" i="11"/>
  <c r="I161" i="11"/>
  <c r="J161" i="11"/>
  <c r="I162" i="11"/>
  <c r="J162" i="11"/>
  <c r="I163" i="11"/>
  <c r="J163" i="11"/>
  <c r="I164" i="11"/>
  <c r="J164" i="11"/>
  <c r="I165" i="11"/>
  <c r="J165" i="11"/>
  <c r="I166" i="11"/>
  <c r="J166" i="11"/>
  <c r="I167" i="11"/>
  <c r="J167" i="11"/>
  <c r="I168" i="11"/>
  <c r="J168" i="11"/>
  <c r="I169" i="11"/>
  <c r="J169" i="11"/>
  <c r="I170" i="11"/>
  <c r="J170" i="11"/>
  <c r="I171" i="11"/>
  <c r="J171" i="11"/>
  <c r="I172" i="11"/>
  <c r="J172" i="11"/>
  <c r="I173" i="11"/>
  <c r="J173" i="11"/>
  <c r="I174" i="11"/>
  <c r="J174" i="11"/>
  <c r="I175" i="11"/>
  <c r="J175" i="11"/>
  <c r="I176" i="11"/>
  <c r="J176" i="11"/>
  <c r="I177" i="11"/>
  <c r="J177" i="11"/>
  <c r="I178" i="11"/>
  <c r="J178" i="11"/>
  <c r="I179" i="11"/>
  <c r="J179" i="11"/>
  <c r="I180" i="11"/>
  <c r="J180" i="11"/>
  <c r="I181" i="11"/>
  <c r="J181" i="11"/>
  <c r="I182" i="11"/>
  <c r="J182" i="11"/>
  <c r="I183" i="11"/>
  <c r="J183" i="11"/>
  <c r="I184" i="11"/>
  <c r="J184" i="11"/>
  <c r="I185" i="11"/>
  <c r="J185" i="11"/>
  <c r="I186" i="11"/>
  <c r="J186" i="11"/>
  <c r="I187" i="11"/>
  <c r="J187" i="11"/>
  <c r="I188" i="11"/>
  <c r="J188" i="11"/>
  <c r="I189" i="11"/>
  <c r="J189" i="11"/>
  <c r="I190" i="11"/>
  <c r="J190" i="11"/>
  <c r="I191" i="11"/>
  <c r="J191" i="11"/>
  <c r="I192" i="11"/>
  <c r="J192" i="11"/>
  <c r="I193" i="11"/>
  <c r="J193" i="11"/>
  <c r="I194" i="11"/>
  <c r="J194" i="11"/>
  <c r="I195" i="11"/>
  <c r="J195" i="11"/>
  <c r="I196" i="11"/>
  <c r="J196" i="11"/>
  <c r="I197" i="11"/>
  <c r="J197" i="11"/>
  <c r="I198" i="11"/>
  <c r="J198" i="11"/>
  <c r="I199" i="11"/>
  <c r="J199" i="11"/>
  <c r="I200" i="11"/>
  <c r="J200" i="11"/>
  <c r="I201" i="11"/>
  <c r="J201" i="11"/>
  <c r="I202" i="11"/>
  <c r="J202" i="11"/>
  <c r="I203" i="11"/>
  <c r="J203" i="11"/>
  <c r="I204" i="11"/>
  <c r="J204" i="11"/>
  <c r="I205" i="11"/>
  <c r="J205" i="11"/>
  <c r="I206" i="11"/>
  <c r="J206" i="11"/>
  <c r="I207" i="11"/>
  <c r="J207" i="11"/>
  <c r="I208" i="11"/>
  <c r="J208" i="11"/>
  <c r="I209" i="11"/>
  <c r="J209" i="11"/>
  <c r="I210" i="11"/>
  <c r="J210" i="11"/>
  <c r="I211" i="11"/>
  <c r="J211" i="11"/>
  <c r="I212" i="11"/>
  <c r="J212" i="11"/>
  <c r="I213" i="11"/>
  <c r="J213" i="11"/>
  <c r="I214" i="11"/>
  <c r="J214" i="11"/>
  <c r="I215" i="11"/>
  <c r="J215" i="11"/>
  <c r="I216" i="11"/>
  <c r="J216" i="11"/>
  <c r="I217" i="11"/>
  <c r="J217" i="11"/>
  <c r="I218" i="11"/>
  <c r="J218" i="11"/>
  <c r="I219" i="11"/>
  <c r="J219" i="11"/>
  <c r="I220" i="11"/>
  <c r="J220" i="11"/>
  <c r="I221" i="11"/>
  <c r="J221" i="11"/>
  <c r="I222" i="11"/>
  <c r="J222" i="11"/>
  <c r="I223" i="11"/>
  <c r="J223" i="11"/>
  <c r="I224" i="11"/>
  <c r="J224" i="11"/>
  <c r="I225" i="11"/>
  <c r="J225" i="11"/>
  <c r="I226" i="11"/>
  <c r="J226" i="11"/>
  <c r="I227" i="11"/>
  <c r="J227" i="11"/>
  <c r="I228" i="11"/>
  <c r="J228" i="11"/>
  <c r="I229" i="11"/>
  <c r="J229" i="11"/>
  <c r="I230" i="11"/>
  <c r="J230" i="11"/>
  <c r="I231" i="11"/>
  <c r="J231" i="11"/>
  <c r="I232" i="11"/>
  <c r="J232" i="11"/>
  <c r="I233" i="11"/>
  <c r="J233" i="11"/>
  <c r="I234" i="11"/>
  <c r="J234" i="11"/>
  <c r="I235" i="11"/>
  <c r="J235" i="11"/>
  <c r="I236" i="11"/>
  <c r="J236" i="11"/>
  <c r="I237" i="11"/>
  <c r="J237" i="11"/>
  <c r="I238" i="11"/>
  <c r="J238" i="11"/>
  <c r="I239" i="11"/>
  <c r="J239" i="11"/>
  <c r="I240" i="11"/>
  <c r="J240" i="11"/>
  <c r="I241" i="11"/>
  <c r="J241" i="11"/>
  <c r="I242" i="11"/>
  <c r="J242" i="11"/>
  <c r="I243" i="11"/>
  <c r="J243" i="11"/>
  <c r="I244" i="11"/>
  <c r="J244" i="11"/>
  <c r="I245" i="11"/>
  <c r="J245" i="11"/>
  <c r="I246" i="11"/>
  <c r="J246" i="11"/>
  <c r="I247" i="11"/>
  <c r="J247" i="11"/>
  <c r="I248" i="11"/>
  <c r="J248" i="11"/>
  <c r="I249" i="11"/>
  <c r="J249" i="11"/>
  <c r="I250" i="11"/>
  <c r="J250" i="11"/>
  <c r="I251" i="11"/>
  <c r="J251" i="11"/>
  <c r="I252" i="11"/>
  <c r="J252" i="11"/>
  <c r="I253" i="11"/>
  <c r="J253" i="11"/>
  <c r="I254" i="11"/>
  <c r="J254" i="11"/>
  <c r="I255" i="11"/>
  <c r="J255" i="11"/>
  <c r="I256" i="11"/>
  <c r="J256" i="11"/>
  <c r="I257" i="11"/>
  <c r="J257" i="11"/>
  <c r="I258" i="11"/>
  <c r="J258" i="11"/>
  <c r="I259" i="11"/>
  <c r="J259" i="11"/>
  <c r="I260" i="11"/>
  <c r="J260" i="11"/>
  <c r="I261" i="11"/>
  <c r="J261" i="11"/>
  <c r="I262" i="11"/>
  <c r="J262" i="11"/>
  <c r="I263" i="11"/>
  <c r="J263" i="11"/>
  <c r="I264" i="11"/>
  <c r="J264" i="11"/>
  <c r="I265" i="11"/>
  <c r="J265" i="11"/>
  <c r="I266" i="11"/>
  <c r="J266" i="11"/>
  <c r="I267" i="11"/>
  <c r="J267" i="11"/>
  <c r="I268" i="11"/>
  <c r="J268" i="11"/>
  <c r="I269" i="11"/>
  <c r="J269" i="11"/>
  <c r="I270" i="11"/>
  <c r="J270" i="11"/>
  <c r="I271" i="11"/>
  <c r="J271" i="11"/>
  <c r="I272" i="11"/>
  <c r="J272" i="11"/>
  <c r="I273" i="11"/>
  <c r="J273" i="11"/>
  <c r="I274" i="11"/>
  <c r="J274" i="11"/>
  <c r="I275" i="11"/>
  <c r="J275" i="11"/>
  <c r="I276" i="11"/>
  <c r="J276" i="11"/>
  <c r="I277" i="11"/>
  <c r="J277" i="11"/>
  <c r="I278" i="11"/>
  <c r="J278" i="11"/>
  <c r="I279" i="11"/>
  <c r="J279" i="11"/>
  <c r="I280" i="11"/>
  <c r="J280" i="11"/>
  <c r="I281" i="11"/>
  <c r="J281" i="11"/>
  <c r="I282" i="11"/>
  <c r="J282" i="11"/>
  <c r="I283" i="11"/>
  <c r="J283" i="11"/>
  <c r="I284" i="11"/>
  <c r="J284" i="11"/>
  <c r="I285" i="11"/>
  <c r="J285" i="11"/>
  <c r="I286" i="11"/>
  <c r="J286" i="11"/>
  <c r="I287" i="11"/>
  <c r="J287" i="11"/>
  <c r="I288" i="11"/>
  <c r="J288" i="11"/>
  <c r="I289" i="11"/>
  <c r="J289" i="11"/>
  <c r="I290" i="11"/>
  <c r="J290" i="11"/>
  <c r="I291" i="11"/>
  <c r="J291" i="11"/>
  <c r="I292" i="11"/>
  <c r="J292" i="11"/>
  <c r="I293" i="11"/>
  <c r="J293" i="11"/>
  <c r="I294" i="11"/>
  <c r="J294" i="11"/>
  <c r="I295" i="11"/>
  <c r="J295" i="11"/>
  <c r="I296" i="11"/>
  <c r="J296" i="11"/>
  <c r="I297" i="11"/>
  <c r="J297" i="11"/>
  <c r="I298" i="11"/>
  <c r="J298" i="11"/>
  <c r="I299" i="11"/>
  <c r="J299" i="11"/>
  <c r="I300" i="11"/>
  <c r="J300" i="11"/>
  <c r="I301" i="11"/>
  <c r="J301" i="11"/>
  <c r="I302" i="11"/>
  <c r="J302" i="11"/>
  <c r="I303" i="11"/>
  <c r="J303" i="11"/>
  <c r="I304" i="11"/>
  <c r="J304" i="11"/>
  <c r="I305" i="11"/>
  <c r="J305" i="11"/>
  <c r="I306" i="11"/>
  <c r="J306" i="11"/>
  <c r="I307" i="11"/>
  <c r="J307" i="11"/>
  <c r="I308" i="11"/>
  <c r="J308" i="11"/>
  <c r="I309" i="11"/>
  <c r="J309" i="11"/>
  <c r="I310" i="11"/>
  <c r="J310" i="11"/>
  <c r="I311" i="11"/>
  <c r="J311" i="11"/>
  <c r="I312" i="11"/>
  <c r="J312" i="11"/>
  <c r="I313" i="11"/>
  <c r="J313" i="11"/>
  <c r="I314" i="11"/>
  <c r="J314" i="11"/>
  <c r="I315" i="11"/>
  <c r="J315" i="11"/>
  <c r="I316" i="11"/>
  <c r="J316" i="11"/>
  <c r="I317" i="11"/>
  <c r="J317" i="11"/>
  <c r="I318" i="11"/>
  <c r="J318" i="11"/>
  <c r="I319" i="11"/>
  <c r="J319" i="11"/>
  <c r="B6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F302" i="11"/>
  <c r="G302" i="11"/>
  <c r="F301" i="11"/>
  <c r="G301" i="11"/>
  <c r="F300" i="11"/>
  <c r="G300" i="11"/>
  <c r="F299" i="11"/>
  <c r="G299" i="11"/>
  <c r="F298" i="11"/>
  <c r="G298" i="11"/>
  <c r="F297" i="11"/>
  <c r="G297" i="11"/>
  <c r="F296" i="11"/>
  <c r="G296" i="11"/>
  <c r="F295" i="11"/>
  <c r="G295" i="11"/>
  <c r="F294" i="11"/>
  <c r="G294" i="11"/>
  <c r="F293" i="11"/>
  <c r="G293" i="11"/>
  <c r="F292" i="11"/>
  <c r="G292" i="11"/>
  <c r="F291" i="11"/>
  <c r="G291" i="11"/>
  <c r="F290" i="11"/>
  <c r="G290" i="11"/>
  <c r="F289" i="11"/>
  <c r="G289" i="11"/>
  <c r="F288" i="11"/>
  <c r="G288" i="11"/>
  <c r="F287" i="11"/>
  <c r="G287" i="11"/>
  <c r="F286" i="11"/>
  <c r="G286" i="11"/>
  <c r="F285" i="11"/>
  <c r="G285" i="11"/>
  <c r="F284" i="11"/>
  <c r="G284" i="11"/>
  <c r="F283" i="11"/>
  <c r="G283" i="11"/>
  <c r="F282" i="11"/>
  <c r="G282" i="11"/>
  <c r="F281" i="11"/>
  <c r="G281" i="11"/>
  <c r="F280" i="11"/>
  <c r="G280" i="11"/>
  <c r="F279" i="11"/>
  <c r="G279" i="11"/>
  <c r="F278" i="11"/>
  <c r="G278" i="11"/>
  <c r="F277" i="11"/>
  <c r="G277" i="11"/>
  <c r="F276" i="11"/>
  <c r="G276" i="11"/>
  <c r="F275" i="11"/>
  <c r="G275" i="11"/>
  <c r="F274" i="11"/>
  <c r="G274" i="11"/>
  <c r="F273" i="11"/>
  <c r="G273" i="11"/>
  <c r="F272" i="11"/>
  <c r="G272" i="11"/>
  <c r="F271" i="11"/>
  <c r="G271" i="11"/>
  <c r="F270" i="11"/>
  <c r="G270" i="11"/>
  <c r="F269" i="11"/>
  <c r="G269" i="11"/>
  <c r="F268" i="11"/>
  <c r="G268" i="11"/>
  <c r="F267" i="11"/>
  <c r="G267" i="11"/>
  <c r="F266" i="11"/>
  <c r="G266" i="11"/>
  <c r="F265" i="11"/>
  <c r="G265" i="11"/>
  <c r="F264" i="11"/>
  <c r="G264" i="11"/>
  <c r="F263" i="11"/>
  <c r="G263" i="11"/>
  <c r="F262" i="11"/>
  <c r="G262" i="11"/>
  <c r="F261" i="11"/>
  <c r="G261" i="11"/>
  <c r="F260" i="11"/>
  <c r="G260" i="11"/>
  <c r="F259" i="11"/>
  <c r="G259" i="11"/>
  <c r="F258" i="11"/>
  <c r="G258" i="11"/>
  <c r="F257" i="11"/>
  <c r="G257" i="11"/>
  <c r="F256" i="11"/>
  <c r="G256" i="11"/>
  <c r="F255" i="11"/>
  <c r="G255" i="11"/>
  <c r="F254" i="11"/>
  <c r="G254" i="11"/>
  <c r="F253" i="11"/>
  <c r="G253" i="11"/>
  <c r="F252" i="11"/>
  <c r="G252" i="11"/>
  <c r="F251" i="11"/>
  <c r="G251" i="11"/>
  <c r="F250" i="11"/>
  <c r="G250" i="11"/>
  <c r="F249" i="11"/>
  <c r="G249" i="11"/>
  <c r="F248" i="11"/>
  <c r="G248" i="11"/>
  <c r="F247" i="11"/>
  <c r="G247" i="11"/>
  <c r="F246" i="11"/>
  <c r="G246" i="11"/>
  <c r="F245" i="11"/>
  <c r="G245" i="11"/>
  <c r="F244" i="11"/>
  <c r="G244" i="11"/>
  <c r="F243" i="11"/>
  <c r="G243" i="11"/>
  <c r="F242" i="11"/>
  <c r="G242" i="11"/>
  <c r="F241" i="11"/>
  <c r="G241" i="11"/>
  <c r="F240" i="11"/>
  <c r="G240" i="11"/>
  <c r="F239" i="11"/>
  <c r="G239" i="11"/>
  <c r="F238" i="11"/>
  <c r="G238" i="11"/>
  <c r="F237" i="11"/>
  <c r="G237" i="11"/>
  <c r="F236" i="11"/>
  <c r="G236" i="11"/>
  <c r="F235" i="11"/>
  <c r="G235" i="11"/>
  <c r="F234" i="11"/>
  <c r="G234" i="11"/>
  <c r="F233" i="11"/>
  <c r="G233" i="11"/>
  <c r="F232" i="11"/>
  <c r="G232" i="11"/>
  <c r="F231" i="11"/>
  <c r="G231" i="11"/>
  <c r="F230" i="11"/>
  <c r="G230" i="11"/>
  <c r="F229" i="11"/>
  <c r="G229" i="11"/>
  <c r="F228" i="11"/>
  <c r="G228" i="11"/>
  <c r="F227" i="11"/>
  <c r="G227" i="11"/>
  <c r="F226" i="11"/>
  <c r="G226" i="11"/>
  <c r="F225" i="11"/>
  <c r="G225" i="11"/>
  <c r="F224" i="11"/>
  <c r="G224" i="11"/>
  <c r="F223" i="11"/>
  <c r="G223" i="11"/>
  <c r="F222" i="11"/>
  <c r="G222" i="11"/>
  <c r="F221" i="11"/>
  <c r="G221" i="11"/>
  <c r="F220" i="11"/>
  <c r="G220" i="11"/>
  <c r="F219" i="11"/>
  <c r="G219" i="11"/>
  <c r="F218" i="11"/>
  <c r="G218" i="11"/>
  <c r="F217" i="11"/>
  <c r="G217" i="11"/>
  <c r="F216" i="11"/>
  <c r="G216" i="11"/>
  <c r="F215" i="11"/>
  <c r="G215" i="11"/>
  <c r="F214" i="11"/>
  <c r="G214" i="11"/>
  <c r="F213" i="11"/>
  <c r="G213" i="11"/>
  <c r="F212" i="11"/>
  <c r="G212" i="11"/>
  <c r="F211" i="11"/>
  <c r="G211" i="11"/>
  <c r="F210" i="11"/>
  <c r="G210" i="11"/>
  <c r="F209" i="11"/>
  <c r="G209" i="11"/>
  <c r="F208" i="11"/>
  <c r="G208" i="11"/>
  <c r="F207" i="11"/>
  <c r="G207" i="11"/>
  <c r="F206" i="11"/>
  <c r="G206" i="11"/>
  <c r="F205" i="11"/>
  <c r="G205" i="11"/>
  <c r="F204" i="11"/>
  <c r="G204" i="11"/>
  <c r="F203" i="11"/>
  <c r="G203" i="11"/>
  <c r="F202" i="11"/>
  <c r="G202" i="11"/>
  <c r="F201" i="11"/>
  <c r="G201" i="11"/>
  <c r="F200" i="11"/>
  <c r="G200" i="11"/>
  <c r="F199" i="11"/>
  <c r="G199" i="11"/>
  <c r="F198" i="11"/>
  <c r="G198" i="11"/>
  <c r="F197" i="11"/>
  <c r="G197" i="11"/>
  <c r="F196" i="11"/>
  <c r="G196" i="11"/>
  <c r="F195" i="11"/>
  <c r="G195" i="11"/>
  <c r="F194" i="11"/>
  <c r="G194" i="11"/>
  <c r="F193" i="11"/>
  <c r="G193" i="11"/>
  <c r="F192" i="11"/>
  <c r="G192" i="11"/>
  <c r="F191" i="11"/>
  <c r="G191" i="11"/>
  <c r="F190" i="11"/>
  <c r="G190" i="11"/>
  <c r="F189" i="11"/>
  <c r="G189" i="11"/>
  <c r="F188" i="11"/>
  <c r="G188" i="11"/>
  <c r="F187" i="11"/>
  <c r="G187" i="11"/>
  <c r="F186" i="11"/>
  <c r="G186" i="11"/>
  <c r="F185" i="11"/>
  <c r="G185" i="11"/>
  <c r="F184" i="11"/>
  <c r="G184" i="11"/>
  <c r="F183" i="11"/>
  <c r="G183" i="11"/>
  <c r="F182" i="11"/>
  <c r="G182" i="11"/>
  <c r="F181" i="11"/>
  <c r="G181" i="11"/>
  <c r="F180" i="11"/>
  <c r="G180" i="11"/>
  <c r="F179" i="11"/>
  <c r="G179" i="11"/>
  <c r="F178" i="11"/>
  <c r="G178" i="11"/>
  <c r="F177" i="11"/>
  <c r="G177" i="11"/>
  <c r="F176" i="11"/>
  <c r="G176" i="11"/>
  <c r="F175" i="11"/>
  <c r="G175" i="11"/>
  <c r="F174" i="11"/>
  <c r="G174" i="11"/>
  <c r="F173" i="11"/>
  <c r="G173" i="11"/>
  <c r="F172" i="11"/>
  <c r="G172" i="11"/>
  <c r="F171" i="11"/>
  <c r="G171" i="11"/>
  <c r="F170" i="11"/>
  <c r="G170" i="11"/>
  <c r="F169" i="11"/>
  <c r="G169" i="11"/>
  <c r="F168" i="11"/>
  <c r="G168" i="11"/>
  <c r="F167" i="11"/>
  <c r="G167" i="11"/>
  <c r="F166" i="11"/>
  <c r="G166" i="11"/>
  <c r="F165" i="11"/>
  <c r="G165" i="11"/>
  <c r="F164" i="11"/>
  <c r="G164" i="11"/>
  <c r="F163" i="11"/>
  <c r="G163" i="11"/>
  <c r="F162" i="11"/>
  <c r="G162" i="11"/>
  <c r="F161" i="11"/>
  <c r="G161" i="11"/>
  <c r="F160" i="11"/>
  <c r="G160" i="11"/>
  <c r="F159" i="11"/>
  <c r="G159" i="11"/>
  <c r="F158" i="11"/>
  <c r="G158" i="11"/>
  <c r="F157" i="11"/>
  <c r="G157" i="11"/>
  <c r="F156" i="11"/>
  <c r="G156" i="11"/>
  <c r="F155" i="11"/>
  <c r="G155" i="11"/>
  <c r="F154" i="11"/>
  <c r="G154" i="11"/>
  <c r="F153" i="11"/>
  <c r="G153" i="11"/>
  <c r="F152" i="11"/>
  <c r="G152" i="11"/>
  <c r="F151" i="11"/>
  <c r="G151" i="11"/>
  <c r="F150" i="11"/>
  <c r="G150" i="11"/>
  <c r="F149" i="11"/>
  <c r="G149" i="11"/>
  <c r="F148" i="11"/>
  <c r="G148" i="11"/>
  <c r="F147" i="11"/>
  <c r="G147" i="11"/>
  <c r="F146" i="11"/>
  <c r="G146" i="11"/>
  <c r="F145" i="11"/>
  <c r="G145" i="11"/>
  <c r="F144" i="11"/>
  <c r="G144" i="11"/>
  <c r="F143" i="11"/>
  <c r="G143" i="11"/>
  <c r="F142" i="11"/>
  <c r="G142" i="11"/>
  <c r="F141" i="11"/>
  <c r="G141" i="11"/>
  <c r="F140" i="11"/>
  <c r="G140" i="11"/>
  <c r="F139" i="11"/>
  <c r="G139" i="11"/>
  <c r="F138" i="11"/>
  <c r="G138" i="11"/>
  <c r="F137" i="11"/>
  <c r="G137" i="11"/>
  <c r="F136" i="11"/>
  <c r="G136" i="11"/>
  <c r="F135" i="11"/>
  <c r="G135" i="11"/>
  <c r="F134" i="11"/>
  <c r="G134" i="11"/>
  <c r="F133" i="11"/>
  <c r="G133" i="11"/>
  <c r="F132" i="11"/>
  <c r="G132" i="11"/>
  <c r="F131" i="11"/>
  <c r="G131" i="11"/>
  <c r="F130" i="11"/>
  <c r="G130" i="11"/>
  <c r="F129" i="11"/>
  <c r="G129" i="11"/>
  <c r="F128" i="11"/>
  <c r="G128" i="11"/>
  <c r="F127" i="11"/>
  <c r="G127" i="11"/>
  <c r="F126" i="11"/>
  <c r="G126" i="11"/>
  <c r="F125" i="11"/>
  <c r="G125" i="11"/>
  <c r="F124" i="11"/>
  <c r="G124" i="11"/>
  <c r="F123" i="11"/>
  <c r="G123" i="11"/>
  <c r="F122" i="11"/>
  <c r="G122" i="11"/>
  <c r="F121" i="11"/>
  <c r="G121" i="11"/>
  <c r="F120" i="11"/>
  <c r="G120" i="11"/>
  <c r="F119" i="11"/>
  <c r="G119" i="11"/>
  <c r="F118" i="11"/>
  <c r="G118" i="11"/>
  <c r="F117" i="11"/>
  <c r="G117" i="11"/>
  <c r="F116" i="11"/>
  <c r="G116" i="11"/>
  <c r="F115" i="11"/>
  <c r="G115" i="11"/>
  <c r="F114" i="11"/>
  <c r="G114" i="11"/>
  <c r="F113" i="11"/>
  <c r="G113" i="11"/>
  <c r="F112" i="11"/>
  <c r="G112" i="11"/>
  <c r="F111" i="11"/>
  <c r="G111" i="11"/>
  <c r="F110" i="11"/>
  <c r="G110" i="11"/>
  <c r="F109" i="11"/>
  <c r="G109" i="11"/>
  <c r="F108" i="11"/>
  <c r="G108" i="11"/>
  <c r="F107" i="11"/>
  <c r="G107" i="11"/>
  <c r="F106" i="11"/>
  <c r="G106" i="11"/>
  <c r="F105" i="11"/>
  <c r="G105" i="11"/>
  <c r="F104" i="11"/>
  <c r="G104" i="11"/>
  <c r="F103" i="11"/>
  <c r="G103" i="11"/>
  <c r="F102" i="11"/>
  <c r="G102" i="11"/>
  <c r="F101" i="11"/>
  <c r="G101" i="11"/>
  <c r="F100" i="11"/>
  <c r="G100" i="11"/>
  <c r="F99" i="11"/>
  <c r="G99" i="11"/>
  <c r="F98" i="11"/>
  <c r="G98" i="11"/>
  <c r="F97" i="11"/>
  <c r="G97" i="11"/>
  <c r="F96" i="11"/>
  <c r="G96" i="11"/>
  <c r="F95" i="11"/>
  <c r="G95" i="11"/>
  <c r="F94" i="11"/>
  <c r="G94" i="11"/>
  <c r="F93" i="11"/>
  <c r="G93" i="11"/>
  <c r="F92" i="11"/>
  <c r="G92" i="11"/>
  <c r="F91" i="11"/>
  <c r="G91" i="11"/>
  <c r="F90" i="11"/>
  <c r="G90" i="11"/>
  <c r="F89" i="11"/>
  <c r="G89" i="11"/>
  <c r="F88" i="11"/>
  <c r="G88" i="11"/>
  <c r="F87" i="11"/>
  <c r="G87" i="11"/>
  <c r="F86" i="11"/>
  <c r="G86" i="11"/>
  <c r="F85" i="11"/>
  <c r="G85" i="11"/>
  <c r="F84" i="11"/>
  <c r="G84" i="11"/>
  <c r="F83" i="11"/>
  <c r="G83" i="11"/>
  <c r="F82" i="11"/>
  <c r="G82" i="11"/>
  <c r="F81" i="11"/>
  <c r="G81" i="11"/>
  <c r="F80" i="11"/>
  <c r="G80" i="11"/>
  <c r="F79" i="11"/>
  <c r="G79" i="11"/>
  <c r="F78" i="11"/>
  <c r="G78" i="11"/>
  <c r="F77" i="11"/>
  <c r="G77" i="11"/>
  <c r="F76" i="11"/>
  <c r="G76" i="11"/>
  <c r="F75" i="11"/>
  <c r="G75" i="11"/>
  <c r="F74" i="11"/>
  <c r="G74" i="11"/>
  <c r="F73" i="11"/>
  <c r="G73" i="11"/>
  <c r="F72" i="11"/>
  <c r="G72" i="11"/>
  <c r="F71" i="11"/>
  <c r="G71" i="11"/>
  <c r="F70" i="11"/>
  <c r="G70" i="11"/>
  <c r="F69" i="11"/>
  <c r="G69" i="11"/>
  <c r="F68" i="11"/>
  <c r="G68" i="11"/>
  <c r="F67" i="11"/>
  <c r="G67" i="11"/>
  <c r="F66" i="11"/>
  <c r="G66" i="11"/>
  <c r="F65" i="11"/>
  <c r="G65" i="11"/>
  <c r="F64" i="11"/>
  <c r="G64" i="11"/>
  <c r="F63" i="11"/>
  <c r="G63" i="11"/>
  <c r="F62" i="11"/>
  <c r="G62" i="11"/>
  <c r="F61" i="11"/>
  <c r="G61" i="11"/>
  <c r="F60" i="11"/>
  <c r="G60" i="11"/>
  <c r="F59" i="11"/>
  <c r="G59" i="11"/>
  <c r="F58" i="11"/>
  <c r="G58" i="11"/>
  <c r="F57" i="11"/>
  <c r="G57" i="11"/>
  <c r="F56" i="11"/>
  <c r="G56" i="11"/>
  <c r="F55" i="11"/>
  <c r="G55" i="11"/>
  <c r="F54" i="11"/>
  <c r="G54" i="11"/>
  <c r="F53" i="11"/>
  <c r="G53" i="11"/>
  <c r="F52" i="11"/>
  <c r="G52" i="11"/>
  <c r="F51" i="11"/>
  <c r="G51" i="11"/>
  <c r="F50" i="11"/>
  <c r="G50" i="11"/>
  <c r="F49" i="11"/>
  <c r="G49" i="11"/>
  <c r="F48" i="11"/>
  <c r="G48" i="11"/>
  <c r="F47" i="11"/>
  <c r="G47" i="11"/>
  <c r="F46" i="11"/>
  <c r="G46" i="11"/>
  <c r="F45" i="11"/>
  <c r="G45" i="11"/>
  <c r="F44" i="11"/>
  <c r="G44" i="11"/>
  <c r="F43" i="11"/>
  <c r="G43" i="11"/>
  <c r="F42" i="11"/>
  <c r="G42" i="11"/>
  <c r="F41" i="11"/>
  <c r="G41" i="11"/>
  <c r="F40" i="11"/>
  <c r="G40" i="11"/>
  <c r="F39" i="11"/>
  <c r="G39" i="11"/>
  <c r="F38" i="11"/>
  <c r="G38" i="11"/>
  <c r="F37" i="11"/>
  <c r="G37" i="11"/>
  <c r="F36" i="11"/>
  <c r="G36" i="11"/>
  <c r="F35" i="11"/>
  <c r="G35" i="11"/>
  <c r="F34" i="11"/>
  <c r="G34" i="11"/>
  <c r="F33" i="11"/>
  <c r="G33" i="11"/>
  <c r="F32" i="11"/>
  <c r="G32" i="11"/>
  <c r="F31" i="11"/>
  <c r="G31" i="11"/>
  <c r="F30" i="11"/>
  <c r="G30" i="11"/>
  <c r="F29" i="11"/>
  <c r="G29" i="11"/>
  <c r="F28" i="11"/>
  <c r="G28" i="11"/>
  <c r="F27" i="11"/>
  <c r="G27" i="11"/>
  <c r="F26" i="11"/>
  <c r="G26" i="11"/>
  <c r="F25" i="11"/>
  <c r="G25" i="11"/>
  <c r="F24" i="11"/>
  <c r="G24" i="11"/>
  <c r="F23" i="11"/>
  <c r="G23" i="11"/>
  <c r="F22" i="11"/>
  <c r="G22" i="11"/>
  <c r="F21" i="11"/>
  <c r="G21" i="11"/>
  <c r="F20" i="11"/>
  <c r="G20" i="11"/>
  <c r="F19" i="11"/>
  <c r="G19" i="11"/>
  <c r="F18" i="11"/>
  <c r="G18" i="11"/>
  <c r="F17" i="11"/>
  <c r="G17" i="11"/>
  <c r="F16" i="11"/>
  <c r="G16" i="11"/>
  <c r="F15" i="11"/>
  <c r="G15" i="11"/>
  <c r="F14" i="11"/>
  <c r="G14" i="11"/>
  <c r="F13" i="11"/>
  <c r="G13" i="11"/>
  <c r="F12" i="11"/>
  <c r="G12" i="11"/>
  <c r="F11" i="11"/>
  <c r="G11" i="11"/>
  <c r="F10" i="11"/>
  <c r="G10" i="11"/>
  <c r="F9" i="11"/>
  <c r="G9" i="11"/>
  <c r="F8" i="11"/>
  <c r="G8" i="11"/>
  <c r="F7" i="11"/>
  <c r="G7" i="11"/>
  <c r="F6" i="11"/>
  <c r="G6" i="11"/>
  <c r="F5" i="11"/>
  <c r="G5" i="11"/>
  <c r="F4" i="11"/>
  <c r="G4" i="11"/>
  <c r="G3" i="11"/>
  <c r="I303" i="4"/>
  <c r="J303" i="4"/>
  <c r="K303" i="4"/>
  <c r="I23" i="7"/>
  <c r="I24" i="7"/>
  <c r="H8" i="7"/>
  <c r="H6" i="7"/>
  <c r="H5" i="7"/>
  <c r="H23" i="7"/>
  <c r="H24" i="7"/>
  <c r="F29" i="1"/>
  <c r="C34" i="1"/>
  <c r="J3" i="7"/>
  <c r="J4" i="7"/>
  <c r="J5" i="7"/>
  <c r="J6" i="7"/>
  <c r="J7" i="7"/>
  <c r="J8" i="7"/>
  <c r="J9" i="7"/>
  <c r="J10" i="7"/>
  <c r="A29" i="1"/>
  <c r="C29" i="1"/>
  <c r="D29" i="1"/>
  <c r="E29" i="1"/>
  <c r="A28" i="1"/>
  <c r="C28" i="1"/>
  <c r="D28" i="1"/>
  <c r="E28" i="1"/>
  <c r="C23" i="1"/>
  <c r="F23" i="1"/>
  <c r="D23" i="1"/>
  <c r="E23" i="1"/>
  <c r="H12" i="7"/>
  <c r="F11" i="9"/>
  <c r="I11" i="9"/>
  <c r="H11" i="9"/>
  <c r="F12" i="9"/>
  <c r="G12" i="9"/>
  <c r="Q12" i="9"/>
  <c r="G11" i="9"/>
  <c r="Q11" i="9"/>
  <c r="H10" i="7"/>
</calcChain>
</file>

<file path=xl/sharedStrings.xml><?xml version="1.0" encoding="utf-8"?>
<sst xmlns="http://schemas.openxmlformats.org/spreadsheetml/2006/main" count="950" uniqueCount="500">
  <si>
    <t>adjust</t>
    <phoneticPr fontId="1" type="noConversion"/>
  </si>
  <si>
    <t>base</t>
    <phoneticPr fontId="1" type="noConversion"/>
  </si>
  <si>
    <t>lunch</t>
    <phoneticPr fontId="1" type="noConversion"/>
  </si>
  <si>
    <t>tax</t>
    <phoneticPr fontId="1" type="noConversion"/>
  </si>
  <si>
    <t>housing</t>
    <phoneticPr fontId="1" type="noConversion"/>
  </si>
  <si>
    <t>hospital</t>
    <phoneticPr fontId="1" type="noConversion"/>
  </si>
  <si>
    <t>lose job</t>
    <phoneticPr fontId="1" type="noConversion"/>
  </si>
  <si>
    <t>old</t>
    <phoneticPr fontId="1" type="noConversion"/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</si>
  <si>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</si>
  <si>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</si>
  <si>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</si>
  <si>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</si>
  <si>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</si>
  <si>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</si>
  <si>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</si>
  <si>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</si>
  <si>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</si>
  <si>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</si>
  <si>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</si>
  <si>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</si>
  <si>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</si>
  <si>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</si>
  <si>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</si>
  <si>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</si>
  <si>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</si>
  <si>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</si>
  <si>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</si>
  <si>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</si>
  <si>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</si>
  <si>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</si>
  <si>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</si>
  <si>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</si>
  <si>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</si>
  <si>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</si>
  <si>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</si>
  <si>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</si>
  <si>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</si>
  <si>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</si>
  <si>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</si>
  <si>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</si>
  <si>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</si>
  <si>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</si>
  <si>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</si>
  <si>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</si>
  <si>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</si>
  <si>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</si>
  <si>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</si>
  <si>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</si>
  <si>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</si>
  <si>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</si>
  <si>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</si>
  <si>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</si>
  <si>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</si>
  <si>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</si>
  <si>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</si>
  <si>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</si>
  <si>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</si>
  <si>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</si>
  <si>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</si>
  <si>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</si>
  <si>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</si>
  <si>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</si>
  <si>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</si>
  <si>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</si>
  <si>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</si>
  <si>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</si>
  <si>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</si>
  <si>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</si>
  <si>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</si>
  <si>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</si>
  <si>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</si>
  <si>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</si>
  <si>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</si>
  <si>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</si>
  <si>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</si>
  <si>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</si>
  <si>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</si>
  <si>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</si>
  <si>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</si>
  <si>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</si>
  <si>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</si>
  <si>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</si>
  <si>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</si>
  <si>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</si>
  <si>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</si>
  <si>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</si>
  <si>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</si>
  <si>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</si>
  <si>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</si>
  <si>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</si>
  <si>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</si>
  <si>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</si>
  <si>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</si>
  <si>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</si>
  <si>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</si>
  <si>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</si>
  <si>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</si>
  <si>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</si>
  <si>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</si>
  <si>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</si>
  <si>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</si>
  <si>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</si>
  <si>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</si>
  <si>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</si>
  <si>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</si>
  <si>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</si>
  <si>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</si>
  <si>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</si>
  <si>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</si>
  <si>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</si>
  <si>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</si>
  <si>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</si>
  <si>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</si>
  <si>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</si>
  <si>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</si>
  <si>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</si>
  <si>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</si>
  <si>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</si>
  <si>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</si>
  <si>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</si>
  <si>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</si>
  <si>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</si>
  <si>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</si>
  <si>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</si>
  <si>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</si>
  <si>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</si>
  <si>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</si>
  <si>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</si>
  <si>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</si>
  <si>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</si>
  <si>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</si>
  <si>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</si>
  <si>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</si>
  <si>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</si>
  <si>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</si>
  <si>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</si>
  <si>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</si>
  <si>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</si>
  <si>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</si>
  <si>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</si>
  <si>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</si>
  <si>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</si>
  <si>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</si>
  <si>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</si>
  <si>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</si>
  <si>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</si>
  <si>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</si>
  <si>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</si>
  <si>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</si>
  <si>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</si>
  <si>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</si>
  <si>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</si>
  <si>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</si>
  <si>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</si>
  <si>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</si>
  <si>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</si>
  <si>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</si>
  <si>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</si>
  <si>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</si>
  <si>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</si>
  <si>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</si>
  <si>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</si>
  <si>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</si>
  <si>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</si>
  <si>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</si>
  <si>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</si>
  <si>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</si>
  <si>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</si>
  <si>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</si>
  <si>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</si>
  <si>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</si>
  <si>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</si>
  <si>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</si>
  <si>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</si>
  <si>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</si>
  <si>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</si>
  <si>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</si>
  <si>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</si>
  <si>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</si>
  <si>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</si>
  <si>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</si>
  <si>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</si>
  <si>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</si>
  <si>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</si>
  <si>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</si>
  <si>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</si>
  <si>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</si>
  <si>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</si>
  <si>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</si>
  <si>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</si>
  <si>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</si>
  <si>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</si>
  <si>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</si>
  <si>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</si>
  <si>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</si>
  <si>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</si>
  <si>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</si>
  <si>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</si>
  <si>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</si>
  <si>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</si>
  <si>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</si>
  <si>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</si>
  <si>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</si>
  <si>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</si>
  <si>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</si>
  <si>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</si>
  <si>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</si>
  <si>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</si>
  <si>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</si>
  <si>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</si>
  <si>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</si>
  <si>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</si>
  <si>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</si>
  <si>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</si>
  <si>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</si>
  <si>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</si>
  <si>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</si>
  <si>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</si>
  <si>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</si>
  <si>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</si>
  <si>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</si>
  <si>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</si>
  <si>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</si>
  <si>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</si>
  <si>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</si>
  <si>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</si>
  <si>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</si>
  <si>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</si>
  <si>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</si>
  <si>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</si>
  <si>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</si>
  <si>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</si>
  <si>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</si>
  <si>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</si>
  <si>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</si>
  <si>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</si>
  <si>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</si>
  <si>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</si>
  <si>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</si>
  <si>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</si>
  <si>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</si>
  <si>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</si>
  <si>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</si>
  <si>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</si>
  <si>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</si>
  <si>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</si>
  <si>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</si>
  <si>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</si>
  <si>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</si>
  <si>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</si>
  <si>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</si>
  <si>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</si>
  <si>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</si>
  <si>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</si>
  <si>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</si>
  <si>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</si>
  <si>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</si>
  <si>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</si>
  <si>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</si>
  <si>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</si>
  <si>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</si>
  <si>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</si>
  <si>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</si>
  <si>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</si>
  <si>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</si>
  <si>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</si>
  <si>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</si>
  <si>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</si>
  <si>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</si>
  <si>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</si>
  <si>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</si>
  <si>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</si>
  <si>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</si>
  <si>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</si>
  <si>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</si>
  <si>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</si>
  <si>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</si>
  <si>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</si>
  <si>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</si>
  <si>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</si>
  <si>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</si>
  <si>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</si>
  <si>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</si>
  <si>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</si>
  <si>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</si>
  <si>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</si>
  <si>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</si>
  <si>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</si>
  <si>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</si>
  <si>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</si>
  <si>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</si>
  <si>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</si>
  <si>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</si>
  <si>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</si>
  <si>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</si>
  <si>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</si>
  <si>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</si>
  <si>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</si>
  <si>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</si>
  <si>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</si>
  <si>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</si>
  <si>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</si>
  <si>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</si>
  <si>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</si>
  <si>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</si>
  <si>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</si>
  <si>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</si>
  <si>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3月</t>
    <phoneticPr fontId="1" type="noConversion"/>
  </si>
  <si>
    <t>2月</t>
    <phoneticPr fontId="1" type="noConversion"/>
  </si>
  <si>
    <t>4月</t>
  </si>
  <si>
    <t>5月</t>
  </si>
  <si>
    <t>6月</t>
  </si>
  <si>
    <t>dinner</t>
    <phoneticPr fontId="1" type="noConversion"/>
  </si>
  <si>
    <t>cell</t>
    <phoneticPr fontId="1" type="noConversion"/>
  </si>
  <si>
    <t>rate</t>
    <phoneticPr fontId="1" type="noConversion"/>
  </si>
  <si>
    <t>final</t>
    <phoneticPr fontId="1" type="noConversion"/>
  </si>
  <si>
    <t>首付</t>
    <phoneticPr fontId="1" type="noConversion"/>
  </si>
  <si>
    <t>贷款年限</t>
    <phoneticPr fontId="1" type="noConversion"/>
  </si>
  <si>
    <t>月还本金</t>
    <phoneticPr fontId="1" type="noConversion"/>
  </si>
  <si>
    <t>月供</t>
    <phoneticPr fontId="1" type="noConversion"/>
  </si>
  <si>
    <t>月利息</t>
    <phoneticPr fontId="1" type="noConversion"/>
  </si>
  <si>
    <t>剩余本金</t>
    <phoneticPr fontId="1" type="noConversion"/>
  </si>
  <si>
    <t>利率</t>
    <phoneticPr fontId="1" type="noConversion"/>
  </si>
  <si>
    <t>苗苗姥姥</t>
    <phoneticPr fontId="1" type="noConversion"/>
  </si>
  <si>
    <t>定金</t>
    <phoneticPr fontId="1" type="noConversion"/>
  </si>
  <si>
    <t>钟秋</t>
    <phoneticPr fontId="1" type="noConversion"/>
  </si>
  <si>
    <t>偿还方法</t>
    <phoneticPr fontId="1" type="noConversion"/>
  </si>
  <si>
    <t>no</t>
    <phoneticPr fontId="1" type="noConversion"/>
  </si>
  <si>
    <t>首付来源</t>
    <phoneticPr fontId="1" type="noConversion"/>
  </si>
  <si>
    <t>额度</t>
    <phoneticPr fontId="1" type="noConversion"/>
  </si>
  <si>
    <t>no</t>
    <phoneticPr fontId="1" type="noConversion"/>
  </si>
  <si>
    <t>2年内还清</t>
    <phoneticPr fontId="1" type="noConversion"/>
  </si>
  <si>
    <t>卢卖基金</t>
    <phoneticPr fontId="1" type="noConversion"/>
  </si>
  <si>
    <t>从卢姥姥借</t>
    <phoneticPr fontId="1" type="noConversion"/>
  </si>
  <si>
    <t>从钟秋朋友借</t>
    <phoneticPr fontId="1" type="noConversion"/>
  </si>
  <si>
    <t>卢有现金</t>
    <phoneticPr fontId="1" type="noConversion"/>
  </si>
  <si>
    <t>no</t>
    <phoneticPr fontId="1" type="noConversion"/>
  </si>
  <si>
    <t>未知</t>
    <phoneticPr fontId="1" type="noConversion"/>
  </si>
  <si>
    <t>钟秋公积金10万</t>
    <phoneticPr fontId="1" type="noConversion"/>
  </si>
  <si>
    <t>从王铁明或二姨借</t>
    <phoneticPr fontId="1" type="noConversion"/>
  </si>
  <si>
    <t>全额</t>
    <phoneticPr fontId="1" type="noConversion"/>
  </si>
  <si>
    <t>还款月份</t>
    <phoneticPr fontId="1" type="noConversion"/>
  </si>
  <si>
    <t>m1(首月)</t>
    <phoneticPr fontId="1" type="noConversion"/>
  </si>
  <si>
    <t>合计</t>
    <phoneticPr fontId="1" type="noConversion"/>
  </si>
  <si>
    <t>增值税</t>
    <phoneticPr fontId="1" type="noConversion"/>
  </si>
  <si>
    <t>中介费</t>
    <phoneticPr fontId="1" type="noConversion"/>
  </si>
  <si>
    <t>个税&amp;契税</t>
    <phoneticPr fontId="1" type="noConversion"/>
  </si>
  <si>
    <t>首付</t>
    <phoneticPr fontId="1" type="noConversion"/>
  </si>
  <si>
    <t>总价</t>
    <phoneticPr fontId="1" type="noConversion"/>
  </si>
  <si>
    <t>salary netpay</t>
    <phoneticPr fontId="1" type="noConversion"/>
  </si>
  <si>
    <t>贷款额度</t>
    <phoneticPr fontId="1" type="noConversion"/>
  </si>
  <si>
    <t>房租</t>
    <phoneticPr fontId="1" type="noConversion"/>
  </si>
  <si>
    <t>2017-05</t>
    <phoneticPr fontId="1" type="noConversion"/>
  </si>
  <si>
    <t>2017-06</t>
  </si>
  <si>
    <t>2017-07</t>
  </si>
  <si>
    <t>2017-08</t>
  </si>
  <si>
    <t>2017-09</t>
  </si>
  <si>
    <t>2017-10</t>
  </si>
  <si>
    <t>2017-11</t>
  </si>
  <si>
    <t>2017-12</t>
  </si>
  <si>
    <t>2018-01</t>
    <phoneticPr fontId="1" type="noConversion"/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</si>
  <si>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</si>
  <si>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</si>
  <si>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</si>
  <si>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</si>
  <si>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</si>
  <si>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</si>
  <si>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</si>
  <si>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</si>
  <si>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</si>
  <si>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</si>
  <si>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</si>
  <si>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  <phoneticPr fontId="1" type="noConversion"/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</si>
  <si>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</si>
  <si>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</si>
  <si>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</si>
  <si>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</si>
  <si>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</si>
  <si>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</si>
  <si>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</si>
  <si>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</si>
  <si>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</si>
  <si>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</si>
  <si>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</si>
  <si>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7月</t>
    <phoneticPr fontId="1" type="noConversion"/>
  </si>
  <si>
    <t>for tax</t>
    <phoneticPr fontId="1" type="noConversion"/>
  </si>
  <si>
    <t>train</t>
    <phoneticPr fontId="1" type="noConversion"/>
  </si>
  <si>
    <t>全月应纳税所得额</t>
  </si>
  <si>
    <t>税率</t>
  </si>
  <si>
    <r>
      <t>全月应纳税所得额不超过</t>
    </r>
    <r>
      <rPr>
        <sz val="12"/>
        <color rgb="FF333333"/>
        <rFont val="Arial"/>
      </rPr>
      <t>1500</t>
    </r>
    <r>
      <rPr>
        <sz val="12"/>
        <color rgb="FF333333"/>
        <rFont val="宋体"/>
        <family val="2"/>
        <charset val="134"/>
      </rPr>
      <t>元</t>
    </r>
  </si>
  <si>
    <r>
      <t>全月应纳税所得额超过</t>
    </r>
    <r>
      <rPr>
        <sz val="12"/>
        <color rgb="FF333333"/>
        <rFont val="Arial"/>
      </rPr>
      <t>1500</t>
    </r>
    <r>
      <rPr>
        <sz val="12"/>
        <color rgb="FF333333"/>
        <rFont val="宋体"/>
        <family val="2"/>
        <charset val="134"/>
      </rPr>
      <t>元至</t>
    </r>
    <r>
      <rPr>
        <sz val="12"/>
        <color rgb="FF333333"/>
        <rFont val="Arial"/>
      </rPr>
      <t>4500</t>
    </r>
    <r>
      <rPr>
        <sz val="12"/>
        <color rgb="FF333333"/>
        <rFont val="宋体"/>
        <family val="2"/>
        <charset val="134"/>
      </rPr>
      <t>元</t>
    </r>
  </si>
  <si>
    <r>
      <t>全月应纳税所得额超过</t>
    </r>
    <r>
      <rPr>
        <sz val="12"/>
        <color rgb="FF333333"/>
        <rFont val="Arial"/>
      </rPr>
      <t>4500</t>
    </r>
    <r>
      <rPr>
        <sz val="12"/>
        <color rgb="FF333333"/>
        <rFont val="宋体"/>
        <family val="2"/>
        <charset val="134"/>
      </rPr>
      <t>元至</t>
    </r>
    <r>
      <rPr>
        <sz val="12"/>
        <color rgb="FF333333"/>
        <rFont val="Arial"/>
      </rPr>
      <t>9000</t>
    </r>
    <r>
      <rPr>
        <sz val="12"/>
        <color rgb="FF333333"/>
        <rFont val="宋体"/>
        <family val="2"/>
        <charset val="134"/>
      </rPr>
      <t>元</t>
    </r>
  </si>
  <si>
    <r>
      <t>全月应纳税所得额超过</t>
    </r>
    <r>
      <rPr>
        <sz val="12"/>
        <color rgb="FF333333"/>
        <rFont val="Arial"/>
      </rPr>
      <t>9000</t>
    </r>
    <r>
      <rPr>
        <sz val="12"/>
        <color rgb="FF333333"/>
        <rFont val="宋体"/>
        <family val="2"/>
        <charset val="134"/>
      </rPr>
      <t>元至</t>
    </r>
    <r>
      <rPr>
        <sz val="12"/>
        <color rgb="FF333333"/>
        <rFont val="Arial"/>
      </rPr>
      <t>35000</t>
    </r>
    <r>
      <rPr>
        <sz val="12"/>
        <color rgb="FF333333"/>
        <rFont val="宋体"/>
        <family val="2"/>
        <charset val="134"/>
      </rPr>
      <t>元</t>
    </r>
  </si>
  <si>
    <r>
      <t>全月应纳税所得额超过</t>
    </r>
    <r>
      <rPr>
        <sz val="12"/>
        <color rgb="FF333333"/>
        <rFont val="Arial"/>
      </rPr>
      <t>35000</t>
    </r>
    <r>
      <rPr>
        <sz val="12"/>
        <color rgb="FF333333"/>
        <rFont val="宋体"/>
        <family val="2"/>
        <charset val="134"/>
      </rPr>
      <t>元至</t>
    </r>
    <r>
      <rPr>
        <sz val="12"/>
        <color rgb="FF333333"/>
        <rFont val="Arial"/>
      </rPr>
      <t>55000</t>
    </r>
    <r>
      <rPr>
        <sz val="12"/>
        <color rgb="FF333333"/>
        <rFont val="宋体"/>
        <family val="2"/>
        <charset val="134"/>
      </rPr>
      <t>元</t>
    </r>
  </si>
  <si>
    <r>
      <t>全月应纳税所得额超过</t>
    </r>
    <r>
      <rPr>
        <sz val="12"/>
        <color rgb="FF333333"/>
        <rFont val="Arial"/>
      </rPr>
      <t>55000</t>
    </r>
    <r>
      <rPr>
        <sz val="12"/>
        <color rgb="FF333333"/>
        <rFont val="宋体"/>
        <family val="2"/>
        <charset val="134"/>
      </rPr>
      <t>元至</t>
    </r>
    <r>
      <rPr>
        <sz val="12"/>
        <color rgb="FF333333"/>
        <rFont val="Arial"/>
      </rPr>
      <t>80000</t>
    </r>
    <r>
      <rPr>
        <sz val="12"/>
        <color rgb="FF333333"/>
        <rFont val="宋体"/>
        <family val="2"/>
        <charset val="134"/>
      </rPr>
      <t>元</t>
    </r>
  </si>
  <si>
    <r>
      <t>全月应纳税所得额超过</t>
    </r>
    <r>
      <rPr>
        <sz val="12"/>
        <color rgb="FF333333"/>
        <rFont val="Arial"/>
      </rPr>
      <t>80000</t>
    </r>
    <r>
      <rPr>
        <sz val="12"/>
        <color rgb="FF333333"/>
        <rFont val="宋体"/>
        <family val="2"/>
        <charset val="134"/>
      </rPr>
      <t>元</t>
    </r>
  </si>
  <si>
    <t>base2</t>
    <phoneticPr fontId="1" type="noConversion"/>
  </si>
  <si>
    <t>netpay</t>
    <phoneticPr fontId="1" type="noConversion"/>
  </si>
  <si>
    <t>速算</t>
    <phoneticPr fontId="1" type="noConversion"/>
  </si>
  <si>
    <t>net</t>
    <phoneticPr fontId="1" type="noConversion"/>
  </si>
  <si>
    <t>2016base</t>
    <phoneticPr fontId="1" type="noConversion"/>
  </si>
  <si>
    <t>one year</t>
    <phoneticPr fontId="1" type="noConversion"/>
  </si>
  <si>
    <t>8月</t>
  </si>
  <si>
    <t>9月</t>
  </si>
  <si>
    <t>10月</t>
  </si>
  <si>
    <t>11月</t>
  </si>
  <si>
    <t>12月</t>
  </si>
  <si>
    <t>贷款</t>
    <phoneticPr fontId="1" type="noConversion"/>
  </si>
  <si>
    <t>4years</t>
    <phoneticPr fontId="1" type="noConversion"/>
  </si>
  <si>
    <t>契税</t>
    <phoneticPr fontId="1" type="noConversion"/>
  </si>
  <si>
    <t>增值税</t>
    <phoneticPr fontId="1" type="noConversion"/>
  </si>
  <si>
    <t>个税</t>
    <phoneticPr fontId="1" type="noConversion"/>
  </si>
  <si>
    <t>教育费</t>
    <phoneticPr fontId="1" type="noConversion"/>
  </si>
  <si>
    <t>地方教育</t>
    <phoneticPr fontId="1" type="noConversion"/>
  </si>
  <si>
    <t>建设税</t>
    <phoneticPr fontId="1" type="noConversion"/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</si>
  <si>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</si>
  <si>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</si>
  <si>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</si>
  <si>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</si>
  <si>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</si>
  <si>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</si>
  <si>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</si>
  <si>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</si>
  <si>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</si>
  <si>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</si>
  <si>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</si>
  <si>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2020-1</t>
    <phoneticPr fontId="1" type="noConversion"/>
  </si>
  <si>
    <t>2021-1</t>
    <phoneticPr fontId="1" type="noConversion"/>
  </si>
  <si>
    <t>2021-2</t>
  </si>
  <si>
    <t>2021-3</t>
  </si>
  <si>
    <t>2021-4</t>
  </si>
  <si>
    <t>2021-5</t>
  </si>
  <si>
    <t>2021-6</t>
  </si>
  <si>
    <t>2021-7</t>
  </si>
  <si>
    <t>2021-8</t>
  </si>
  <si>
    <t>2021-9</t>
  </si>
  <si>
    <t>2021-10</t>
  </si>
  <si>
    <t>2021-11</t>
  </si>
  <si>
    <t>2021-12</t>
  </si>
  <si>
    <t>2022-1</t>
    <phoneticPr fontId="1" type="noConversion"/>
  </si>
  <si>
    <t>2023-1</t>
    <phoneticPr fontId="1" type="noConversion"/>
  </si>
  <si>
    <t>2024-1</t>
    <phoneticPr fontId="1" type="noConversion"/>
  </si>
  <si>
    <t>2025-1</t>
    <phoneticPr fontId="1" type="noConversion"/>
  </si>
  <si>
    <t>2026-1</t>
    <phoneticPr fontId="1" type="noConversion"/>
  </si>
  <si>
    <t>2027-1</t>
    <phoneticPr fontId="1" type="noConversion"/>
  </si>
  <si>
    <t>2028-1</t>
    <phoneticPr fontId="1" type="noConversion"/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</si>
  <si>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</si>
  <si>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</si>
  <si>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</si>
  <si>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</si>
  <si>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</si>
  <si>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</si>
  <si>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</si>
  <si>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</si>
  <si>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</si>
  <si>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2022-11</t>
  </si>
  <si>
    <t>2022-12</t>
  </si>
  <si>
    <t>1月</t>
    <phoneticPr fontId="1" type="noConversion"/>
  </si>
  <si>
    <t>1月</t>
    <phoneticPr fontId="1" type="noConversion"/>
  </si>
  <si>
    <t>1月</t>
    <phoneticPr fontId="1" type="noConversion"/>
  </si>
  <si>
    <t>2016-3</t>
    <phoneticPr fontId="1" type="noConversion"/>
  </si>
  <si>
    <t>2016-4</t>
  </si>
  <si>
    <t>2016-5</t>
  </si>
  <si>
    <t>2016-6</t>
  </si>
  <si>
    <t>2016-1</t>
  </si>
  <si>
    <t>2016-2</t>
  </si>
  <si>
    <t>2016-7</t>
  </si>
  <si>
    <t>2016-8</t>
  </si>
  <si>
    <t>2016-9</t>
  </si>
  <si>
    <t>2016-10</t>
  </si>
  <si>
    <t>2016-11</t>
  </si>
  <si>
    <t>2016-12</t>
  </si>
  <si>
    <t>支付宝</t>
    <phoneticPr fontId="1" type="noConversion"/>
  </si>
  <si>
    <t>微信</t>
    <phoneticPr fontId="1" type="noConversion"/>
  </si>
  <si>
    <t>招行</t>
    <phoneticPr fontId="1" type="noConversion"/>
  </si>
  <si>
    <t>---</t>
    <phoneticPr fontId="1" type="noConversion"/>
  </si>
  <si>
    <t>---</t>
    <phoneticPr fontId="1" type="noConversion"/>
  </si>
  <si>
    <t>40age</t>
    <phoneticPr fontId="1" type="noConversion"/>
  </si>
  <si>
    <t>year</t>
    <phoneticPr fontId="1" type="noConversion"/>
  </si>
  <si>
    <t>amount</t>
    <phoneticPr fontId="1" type="noConversion"/>
  </si>
  <si>
    <t>stock tax</t>
    <phoneticPr fontId="1" type="noConversion"/>
  </si>
  <si>
    <t>stock</t>
    <phoneticPr fontId="1" type="noConversion"/>
  </si>
  <si>
    <t>nzj</t>
    <phoneticPr fontId="1" type="noConversion"/>
  </si>
  <si>
    <t>4月</t>
    <phoneticPr fontId="1" type="noConversion"/>
  </si>
  <si>
    <t>price</t>
    <phoneticPr fontId="1" type="noConversion"/>
  </si>
  <si>
    <t>share</t>
    <phoneticPr fontId="1" type="noConversion"/>
  </si>
  <si>
    <t>rate</t>
    <phoneticPr fontId="1" type="noConversion"/>
  </si>
  <si>
    <t>base salary</t>
    <phoneticPr fontId="1" type="noConversion"/>
  </si>
  <si>
    <t>valuecyber</t>
    <phoneticPr fontId="1" type="noConversion"/>
  </si>
  <si>
    <t>okcoin</t>
    <phoneticPr fontId="1" type="noConversion"/>
  </si>
  <si>
    <t>1y</t>
    <phoneticPr fontId="1" type="noConversion"/>
  </si>
  <si>
    <t>rate</t>
    <phoneticPr fontId="1" type="noConversion"/>
  </si>
  <si>
    <t>dollar</t>
    <phoneticPr fontId="1" type="noConversion"/>
  </si>
  <si>
    <t>4y</t>
    <phoneticPr fontId="1" type="noConversion"/>
  </si>
  <si>
    <t>OKB</t>
    <phoneticPr fontId="1" type="noConversion"/>
  </si>
  <si>
    <t>OK share</t>
    <phoneticPr fontId="1" type="noConversion"/>
  </si>
  <si>
    <t>base</t>
  </si>
  <si>
    <t>7月</t>
  </si>
  <si>
    <t>2018base</t>
  </si>
  <si>
    <t>parttime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</si>
</sst>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_ "/>
    <numFmt numFmtId="165" formatCode="0.00_ "/>
    <numFmt numFmtId="166" formatCode="#,##0.00_ "/>
    <numFmt numFmtId="167" formatCode="0.00_);[Red]\(0.00\)"/>
    <numFmt numFmtId="168" formatCode="m/d;@"/>
    <numFmt numFmtId="169" formatCode="0.00_ ;[Red]\-0.00\ "/>
  </numFmts>
  <fonts count="16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2"/>
      <name val="Calibri"/>
      <charset val="134"/>
      <scheme val="minor"/>
    </font>
    <font>
      <sz val="17.399999999999999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theme="0" tint="-0.499984740745262"/>
      <name val="Calibri"/>
      <charset val="134"/>
      <scheme val="minor"/>
    </font>
    <font>
      <sz val="12"/>
      <color rgb="FF333333"/>
      <name val="Arial"/>
    </font>
    <font>
      <b/>
      <sz val="15.6"/>
      <color rgb="FF333333"/>
      <name val="宋体"/>
      <family val="2"/>
      <charset val="134"/>
    </font>
    <font>
      <sz val="15.6"/>
      <color rgb="FF333333"/>
      <name val="宋体"/>
      <family val="2"/>
      <charset val="134"/>
    </font>
    <font>
      <b/>
      <sz val="12"/>
      <color rgb="FF333333"/>
      <name val="宋体"/>
      <family val="2"/>
      <charset val="134"/>
    </font>
    <font>
      <sz val="12"/>
      <color rgb="FF333333"/>
      <name val="宋体"/>
      <family val="2"/>
      <charset val="134"/>
    </font>
    <font>
      <sz val="12"/>
      <color theme="0" tint="-0.249977111117893"/>
      <name val="Calibri"/>
      <charset val="134"/>
      <scheme val="minor"/>
    </font>
    <font>
      <sz val="12"/>
      <color theme="0" tint="-0.1499984740745262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9" fontId="0" fillId="3" borderId="1" xfId="0" applyNumberFormat="1" applyFill="1" applyBorder="1"/>
    <xf numFmtId="166" fontId="0" fillId="3" borderId="1" xfId="0" applyNumberForma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0" fillId="0" borderId="0" xfId="0" applyNumberFormat="1"/>
    <xf numFmtId="0" fontId="4" fillId="0" borderId="1" xfId="0" applyFont="1" applyBorder="1"/>
    <xf numFmtId="0" fontId="5" fillId="3" borderId="1" xfId="0" applyFont="1" applyFill="1" applyBorder="1"/>
    <xf numFmtId="0" fontId="6" fillId="3" borderId="1" xfId="0" applyFont="1" applyFill="1" applyBorder="1"/>
    <xf numFmtId="0" fontId="4" fillId="4" borderId="1" xfId="0" applyFont="1" applyFill="1" applyBorder="1"/>
    <xf numFmtId="0" fontId="7" fillId="0" borderId="0" xfId="0" applyFont="1"/>
    <xf numFmtId="164" fontId="0" fillId="3" borderId="1" xfId="0" applyNumberFormat="1" applyFill="1" applyBorder="1"/>
    <xf numFmtId="167" fontId="0" fillId="3" borderId="1" xfId="0" applyNumberFormat="1" applyFill="1" applyBorder="1"/>
    <xf numFmtId="0" fontId="0" fillId="2" borderId="1" xfId="0" applyFill="1" applyBorder="1" applyAlignment="1">
      <alignment wrapText="1"/>
    </xf>
    <xf numFmtId="0" fontId="4" fillId="0" borderId="0" xfId="0" applyFont="1"/>
    <xf numFmtId="165" fontId="8" fillId="0" borderId="0" xfId="0" applyNumberFormat="1" applyFont="1"/>
    <xf numFmtId="168" fontId="0" fillId="0" borderId="0" xfId="0" applyNumberFormat="1"/>
    <xf numFmtId="0" fontId="10" fillId="0" borderId="0" xfId="0" applyFont="1"/>
    <xf numFmtId="0" fontId="11" fillId="0" borderId="0" xfId="0" applyFont="1"/>
    <xf numFmtId="9" fontId="9" fillId="0" borderId="0" xfId="0" applyNumberFormat="1" applyFont="1"/>
    <xf numFmtId="0" fontId="9" fillId="0" borderId="0" xfId="0" applyFont="1"/>
    <xf numFmtId="0" fontId="12" fillId="0" borderId="0" xfId="0" applyFont="1"/>
    <xf numFmtId="0" fontId="13" fillId="0" borderId="0" xfId="0" applyFont="1"/>
    <xf numFmtId="0" fontId="0" fillId="5" borderId="1" xfId="0" applyFill="1" applyBorder="1"/>
    <xf numFmtId="0" fontId="0" fillId="6" borderId="1" xfId="0" applyFill="1" applyBorder="1"/>
    <xf numFmtId="165" fontId="0" fillId="6" borderId="1" xfId="0" applyNumberFormat="1" applyFill="1" applyBorder="1"/>
    <xf numFmtId="0" fontId="0" fillId="3" borderId="1" xfId="0" applyNumberFormat="1" applyFill="1" applyBorder="1"/>
    <xf numFmtId="0" fontId="14" fillId="0" borderId="0" xfId="0" applyFont="1"/>
    <xf numFmtId="168" fontId="14" fillId="0" borderId="0" xfId="0" applyNumberFormat="1" applyFont="1"/>
    <xf numFmtId="165" fontId="14" fillId="0" borderId="0" xfId="0" applyNumberFormat="1" applyFont="1"/>
    <xf numFmtId="0" fontId="0" fillId="3" borderId="0" xfId="0" applyFill="1"/>
    <xf numFmtId="0" fontId="0" fillId="0" borderId="0" xfId="0" quotePrefix="1"/>
    <xf numFmtId="0" fontId="15" fillId="0" borderId="0" xfId="0" applyFont="1"/>
    <xf numFmtId="168" fontId="15" fillId="0" borderId="0" xfId="0" applyNumberFormat="1" applyFont="1"/>
    <xf numFmtId="165" fontId="15" fillId="0" borderId="0" xfId="0" applyNumberFormat="1" applyFont="1"/>
    <xf numFmtId="0" fontId="0" fillId="7" borderId="1" xfId="0" applyFill="1" applyBorder="1"/>
    <xf numFmtId="166" fontId="0" fillId="7" borderId="1" xfId="0" applyNumberFormat="1" applyFill="1" applyBorder="1"/>
    <xf numFmtId="164" fontId="0" fillId="7" borderId="1" xfId="0" applyNumberFormat="1" applyFill="1" applyBorder="1"/>
    <xf numFmtId="165" fontId="0" fillId="7" borderId="1" xfId="0" applyNumberFormat="1" applyFill="1" applyBorder="1"/>
    <xf numFmtId="9" fontId="0" fillId="7" borderId="1" xfId="0" applyNumberFormat="1" applyFill="1" applyBorder="1"/>
    <xf numFmtId="166" fontId="0" fillId="6" borderId="1" xfId="0" applyNumberFormat="1" applyFill="1" applyBorder="1"/>
    <xf numFmtId="164" fontId="0" fillId="6" borderId="1" xfId="0" applyNumberFormat="1" applyFill="1" applyBorder="1"/>
    <xf numFmtId="9" fontId="0" fillId="6" borderId="1" xfId="0" applyNumberFormat="1" applyFill="1" applyBorder="1"/>
    <xf numFmtId="0" fontId="0" fillId="8" borderId="1" xfId="0" applyFill="1" applyBorder="1"/>
    <xf numFmtId="166" fontId="0" fillId="8" borderId="1" xfId="0" applyNumberFormat="1" applyFill="1" applyBorder="1"/>
    <xf numFmtId="164" fontId="0" fillId="8" borderId="1" xfId="0" applyNumberFormat="1" applyFill="1" applyBorder="1"/>
    <xf numFmtId="165" fontId="0" fillId="8" borderId="1" xfId="0" applyNumberFormat="1" applyFill="1" applyBorder="1"/>
    <xf numFmtId="9" fontId="0" fillId="8" borderId="1" xfId="0" applyNumberFormat="1" applyFill="1" applyBorder="1"/>
    <xf numFmtId="0" fontId="4" fillId="3" borderId="1" xfId="0" applyFont="1" applyFill="1" applyBorder="1"/>
    <xf numFmtId="165" fontId="4" fillId="7" borderId="1" xfId="0" applyNumberFormat="1" applyFont="1" applyFill="1" applyBorder="1"/>
    <xf numFmtId="165" fontId="4" fillId="8" borderId="1" xfId="0" applyNumberFormat="1" applyFont="1" applyFill="1" applyBorder="1"/>
    <xf numFmtId="165" fontId="4" fillId="6" borderId="1" xfId="0" applyNumberFormat="1" applyFont="1" applyFill="1" applyBorder="1"/>
    <xf numFmtId="165" fontId="4" fillId="3" borderId="1" xfId="0" applyNumberFormat="1" applyFont="1" applyFill="1" applyBorder="1"/>
    <xf numFmtId="0" fontId="15" fillId="7" borderId="1" xfId="0" applyFont="1" applyFill="1" applyBorder="1"/>
    <xf numFmtId="166" fontId="15" fillId="7" borderId="1" xfId="0" applyNumberFormat="1" applyFont="1" applyFill="1" applyBorder="1"/>
    <xf numFmtId="164" fontId="15" fillId="7" borderId="1" xfId="0" applyNumberFormat="1" applyFont="1" applyFill="1" applyBorder="1"/>
    <xf numFmtId="165" fontId="15" fillId="7" borderId="1" xfId="0" applyNumberFormat="1" applyFont="1" applyFill="1" applyBorder="1"/>
    <xf numFmtId="9" fontId="15" fillId="7" borderId="1" xfId="0" applyNumberFormat="1" applyFont="1" applyFill="1" applyBorder="1"/>
    <xf numFmtId="0" fontId="15" fillId="7" borderId="0" xfId="0" applyFont="1" applyFill="1"/>
    <xf numFmtId="0" fontId="0" fillId="3" borderId="0" xfId="0" applyFill="1" applyBorder="1"/>
    <xf numFmtId="169" fontId="0" fillId="3" borderId="1" xfId="0" applyNumberFormat="1" applyFill="1" applyBorder="1"/>
    <xf numFmtId="169" fontId="4" fillId="3" borderId="1" xfId="0" applyNumberFormat="1" applyFont="1" applyFill="1" applyBorder="1"/>
    <xf numFmtId="169" fontId="0" fillId="2" borderId="1" xfId="0" applyNumberFormat="1" applyFill="1" applyBorder="1"/>
    <xf numFmtId="169" fontId="0" fillId="6" borderId="1" xfId="0" applyNumberFormat="1" applyFill="1" applyBorder="1"/>
    <xf numFmtId="169" fontId="0" fillId="2" borderId="1" xfId="0" applyNumberFormat="1" applyFill="1" applyBorder="1" applyAlignment="1">
      <alignment wrapText="1"/>
    </xf>
    <xf numFmtId="169" fontId="0" fillId="7" borderId="1" xfId="0" applyNumberFormat="1" applyFill="1" applyBorder="1"/>
    <xf numFmtId="169" fontId="4" fillId="7" borderId="1" xfId="0" applyNumberFormat="1" applyFont="1" applyFill="1" applyBorder="1"/>
    <xf numFmtId="169" fontId="15" fillId="7" borderId="1" xfId="0" applyNumberFormat="1" applyFont="1" applyFill="1" applyBorder="1"/>
    <xf numFmtId="169" fontId="15" fillId="7" borderId="0" xfId="0" applyNumberFormat="1" applyFont="1" applyFill="1"/>
  </cellXfs>
  <cellStyles count="10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61831774233349"/>
          <c:y val="0.0122200224971878"/>
          <c:w val="0.906204212872463"/>
          <c:h val="0.92190098946389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工作表2!$A$2:$A$120</c:f>
              <c:numCache>
                <c:formatCode>General</c:formatCode>
                <c:ptCount val="11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11000.0</c:v>
                </c:pt>
                <c:pt idx="11">
                  <c:v>12000.0</c:v>
                </c:pt>
                <c:pt idx="12">
                  <c:v>13000.0</c:v>
                </c:pt>
                <c:pt idx="13">
                  <c:v>14000.0</c:v>
                </c:pt>
                <c:pt idx="14">
                  <c:v>15000.0</c:v>
                </c:pt>
                <c:pt idx="15">
                  <c:v>16000.0</c:v>
                </c:pt>
                <c:pt idx="16">
                  <c:v>17000.0</c:v>
                </c:pt>
                <c:pt idx="17">
                  <c:v>18000.0</c:v>
                </c:pt>
                <c:pt idx="18">
                  <c:v>19000.0</c:v>
                </c:pt>
                <c:pt idx="19">
                  <c:v>20000.0</c:v>
                </c:pt>
                <c:pt idx="20">
                  <c:v>21000.0</c:v>
                </c:pt>
                <c:pt idx="21">
                  <c:v>22000.0</c:v>
                </c:pt>
                <c:pt idx="22">
                  <c:v>23000.0</c:v>
                </c:pt>
                <c:pt idx="23">
                  <c:v>24000.0</c:v>
                </c:pt>
                <c:pt idx="24">
                  <c:v>25000.0</c:v>
                </c:pt>
                <c:pt idx="25">
                  <c:v>26000.0</c:v>
                </c:pt>
                <c:pt idx="26">
                  <c:v>27000.0</c:v>
                </c:pt>
                <c:pt idx="27">
                  <c:v>28000.0</c:v>
                </c:pt>
                <c:pt idx="28">
                  <c:v>29000.0</c:v>
                </c:pt>
                <c:pt idx="29">
                  <c:v>30000.0</c:v>
                </c:pt>
                <c:pt idx="30">
                  <c:v>31000.0</c:v>
                </c:pt>
                <c:pt idx="31">
                  <c:v>32000.0</c:v>
                </c:pt>
                <c:pt idx="32">
                  <c:v>33000.0</c:v>
                </c:pt>
                <c:pt idx="33">
                  <c:v>34000.0</c:v>
                </c:pt>
                <c:pt idx="34">
                  <c:v>35000.0</c:v>
                </c:pt>
                <c:pt idx="35">
                  <c:v>36000.0</c:v>
                </c:pt>
                <c:pt idx="36">
                  <c:v>37000.0</c:v>
                </c:pt>
                <c:pt idx="37">
                  <c:v>38000.0</c:v>
                </c:pt>
                <c:pt idx="38">
                  <c:v>39000.0</c:v>
                </c:pt>
                <c:pt idx="39">
                  <c:v>40000.0</c:v>
                </c:pt>
                <c:pt idx="40">
                  <c:v>41000.0</c:v>
                </c:pt>
                <c:pt idx="41">
                  <c:v>42000.0</c:v>
                </c:pt>
                <c:pt idx="42">
                  <c:v>43000.0</c:v>
                </c:pt>
                <c:pt idx="43">
                  <c:v>44000.0</c:v>
                </c:pt>
                <c:pt idx="44">
                  <c:v>45000.0</c:v>
                </c:pt>
                <c:pt idx="45">
                  <c:v>46000.0</c:v>
                </c:pt>
                <c:pt idx="46">
                  <c:v>47000.0</c:v>
                </c:pt>
                <c:pt idx="47">
                  <c:v>48000.0</c:v>
                </c:pt>
                <c:pt idx="48">
                  <c:v>49000.0</c:v>
                </c:pt>
                <c:pt idx="49">
                  <c:v>50000.0</c:v>
                </c:pt>
                <c:pt idx="50">
                  <c:v>51000.0</c:v>
                </c:pt>
                <c:pt idx="51">
                  <c:v>52000.0</c:v>
                </c:pt>
                <c:pt idx="52">
                  <c:v>53000.0</c:v>
                </c:pt>
                <c:pt idx="53">
                  <c:v>54000.0</c:v>
                </c:pt>
                <c:pt idx="54">
                  <c:v>55000.0</c:v>
                </c:pt>
                <c:pt idx="55">
                  <c:v>56000.0</c:v>
                </c:pt>
                <c:pt idx="56">
                  <c:v>57000.0</c:v>
                </c:pt>
                <c:pt idx="57">
                  <c:v>58000.0</c:v>
                </c:pt>
                <c:pt idx="58">
                  <c:v>59000.0</c:v>
                </c:pt>
                <c:pt idx="59">
                  <c:v>60000.0</c:v>
                </c:pt>
                <c:pt idx="60">
                  <c:v>61000.0</c:v>
                </c:pt>
                <c:pt idx="61">
                  <c:v>62000.0</c:v>
                </c:pt>
                <c:pt idx="62">
                  <c:v>63000.0</c:v>
                </c:pt>
                <c:pt idx="63">
                  <c:v>64000.0</c:v>
                </c:pt>
                <c:pt idx="64">
                  <c:v>65000.0</c:v>
                </c:pt>
                <c:pt idx="65">
                  <c:v>66000.0</c:v>
                </c:pt>
                <c:pt idx="66">
                  <c:v>67000.0</c:v>
                </c:pt>
                <c:pt idx="67">
                  <c:v>68000.0</c:v>
                </c:pt>
                <c:pt idx="68">
                  <c:v>69000.0</c:v>
                </c:pt>
                <c:pt idx="69">
                  <c:v>70000.0</c:v>
                </c:pt>
                <c:pt idx="70">
                  <c:v>71000.0</c:v>
                </c:pt>
                <c:pt idx="71">
                  <c:v>72000.0</c:v>
                </c:pt>
                <c:pt idx="72">
                  <c:v>73000.0</c:v>
                </c:pt>
                <c:pt idx="73">
                  <c:v>74000.0</c:v>
                </c:pt>
                <c:pt idx="74">
                  <c:v>75000.0</c:v>
                </c:pt>
                <c:pt idx="75">
                  <c:v>76000.0</c:v>
                </c:pt>
                <c:pt idx="76">
                  <c:v>77000.0</c:v>
                </c:pt>
                <c:pt idx="77">
                  <c:v>78000.0</c:v>
                </c:pt>
                <c:pt idx="78">
                  <c:v>79000.0</c:v>
                </c:pt>
                <c:pt idx="79">
                  <c:v>80000.0</c:v>
                </c:pt>
                <c:pt idx="80">
                  <c:v>81000.0</c:v>
                </c:pt>
                <c:pt idx="81">
                  <c:v>82000.0</c:v>
                </c:pt>
                <c:pt idx="82">
                  <c:v>83000.0</c:v>
                </c:pt>
                <c:pt idx="83">
                  <c:v>84000.0</c:v>
                </c:pt>
                <c:pt idx="84">
                  <c:v>85000.0</c:v>
                </c:pt>
                <c:pt idx="85">
                  <c:v>86000.0</c:v>
                </c:pt>
                <c:pt idx="86">
                  <c:v>87000.0</c:v>
                </c:pt>
                <c:pt idx="87">
                  <c:v>88000.0</c:v>
                </c:pt>
                <c:pt idx="88">
                  <c:v>89000.0</c:v>
                </c:pt>
                <c:pt idx="89">
                  <c:v>90000.0</c:v>
                </c:pt>
                <c:pt idx="90">
                  <c:v>91000.0</c:v>
                </c:pt>
                <c:pt idx="91">
                  <c:v>92000.0</c:v>
                </c:pt>
                <c:pt idx="92">
                  <c:v>93000.0</c:v>
                </c:pt>
                <c:pt idx="93">
                  <c:v>94000.0</c:v>
                </c:pt>
                <c:pt idx="94">
                  <c:v>95000.0</c:v>
                </c:pt>
                <c:pt idx="95">
                  <c:v>96000.0</c:v>
                </c:pt>
                <c:pt idx="96">
                  <c:v>97000.0</c:v>
                </c:pt>
                <c:pt idx="97">
                  <c:v>98000.0</c:v>
                </c:pt>
                <c:pt idx="98">
                  <c:v>99000.0</c:v>
                </c:pt>
                <c:pt idx="99">
                  <c:v>100000.0</c:v>
                </c:pt>
                <c:pt idx="100">
                  <c:v>101000.0</c:v>
                </c:pt>
                <c:pt idx="101">
                  <c:v>102000.0</c:v>
                </c:pt>
                <c:pt idx="102">
                  <c:v>103000.0</c:v>
                </c:pt>
                <c:pt idx="103">
                  <c:v>104000.0</c:v>
                </c:pt>
                <c:pt idx="104">
                  <c:v>105000.0</c:v>
                </c:pt>
                <c:pt idx="105">
                  <c:v>106000.0</c:v>
                </c:pt>
                <c:pt idx="106">
                  <c:v>107000.0</c:v>
                </c:pt>
                <c:pt idx="107">
                  <c:v>108000.0</c:v>
                </c:pt>
                <c:pt idx="108">
                  <c:v>109000.0</c:v>
                </c:pt>
                <c:pt idx="109">
                  <c:v>110000.0</c:v>
                </c:pt>
                <c:pt idx="110">
                  <c:v>111000.0</c:v>
                </c:pt>
                <c:pt idx="111">
                  <c:v>112000.0</c:v>
                </c:pt>
                <c:pt idx="112">
                  <c:v>113000.0</c:v>
                </c:pt>
                <c:pt idx="113">
                  <c:v>114000.0</c:v>
                </c:pt>
                <c:pt idx="114">
                  <c:v>115000.0</c:v>
                </c:pt>
                <c:pt idx="115">
                  <c:v>116000.0</c:v>
                </c:pt>
                <c:pt idx="116">
                  <c:v>117000.0</c:v>
                </c:pt>
                <c:pt idx="117">
                  <c:v>118000.0</c:v>
                </c:pt>
                <c:pt idx="118">
                  <c:v>119000.0</c:v>
                </c:pt>
              </c:numCache>
            </c:numRef>
          </c:xVal>
          <c:yVal>
            <c:numRef>
              <c:f>工作表2!$B$2:$B$120</c:f>
              <c:numCache>
                <c:formatCode>General</c:formatCode>
                <c:ptCount val="11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3985.0</c:v>
                </c:pt>
                <c:pt idx="4">
                  <c:v>4955.0</c:v>
                </c:pt>
                <c:pt idx="5">
                  <c:v>5855.0</c:v>
                </c:pt>
                <c:pt idx="6">
                  <c:v>6755.0</c:v>
                </c:pt>
                <c:pt idx="7">
                  <c:v>7655.0</c:v>
                </c:pt>
                <c:pt idx="8">
                  <c:v>8455.0</c:v>
                </c:pt>
                <c:pt idx="9">
                  <c:v>9255.0</c:v>
                </c:pt>
                <c:pt idx="10">
                  <c:v>10055.0</c:v>
                </c:pt>
                <c:pt idx="11">
                  <c:v>10855.0</c:v>
                </c:pt>
                <c:pt idx="12">
                  <c:v>11630.0</c:v>
                </c:pt>
                <c:pt idx="13">
                  <c:v>12380.0</c:v>
                </c:pt>
                <c:pt idx="14">
                  <c:v>13130.0</c:v>
                </c:pt>
                <c:pt idx="15">
                  <c:v>13880.0</c:v>
                </c:pt>
                <c:pt idx="16">
                  <c:v>14630.0</c:v>
                </c:pt>
                <c:pt idx="17">
                  <c:v>15380.0</c:v>
                </c:pt>
                <c:pt idx="18">
                  <c:v>16130.0</c:v>
                </c:pt>
                <c:pt idx="19">
                  <c:v>16880.0</c:v>
                </c:pt>
                <c:pt idx="20">
                  <c:v>17630.0</c:v>
                </c:pt>
                <c:pt idx="21">
                  <c:v>18380.0</c:v>
                </c:pt>
                <c:pt idx="22">
                  <c:v>19130.0</c:v>
                </c:pt>
                <c:pt idx="23">
                  <c:v>19880.0</c:v>
                </c:pt>
                <c:pt idx="24">
                  <c:v>20630.0</c:v>
                </c:pt>
                <c:pt idx="25">
                  <c:v>21380.0</c:v>
                </c:pt>
                <c:pt idx="26">
                  <c:v>22130.0</c:v>
                </c:pt>
                <c:pt idx="27">
                  <c:v>22880.0</c:v>
                </c:pt>
                <c:pt idx="28">
                  <c:v>23630.0</c:v>
                </c:pt>
                <c:pt idx="29">
                  <c:v>24380.0</c:v>
                </c:pt>
                <c:pt idx="30">
                  <c:v>25130.0</c:v>
                </c:pt>
                <c:pt idx="31">
                  <c:v>25880.0</c:v>
                </c:pt>
                <c:pt idx="32">
                  <c:v>26630.0</c:v>
                </c:pt>
                <c:pt idx="33">
                  <c:v>27380.0</c:v>
                </c:pt>
                <c:pt idx="34">
                  <c:v>28130.0</c:v>
                </c:pt>
                <c:pt idx="35">
                  <c:v>28880.0</c:v>
                </c:pt>
                <c:pt idx="36">
                  <c:v>29630.0</c:v>
                </c:pt>
                <c:pt idx="37">
                  <c:v>30380.0</c:v>
                </c:pt>
                <c:pt idx="38">
                  <c:v>31105.0</c:v>
                </c:pt>
                <c:pt idx="39">
                  <c:v>31805.0</c:v>
                </c:pt>
                <c:pt idx="40">
                  <c:v>32505.0</c:v>
                </c:pt>
                <c:pt idx="41">
                  <c:v>33205.0</c:v>
                </c:pt>
                <c:pt idx="42">
                  <c:v>33905.0</c:v>
                </c:pt>
                <c:pt idx="43">
                  <c:v>34605.0</c:v>
                </c:pt>
                <c:pt idx="44">
                  <c:v>35305.0</c:v>
                </c:pt>
                <c:pt idx="45">
                  <c:v>36005.0</c:v>
                </c:pt>
                <c:pt idx="46">
                  <c:v>36705.0</c:v>
                </c:pt>
                <c:pt idx="47">
                  <c:v>37405.0</c:v>
                </c:pt>
                <c:pt idx="48">
                  <c:v>38105.0</c:v>
                </c:pt>
                <c:pt idx="49">
                  <c:v>38805.0</c:v>
                </c:pt>
                <c:pt idx="50">
                  <c:v>39505.0</c:v>
                </c:pt>
                <c:pt idx="51">
                  <c:v>40205.0</c:v>
                </c:pt>
                <c:pt idx="52">
                  <c:v>40905.0</c:v>
                </c:pt>
                <c:pt idx="53">
                  <c:v>41605.0</c:v>
                </c:pt>
                <c:pt idx="54">
                  <c:v>42305.0</c:v>
                </c:pt>
                <c:pt idx="55">
                  <c:v>43005.0</c:v>
                </c:pt>
                <c:pt idx="56">
                  <c:v>43705.0</c:v>
                </c:pt>
                <c:pt idx="57">
                  <c:v>44405.0</c:v>
                </c:pt>
                <c:pt idx="58">
                  <c:v>45080.0</c:v>
                </c:pt>
                <c:pt idx="59">
                  <c:v>45730.0</c:v>
                </c:pt>
                <c:pt idx="60">
                  <c:v>46380.0</c:v>
                </c:pt>
                <c:pt idx="61">
                  <c:v>47030.0</c:v>
                </c:pt>
                <c:pt idx="62">
                  <c:v>47680.0</c:v>
                </c:pt>
                <c:pt idx="63">
                  <c:v>48330.0</c:v>
                </c:pt>
                <c:pt idx="64">
                  <c:v>48980.0</c:v>
                </c:pt>
                <c:pt idx="65">
                  <c:v>49630.0</c:v>
                </c:pt>
                <c:pt idx="66">
                  <c:v>50280.0</c:v>
                </c:pt>
                <c:pt idx="67">
                  <c:v>50930.0</c:v>
                </c:pt>
                <c:pt idx="68">
                  <c:v>51580.0</c:v>
                </c:pt>
                <c:pt idx="69">
                  <c:v>52230.0</c:v>
                </c:pt>
                <c:pt idx="70">
                  <c:v>52880.0</c:v>
                </c:pt>
                <c:pt idx="71">
                  <c:v>53530.0</c:v>
                </c:pt>
                <c:pt idx="72">
                  <c:v>54180.0</c:v>
                </c:pt>
                <c:pt idx="73">
                  <c:v>54830.0</c:v>
                </c:pt>
                <c:pt idx="74">
                  <c:v>55480.0</c:v>
                </c:pt>
                <c:pt idx="75">
                  <c:v>56130.0</c:v>
                </c:pt>
                <c:pt idx="76">
                  <c:v>56780.0</c:v>
                </c:pt>
                <c:pt idx="77">
                  <c:v>57430.0</c:v>
                </c:pt>
                <c:pt idx="78">
                  <c:v>58080.0</c:v>
                </c:pt>
                <c:pt idx="79">
                  <c:v>58730.0</c:v>
                </c:pt>
                <c:pt idx="80">
                  <c:v>59380.0</c:v>
                </c:pt>
                <c:pt idx="81">
                  <c:v>60030.0</c:v>
                </c:pt>
                <c:pt idx="82">
                  <c:v>60680.0</c:v>
                </c:pt>
                <c:pt idx="83">
                  <c:v>61280.0</c:v>
                </c:pt>
                <c:pt idx="84">
                  <c:v>61830.0</c:v>
                </c:pt>
                <c:pt idx="85">
                  <c:v>62380.0</c:v>
                </c:pt>
                <c:pt idx="86">
                  <c:v>62930.0</c:v>
                </c:pt>
                <c:pt idx="87">
                  <c:v>63480.0</c:v>
                </c:pt>
                <c:pt idx="88">
                  <c:v>64030.0</c:v>
                </c:pt>
                <c:pt idx="89">
                  <c:v>64580.0</c:v>
                </c:pt>
                <c:pt idx="90">
                  <c:v>65130.0</c:v>
                </c:pt>
                <c:pt idx="91">
                  <c:v>65680.0</c:v>
                </c:pt>
                <c:pt idx="92">
                  <c:v>66230.0</c:v>
                </c:pt>
                <c:pt idx="93">
                  <c:v>66780.0</c:v>
                </c:pt>
                <c:pt idx="94">
                  <c:v>67330.0</c:v>
                </c:pt>
                <c:pt idx="95">
                  <c:v>67880.0</c:v>
                </c:pt>
                <c:pt idx="96">
                  <c:v>68430.0</c:v>
                </c:pt>
                <c:pt idx="97">
                  <c:v>68980.0</c:v>
                </c:pt>
                <c:pt idx="98">
                  <c:v>69530.0</c:v>
                </c:pt>
                <c:pt idx="99">
                  <c:v>70080.0</c:v>
                </c:pt>
                <c:pt idx="100">
                  <c:v>70630.0</c:v>
                </c:pt>
                <c:pt idx="101">
                  <c:v>71180.0</c:v>
                </c:pt>
                <c:pt idx="102">
                  <c:v>71730.0</c:v>
                </c:pt>
                <c:pt idx="103">
                  <c:v>72280.0</c:v>
                </c:pt>
                <c:pt idx="104">
                  <c:v>72830.0</c:v>
                </c:pt>
                <c:pt idx="105">
                  <c:v>73380.0</c:v>
                </c:pt>
                <c:pt idx="106">
                  <c:v>73930.0</c:v>
                </c:pt>
                <c:pt idx="107">
                  <c:v>74480.0</c:v>
                </c:pt>
                <c:pt idx="108">
                  <c:v>75030.0</c:v>
                </c:pt>
                <c:pt idx="109">
                  <c:v>75580.0</c:v>
                </c:pt>
                <c:pt idx="110">
                  <c:v>76130.0</c:v>
                </c:pt>
                <c:pt idx="111">
                  <c:v>76680.0</c:v>
                </c:pt>
                <c:pt idx="112">
                  <c:v>77230.0</c:v>
                </c:pt>
                <c:pt idx="113">
                  <c:v>77780.0</c:v>
                </c:pt>
                <c:pt idx="114">
                  <c:v>78330.0</c:v>
                </c:pt>
                <c:pt idx="115">
                  <c:v>78880.0</c:v>
                </c:pt>
                <c:pt idx="116">
                  <c:v>79430.0</c:v>
                </c:pt>
                <c:pt idx="117">
                  <c:v>79980.0</c:v>
                </c:pt>
                <c:pt idx="118">
                  <c:v>80530.0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72176"/>
        <c:axId val="-2117368288"/>
      </c:scatterChart>
      <c:valAx>
        <c:axId val="-211737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7368288"/>
        <c:crosses val="autoZero"/>
        <c:crossBetween val="midCat"/>
      </c:valAx>
      <c:valAx>
        <c:axId val="-21173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37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hk!$D$25</c:f>
              <c:strCache>
                <c:ptCount val="1"/>
                <c:pt idx="0">
                  <c:v>year</c:v>
                </c:pt>
              </c:strCache>
            </c:strRef>
          </c:tx>
          <c:marker>
            <c:symbol val="none"/>
          </c:marker>
          <c:val>
            <c:numRef>
              <c:f>hk!$D$26:$D$41</c:f>
              <c:numCache>
                <c:formatCode>General</c:formatCode>
                <c:ptCount val="16"/>
                <c:pt idx="0">
                  <c:v>10.0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17.0</c:v>
                </c:pt>
                <c:pt idx="8">
                  <c:v>18.0</c:v>
                </c:pt>
                <c:pt idx="9">
                  <c:v>19.0</c:v>
                </c:pt>
                <c:pt idx="10">
                  <c:v>20.0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24.0</c:v>
                </c:pt>
                <c:pt idx="15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hk!$E$25</c:f>
              <c:strCache>
                <c:ptCount val="1"/>
                <c:pt idx="0">
                  <c:v>40age</c:v>
                </c:pt>
              </c:strCache>
            </c:strRef>
          </c:tx>
          <c:marker>
            <c:symbol val="none"/>
          </c:marker>
          <c:val>
            <c:numRef>
              <c:f>hk!$E$26:$E$41</c:f>
              <c:numCache>
                <c:formatCode>General</c:formatCode>
                <c:ptCount val="16"/>
                <c:pt idx="0">
                  <c:v>5169.0</c:v>
                </c:pt>
                <c:pt idx="1">
                  <c:v>4899.0</c:v>
                </c:pt>
                <c:pt idx="2">
                  <c:v>4606.0</c:v>
                </c:pt>
                <c:pt idx="3">
                  <c:v>4386.0</c:v>
                </c:pt>
                <c:pt idx="4">
                  <c:v>4182.0</c:v>
                </c:pt>
                <c:pt idx="5">
                  <c:v>3996.0</c:v>
                </c:pt>
                <c:pt idx="6">
                  <c:v>3835.0</c:v>
                </c:pt>
                <c:pt idx="7">
                  <c:v>3719.0</c:v>
                </c:pt>
                <c:pt idx="8">
                  <c:v>3594.0</c:v>
                </c:pt>
                <c:pt idx="9">
                  <c:v>3446.0</c:v>
                </c:pt>
                <c:pt idx="10">
                  <c:v>3322.0</c:v>
                </c:pt>
                <c:pt idx="11">
                  <c:v>3234.0</c:v>
                </c:pt>
                <c:pt idx="12">
                  <c:v>3153.0</c:v>
                </c:pt>
                <c:pt idx="13">
                  <c:v>3079.0</c:v>
                </c:pt>
                <c:pt idx="14">
                  <c:v>3010.0</c:v>
                </c:pt>
                <c:pt idx="15">
                  <c:v>2946.0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hk!$F$25</c:f>
              <c:strCache>
                <c:ptCount val="1"/>
                <c:pt idx="0">
                  <c:v>amount</c:v>
                </c:pt>
              </c:strCache>
            </c:strRef>
          </c:tx>
          <c:marker>
            <c:symbol val="none"/>
          </c:marker>
          <c:val>
            <c:numRef>
              <c:f>hk!$F$26:$F$41</c:f>
              <c:numCache>
                <c:formatCode>General</c:formatCode>
                <c:ptCount val="16"/>
                <c:pt idx="0">
                  <c:v>51690.0</c:v>
                </c:pt>
                <c:pt idx="1">
                  <c:v>53889.0</c:v>
                </c:pt>
                <c:pt idx="2">
                  <c:v>55272.0</c:v>
                </c:pt>
                <c:pt idx="3">
                  <c:v>57018.0</c:v>
                </c:pt>
                <c:pt idx="4">
                  <c:v>58548.0</c:v>
                </c:pt>
                <c:pt idx="5">
                  <c:v>59940.0</c:v>
                </c:pt>
                <c:pt idx="6">
                  <c:v>61360.0</c:v>
                </c:pt>
                <c:pt idx="7">
                  <c:v>63223.0</c:v>
                </c:pt>
                <c:pt idx="8">
                  <c:v>64692.0</c:v>
                </c:pt>
                <c:pt idx="9">
                  <c:v>65474.0</c:v>
                </c:pt>
                <c:pt idx="10">
                  <c:v>66440.0</c:v>
                </c:pt>
                <c:pt idx="11">
                  <c:v>67914.0</c:v>
                </c:pt>
                <c:pt idx="12">
                  <c:v>69366.0</c:v>
                </c:pt>
                <c:pt idx="13">
                  <c:v>70817.0</c:v>
                </c:pt>
                <c:pt idx="14">
                  <c:v>72240.0</c:v>
                </c:pt>
                <c:pt idx="15">
                  <c:v>73650.0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7244784"/>
        <c:axId val="-2117241824"/>
      </c:lineChart>
      <c:catAx>
        <c:axId val="-211724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241824"/>
        <c:crosses val="autoZero"/>
        <c:auto val="1"/>
        <c:lblAlgn val="ctr"/>
        <c:lblOffset val="100"/>
        <c:noMultiLvlLbl val="0"/>
      </c:catAx>
      <c:valAx>
        <c:axId val="-21172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24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</xdr:row>
      <xdr:rowOff>152400</xdr:rowOff>
    </xdr:from>
    <xdr:to>
      <xdr:col>29</xdr:col>
      <xdr:colOff>584200</xdr:colOff>
      <xdr:row>43</xdr:row>
      <xdr:rowOff>50800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746124</xdr:colOff>
      <xdr:row>3</xdr:row>
      <xdr:rowOff>176212</xdr:rowOff>
    </xdr:from>
    <xdr:to>
      <xdr:col>14</xdr:col>
      <xdr:colOff>603250</xdr:colOff>
      <xdr:row>23</xdr:row>
      <xdr:rowOff>23813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zoomScale="145" zoomScaleNormal="145" zoomScalePageLayoutView="145" workbookViewId="0">
      <pane xSplit="3" ySplit="3" topLeftCell="I11" activePane="bottomRight" state="frozen"/>
      <selection pane="topRight" activeCell="D1" sqref="D1"/>
      <selection pane="bottomLeft" activeCell="A4" sqref="A4"/>
      <selection pane="bottomRight" activeCell="B26" sqref="B26"/>
    </sheetView>
  </sheetViews>
  <sheetFormatPr baseColWidth="10" defaultRowHeight="16" x14ac:dyDescent="0.2"/>
  <cols>
    <col min="1" max="1" width="9.5" style="4" bestFit="1" customWidth="1"/>
    <col min="2" max="2" width="10.83203125" style="4" customWidth="1"/>
    <col min="3" max="3" width="11.83203125" style="4" customWidth="1"/>
    <col min="4" max="4" width="10.83203125" style="4"/>
    <col min="5" max="5" width="13.5" style="6" bestFit="1" customWidth="1"/>
    <col min="6" max="6" width="10.33203125" style="4" customWidth="1"/>
    <col min="7" max="7" width="12.83203125" style="4" customWidth="1"/>
    <col min="8" max="9" width="10.33203125" style="4" customWidth="1"/>
    <col min="10" max="10" width="13.33203125" style="4" customWidth="1"/>
    <col min="11" max="11" width="13.83203125" style="4" customWidth="1"/>
    <col min="12" max="12" width="12" style="4" customWidth="1"/>
    <col min="13" max="13" width="10" style="4" customWidth="1"/>
    <col min="14" max="14" width="12.33203125" style="52" customWidth="1"/>
    <col min="15" max="15" width="14.33203125" style="3" customWidth="1"/>
    <col min="16" max="16" width="8.5" style="3" bestFit="1" customWidth="1"/>
    <col min="17" max="18" width="11" style="3" bestFit="1" customWidth="1"/>
    <col min="19" max="19" width="10.83203125" style="3"/>
    <col min="20" max="20" width="12.6640625" style="28" customWidth="1"/>
    <col min="21" max="21" width="10.83203125" style="4"/>
    <col min="22" max="23" width="11.5" style="4" bestFit="1" customWidth="1"/>
    <col min="24" max="16384" width="10.83203125" style="4"/>
  </cols>
  <sheetData>
    <row r="1" spans="1:22" x14ac:dyDescent="0.2">
      <c r="A1" s="4" t="s">
        <v>400</v>
      </c>
      <c r="B1" s="4">
        <v>9000</v>
      </c>
      <c r="C1" s="4">
        <v>7086</v>
      </c>
      <c r="D1" s="4">
        <v>7086</v>
      </c>
      <c r="E1" s="4">
        <f>D1*3</f>
        <v>21258</v>
      </c>
      <c r="F1" s="6"/>
      <c r="G1" s="4">
        <v>3500</v>
      </c>
    </row>
    <row r="2" spans="1:22" x14ac:dyDescent="0.2">
      <c r="A2" s="4" t="s">
        <v>400</v>
      </c>
      <c r="E2" s="4">
        <v>23118</v>
      </c>
    </row>
    <row r="3" spans="1:22" x14ac:dyDescent="0.2">
      <c r="B3" s="4" t="s">
        <v>0</v>
      </c>
      <c r="C3" s="4" t="s">
        <v>1</v>
      </c>
      <c r="D3" s="4" t="s">
        <v>2</v>
      </c>
      <c r="F3" s="4" t="s">
        <v>4</v>
      </c>
      <c r="G3" s="4" t="s">
        <v>7</v>
      </c>
      <c r="H3" s="4" t="s">
        <v>5</v>
      </c>
      <c r="I3" s="4" t="s">
        <v>6</v>
      </c>
      <c r="K3" s="4" t="s">
        <v>385</v>
      </c>
      <c r="L3" s="4" t="s">
        <v>314</v>
      </c>
      <c r="N3" s="52" t="s">
        <v>3</v>
      </c>
      <c r="O3" s="17" t="s">
        <v>349</v>
      </c>
      <c r="P3" s="3" t="s">
        <v>312</v>
      </c>
      <c r="Q3" s="3" t="s">
        <v>313</v>
      </c>
      <c r="R3" s="4" t="s">
        <v>5</v>
      </c>
      <c r="S3" s="4" t="s">
        <v>4</v>
      </c>
      <c r="T3" s="28" t="s">
        <v>315</v>
      </c>
      <c r="V3" s="4" t="s">
        <v>386</v>
      </c>
    </row>
    <row r="4" spans="1:22" x14ac:dyDescent="0.2">
      <c r="O4" s="17"/>
      <c r="R4" s="4"/>
      <c r="S4" s="4"/>
    </row>
    <row r="5" spans="1:22" s="39" customFormat="1" x14ac:dyDescent="0.2">
      <c r="A5" s="39" t="s">
        <v>308</v>
      </c>
      <c r="C5" s="39">
        <v>40000</v>
      </c>
      <c r="D5" s="39">
        <v>420</v>
      </c>
      <c r="E5" s="40">
        <f t="shared" ref="E5:E16" si="0">B5+C5+D5</f>
        <v>40420</v>
      </c>
      <c r="F5" s="41">
        <f>$E$1*-0.12</f>
        <v>-2550.96</v>
      </c>
      <c r="G5" s="42">
        <f>-$E$1*0.08</f>
        <v>-1700.64</v>
      </c>
      <c r="H5" s="42">
        <f>-$E$1*0.02</f>
        <v>-425.16</v>
      </c>
      <c r="I5" s="42">
        <f>-$E$1*0.002</f>
        <v>-42.515999999999998</v>
      </c>
      <c r="J5" s="42">
        <f t="shared" ref="J5:J11" si="1">E5+F5+G5+H5+I5</f>
        <v>35700.723999999995</v>
      </c>
      <c r="K5" s="42">
        <f t="shared" ref="K5:K11" si="2">J5-G$1</f>
        <v>32200.723999999995</v>
      </c>
      <c r="L5" s="43">
        <v>0.3</v>
      </c>
      <c r="M5" s="39">
        <v>2755</v>
      </c>
      <c r="N5" s="53">
        <f t="shared" ref="N5:N16" si="3">K5*L5-M5</f>
        <v>6905.2171999999973</v>
      </c>
      <c r="O5" s="42">
        <f t="shared" ref="O5:O16" si="4">J5-N5</f>
        <v>28795.506799999996</v>
      </c>
      <c r="P5" s="42">
        <v>300</v>
      </c>
      <c r="Q5" s="42">
        <v>150</v>
      </c>
      <c r="R5" s="42">
        <f t="shared" ref="R5:R10" si="5">E$1*0.03</f>
        <v>637.74</v>
      </c>
      <c r="S5" s="39">
        <f t="shared" ref="S5:S12" si="6">-2*F5</f>
        <v>5101.92</v>
      </c>
      <c r="T5" s="42">
        <f t="shared" ref="T5:T16" si="7">O5+P5+Q5+R5+S5</f>
        <v>34985.166799999999</v>
      </c>
      <c r="V5" s="39">
        <f>-2000</f>
        <v>-2000</v>
      </c>
    </row>
    <row r="6" spans="1:22" s="39" customFormat="1" x14ac:dyDescent="0.2">
      <c r="A6" s="39" t="s">
        <v>307</v>
      </c>
      <c r="C6" s="39">
        <v>27000</v>
      </c>
      <c r="D6" s="39">
        <v>460</v>
      </c>
      <c r="E6" s="40">
        <f t="shared" si="0"/>
        <v>27460</v>
      </c>
      <c r="F6" s="41">
        <f>$E$1*-0.12</f>
        <v>-2550.96</v>
      </c>
      <c r="G6" s="42">
        <f>-$E$1*0.08</f>
        <v>-1700.64</v>
      </c>
      <c r="H6" s="42">
        <f>-$E$1*0.02</f>
        <v>-425.16</v>
      </c>
      <c r="I6" s="42">
        <f>-$E$1*0.002</f>
        <v>-42.515999999999998</v>
      </c>
      <c r="J6" s="42">
        <f t="shared" si="1"/>
        <v>22740.724000000002</v>
      </c>
      <c r="K6" s="42">
        <f t="shared" si="2"/>
        <v>19240.724000000002</v>
      </c>
      <c r="L6" s="43">
        <v>0.2</v>
      </c>
      <c r="M6" s="39">
        <v>1005</v>
      </c>
      <c r="N6" s="53">
        <f t="shared" si="3"/>
        <v>2843.1448000000005</v>
      </c>
      <c r="O6" s="42">
        <f t="shared" si="4"/>
        <v>19897.5792</v>
      </c>
      <c r="P6" s="42">
        <v>300</v>
      </c>
      <c r="Q6" s="42">
        <v>150</v>
      </c>
      <c r="R6" s="42">
        <f t="shared" si="5"/>
        <v>637.74</v>
      </c>
      <c r="S6" s="39">
        <f t="shared" si="6"/>
        <v>5101.92</v>
      </c>
      <c r="T6" s="42">
        <f t="shared" si="7"/>
        <v>26087.239200000004</v>
      </c>
      <c r="V6" s="39">
        <f>V5</f>
        <v>-2000</v>
      </c>
    </row>
    <row r="7" spans="1:22" s="39" customFormat="1" x14ac:dyDescent="0.2">
      <c r="A7" s="39" t="s">
        <v>309</v>
      </c>
      <c r="C7" s="39">
        <v>40000</v>
      </c>
      <c r="D7" s="39">
        <v>380</v>
      </c>
      <c r="E7" s="40">
        <f t="shared" si="0"/>
        <v>40380</v>
      </c>
      <c r="F7" s="41">
        <f>$E$1*-0.12</f>
        <v>-2550.96</v>
      </c>
      <c r="G7" s="42">
        <f>-$E$1*0.08</f>
        <v>-1700.64</v>
      </c>
      <c r="H7" s="42">
        <f>-$E$1*0.02</f>
        <v>-425.16</v>
      </c>
      <c r="I7" s="42">
        <f>-$E$1*0.002</f>
        <v>-42.515999999999998</v>
      </c>
      <c r="J7" s="42">
        <f t="shared" si="1"/>
        <v>35660.723999999995</v>
      </c>
      <c r="K7" s="42">
        <f t="shared" si="2"/>
        <v>32160.723999999995</v>
      </c>
      <c r="L7" s="43">
        <v>0.25</v>
      </c>
      <c r="M7" s="39">
        <v>1005</v>
      </c>
      <c r="N7" s="53">
        <f t="shared" si="3"/>
        <v>7035.1809999999987</v>
      </c>
      <c r="O7" s="42">
        <f t="shared" si="4"/>
        <v>28625.542999999998</v>
      </c>
      <c r="P7" s="42">
        <v>100</v>
      </c>
      <c r="Q7" s="42">
        <v>150</v>
      </c>
      <c r="R7" s="42">
        <f t="shared" si="5"/>
        <v>637.74</v>
      </c>
      <c r="S7" s="39">
        <f t="shared" si="6"/>
        <v>5101.92</v>
      </c>
      <c r="T7" s="42">
        <f t="shared" si="7"/>
        <v>34615.203000000001</v>
      </c>
      <c r="V7" s="39">
        <f t="shared" ref="V7:V15" si="8">V6</f>
        <v>-2000</v>
      </c>
    </row>
    <row r="8" spans="1:22" s="39" customFormat="1" x14ac:dyDescent="0.2">
      <c r="A8" s="39" t="s">
        <v>310</v>
      </c>
      <c r="C8" s="39">
        <v>40000</v>
      </c>
      <c r="D8" s="39">
        <v>420</v>
      </c>
      <c r="E8" s="40">
        <f t="shared" si="0"/>
        <v>40420</v>
      </c>
      <c r="F8" s="41">
        <f>$E$1*-0.12</f>
        <v>-2550.96</v>
      </c>
      <c r="G8" s="42">
        <f>-$E$1*0.08</f>
        <v>-1700.64</v>
      </c>
      <c r="H8" s="42">
        <f>-$E$1*0.02</f>
        <v>-425.16</v>
      </c>
      <c r="I8" s="42">
        <f>-$E$1*0.002</f>
        <v>-42.515999999999998</v>
      </c>
      <c r="J8" s="42">
        <f t="shared" si="1"/>
        <v>35700.723999999995</v>
      </c>
      <c r="K8" s="42">
        <f t="shared" si="2"/>
        <v>32200.723999999995</v>
      </c>
      <c r="L8" s="43">
        <v>0.25</v>
      </c>
      <c r="M8" s="39">
        <v>1005</v>
      </c>
      <c r="N8" s="53">
        <f t="shared" si="3"/>
        <v>7045.1809999999987</v>
      </c>
      <c r="O8" s="42">
        <f t="shared" si="4"/>
        <v>28655.542999999998</v>
      </c>
      <c r="P8" s="42">
        <v>100</v>
      </c>
      <c r="Q8" s="42">
        <v>150</v>
      </c>
      <c r="R8" s="42">
        <f t="shared" si="5"/>
        <v>637.74</v>
      </c>
      <c r="S8" s="39">
        <f t="shared" si="6"/>
        <v>5101.92</v>
      </c>
      <c r="T8" s="42">
        <f t="shared" si="7"/>
        <v>34645.203000000001</v>
      </c>
      <c r="V8" s="39">
        <f t="shared" si="8"/>
        <v>-2000</v>
      </c>
    </row>
    <row r="9" spans="1:22" s="39" customFormat="1" x14ac:dyDescent="0.2">
      <c r="A9" s="39" t="s">
        <v>311</v>
      </c>
      <c r="C9" s="39">
        <v>40000</v>
      </c>
      <c r="D9" s="39">
        <v>440</v>
      </c>
      <c r="E9" s="40">
        <f t="shared" si="0"/>
        <v>40440</v>
      </c>
      <c r="F9" s="41">
        <f>$E$1*-0.12</f>
        <v>-2550.96</v>
      </c>
      <c r="G9" s="42">
        <f>-$E$1*0.08</f>
        <v>-1700.64</v>
      </c>
      <c r="H9" s="42">
        <f>-$E$1*0.02</f>
        <v>-425.16</v>
      </c>
      <c r="I9" s="42">
        <f>-$E$1*0.002</f>
        <v>-42.515999999999998</v>
      </c>
      <c r="J9" s="42">
        <f t="shared" si="1"/>
        <v>35720.723999999995</v>
      </c>
      <c r="K9" s="42">
        <f t="shared" si="2"/>
        <v>32220.723999999995</v>
      </c>
      <c r="L9" s="43">
        <v>0.25</v>
      </c>
      <c r="M9" s="39">
        <v>1005</v>
      </c>
      <c r="N9" s="53">
        <f t="shared" si="3"/>
        <v>7050.1809999999987</v>
      </c>
      <c r="O9" s="42">
        <f t="shared" si="4"/>
        <v>28670.542999999998</v>
      </c>
      <c r="P9" s="42">
        <v>150</v>
      </c>
      <c r="Q9" s="42">
        <v>150</v>
      </c>
      <c r="R9" s="42">
        <f t="shared" si="5"/>
        <v>637.74</v>
      </c>
      <c r="S9" s="39">
        <f t="shared" si="6"/>
        <v>5101.92</v>
      </c>
      <c r="T9" s="42">
        <f t="shared" si="7"/>
        <v>34710.203000000001</v>
      </c>
      <c r="V9" s="39">
        <f t="shared" si="8"/>
        <v>-2000</v>
      </c>
    </row>
    <row r="10" spans="1:22" s="39" customFormat="1" x14ac:dyDescent="0.2">
      <c r="A10" s="39" t="s">
        <v>384</v>
      </c>
      <c r="C10" s="39">
        <v>40000</v>
      </c>
      <c r="D10" s="39">
        <v>420</v>
      </c>
      <c r="E10" s="40">
        <f t="shared" si="0"/>
        <v>40420</v>
      </c>
      <c r="F10" s="41">
        <f>$E$2*-0.12</f>
        <v>-2774.16</v>
      </c>
      <c r="G10" s="42">
        <f t="shared" ref="G10:G16" si="9">-$E$2*0.08</f>
        <v>-1849.44</v>
      </c>
      <c r="H10" s="42">
        <f>-$E$2*0.02-3</f>
        <v>-465.36</v>
      </c>
      <c r="I10" s="42">
        <f t="shared" ref="I10:I16" si="10">-$E$2*0.002</f>
        <v>-46.236000000000004</v>
      </c>
      <c r="J10" s="42">
        <f t="shared" si="1"/>
        <v>35284.803999999996</v>
      </c>
      <c r="K10" s="42">
        <f t="shared" si="2"/>
        <v>31784.803999999996</v>
      </c>
      <c r="L10" s="43">
        <v>0.3</v>
      </c>
      <c r="M10" s="39">
        <v>2755</v>
      </c>
      <c r="N10" s="53">
        <f t="shared" si="3"/>
        <v>6780.4411999999993</v>
      </c>
      <c r="O10" s="42">
        <f t="shared" si="4"/>
        <v>28504.362799999995</v>
      </c>
      <c r="P10" s="42">
        <v>150</v>
      </c>
      <c r="Q10" s="42">
        <v>150</v>
      </c>
      <c r="R10" s="42">
        <f t="shared" si="5"/>
        <v>637.74</v>
      </c>
      <c r="S10" s="39">
        <f t="shared" si="6"/>
        <v>5548.32</v>
      </c>
      <c r="T10" s="42">
        <f t="shared" si="7"/>
        <v>34990.4228</v>
      </c>
      <c r="V10" s="39">
        <f>V9</f>
        <v>-2000</v>
      </c>
    </row>
    <row r="11" spans="1:22" s="39" customFormat="1" x14ac:dyDescent="0.2">
      <c r="A11" s="39" t="s">
        <v>402</v>
      </c>
      <c r="C11" s="39">
        <v>40000</v>
      </c>
      <c r="D11" s="39">
        <v>460</v>
      </c>
      <c r="E11" s="40">
        <f t="shared" si="0"/>
        <v>40460</v>
      </c>
      <c r="F11" s="41">
        <f t="shared" ref="F11:F16" si="11">$E$2*-0.12</f>
        <v>-2774.16</v>
      </c>
      <c r="G11" s="42">
        <f t="shared" si="9"/>
        <v>-1849.44</v>
      </c>
      <c r="H11" s="42">
        <f t="shared" ref="H11:H16" si="12">-$E$2*0.02-3</f>
        <v>-465.36</v>
      </c>
      <c r="I11" s="42">
        <f t="shared" si="10"/>
        <v>-46.236000000000004</v>
      </c>
      <c r="J11" s="42">
        <f t="shared" si="1"/>
        <v>35324.803999999996</v>
      </c>
      <c r="K11" s="42">
        <f t="shared" si="2"/>
        <v>31824.803999999996</v>
      </c>
      <c r="L11" s="43">
        <v>0.25</v>
      </c>
      <c r="M11" s="39">
        <v>1005</v>
      </c>
      <c r="N11" s="53">
        <f t="shared" si="3"/>
        <v>6951.2009999999991</v>
      </c>
      <c r="O11" s="42">
        <f t="shared" si="4"/>
        <v>28373.602999999996</v>
      </c>
      <c r="P11" s="42">
        <v>150</v>
      </c>
      <c r="Q11" s="42">
        <v>150</v>
      </c>
      <c r="R11" s="42">
        <f t="shared" ref="R11:R16" si="13">E$2*0.03</f>
        <v>693.54</v>
      </c>
      <c r="S11" s="39">
        <f t="shared" si="6"/>
        <v>5548.32</v>
      </c>
      <c r="T11" s="42">
        <f t="shared" si="7"/>
        <v>34915.462999999996</v>
      </c>
      <c r="V11" s="39">
        <f t="shared" si="8"/>
        <v>-2000</v>
      </c>
    </row>
    <row r="12" spans="1:22" s="39" customFormat="1" x14ac:dyDescent="0.2">
      <c r="A12" s="39" t="s">
        <v>403</v>
      </c>
      <c r="C12" s="39">
        <v>40000</v>
      </c>
      <c r="D12" s="39">
        <v>440</v>
      </c>
      <c r="E12" s="40">
        <f t="shared" si="0"/>
        <v>40440</v>
      </c>
      <c r="F12" s="41">
        <f t="shared" si="11"/>
        <v>-2774.16</v>
      </c>
      <c r="G12" s="42">
        <f t="shared" si="9"/>
        <v>-1849.44</v>
      </c>
      <c r="H12" s="42">
        <f t="shared" si="12"/>
        <v>-465.36</v>
      </c>
      <c r="I12" s="42">
        <f t="shared" si="10"/>
        <v>-46.236000000000004</v>
      </c>
      <c r="J12" s="42">
        <f>E12+F12+G12+H12+I12</f>
        <v>35304.803999999996</v>
      </c>
      <c r="K12" s="42">
        <f>J12-G$1</f>
        <v>31804.803999999996</v>
      </c>
      <c r="L12" s="43">
        <v>0.25</v>
      </c>
      <c r="M12" s="39">
        <v>1005</v>
      </c>
      <c r="N12" s="53">
        <f t="shared" si="3"/>
        <v>6946.2009999999991</v>
      </c>
      <c r="O12" s="42">
        <f t="shared" si="4"/>
        <v>28358.602999999996</v>
      </c>
      <c r="P12" s="42">
        <v>150</v>
      </c>
      <c r="Q12" s="42">
        <v>150</v>
      </c>
      <c r="R12" s="42">
        <f t="shared" si="13"/>
        <v>693.54</v>
      </c>
      <c r="S12" s="39">
        <f t="shared" si="6"/>
        <v>5548.32</v>
      </c>
      <c r="T12" s="42">
        <f t="shared" si="7"/>
        <v>34900.462999999996</v>
      </c>
      <c r="V12" s="39">
        <f t="shared" si="8"/>
        <v>-2000</v>
      </c>
    </row>
    <row r="13" spans="1:22" s="39" customFormat="1" x14ac:dyDescent="0.2">
      <c r="A13" s="39" t="s">
        <v>404</v>
      </c>
      <c r="C13" s="39">
        <v>40000</v>
      </c>
      <c r="D13" s="39">
        <v>340</v>
      </c>
      <c r="E13" s="40">
        <f t="shared" si="0"/>
        <v>40340</v>
      </c>
      <c r="F13" s="41">
        <f t="shared" si="11"/>
        <v>-2774.16</v>
      </c>
      <c r="G13" s="42">
        <f t="shared" si="9"/>
        <v>-1849.44</v>
      </c>
      <c r="H13" s="42">
        <f t="shared" si="12"/>
        <v>-465.36</v>
      </c>
      <c r="I13" s="42">
        <f t="shared" si="10"/>
        <v>-46.236000000000004</v>
      </c>
      <c r="J13" s="42">
        <f>E13+F13+G13+H13+I13</f>
        <v>35204.803999999996</v>
      </c>
      <c r="K13" s="42">
        <f>J13-G$1</f>
        <v>31704.803999999996</v>
      </c>
      <c r="L13" s="43">
        <v>0.25</v>
      </c>
      <c r="M13" s="39">
        <v>1005</v>
      </c>
      <c r="N13" s="53">
        <f t="shared" si="3"/>
        <v>6921.2009999999991</v>
      </c>
      <c r="O13" s="42">
        <f t="shared" si="4"/>
        <v>28283.602999999996</v>
      </c>
      <c r="P13" s="50">
        <v>300</v>
      </c>
      <c r="Q13" s="42">
        <v>150</v>
      </c>
      <c r="R13" s="42">
        <f t="shared" si="13"/>
        <v>693.54</v>
      </c>
      <c r="S13" s="39">
        <f>-2*F13</f>
        <v>5548.32</v>
      </c>
      <c r="T13" s="42">
        <f t="shared" si="7"/>
        <v>34975.462999999996</v>
      </c>
      <c r="V13" s="39">
        <f t="shared" si="8"/>
        <v>-2000</v>
      </c>
    </row>
    <row r="14" spans="1:22" s="39" customFormat="1" x14ac:dyDescent="0.2">
      <c r="A14" s="39" t="s">
        <v>405</v>
      </c>
      <c r="C14" s="39">
        <v>40000</v>
      </c>
      <c r="D14" s="39">
        <v>440</v>
      </c>
      <c r="E14" s="40">
        <f t="shared" si="0"/>
        <v>40440</v>
      </c>
      <c r="F14" s="41">
        <f t="shared" si="11"/>
        <v>-2774.16</v>
      </c>
      <c r="G14" s="42">
        <f t="shared" si="9"/>
        <v>-1849.44</v>
      </c>
      <c r="H14" s="42">
        <f t="shared" si="12"/>
        <v>-465.36</v>
      </c>
      <c r="I14" s="42">
        <f t="shared" si="10"/>
        <v>-46.236000000000004</v>
      </c>
      <c r="J14" s="42">
        <f>E14+F14+G14+H14+I14</f>
        <v>35304.803999999996</v>
      </c>
      <c r="K14" s="42">
        <f>J14-G$1</f>
        <v>31804.803999999996</v>
      </c>
      <c r="L14" s="43">
        <v>0.25</v>
      </c>
      <c r="M14" s="39">
        <v>1005</v>
      </c>
      <c r="N14" s="53">
        <f t="shared" si="3"/>
        <v>6946.2009999999991</v>
      </c>
      <c r="O14" s="42">
        <f t="shared" si="4"/>
        <v>28358.602999999996</v>
      </c>
      <c r="P14" s="50">
        <v>300</v>
      </c>
      <c r="Q14" s="42">
        <v>150</v>
      </c>
      <c r="R14" s="42">
        <f t="shared" si="13"/>
        <v>693.54</v>
      </c>
      <c r="S14" s="39">
        <f>-2*F14</f>
        <v>5548.32</v>
      </c>
      <c r="T14" s="42">
        <f t="shared" si="7"/>
        <v>35050.462999999996</v>
      </c>
      <c r="V14" s="39">
        <f t="shared" si="8"/>
        <v>-2000</v>
      </c>
    </row>
    <row r="15" spans="1:22" s="39" customFormat="1" x14ac:dyDescent="0.2">
      <c r="A15" s="39" t="s">
        <v>406</v>
      </c>
      <c r="C15" s="39">
        <v>40000</v>
      </c>
      <c r="D15" s="39">
        <v>380</v>
      </c>
      <c r="E15" s="40">
        <f t="shared" si="0"/>
        <v>40380</v>
      </c>
      <c r="F15" s="41">
        <f t="shared" si="11"/>
        <v>-2774.16</v>
      </c>
      <c r="G15" s="42">
        <f t="shared" si="9"/>
        <v>-1849.44</v>
      </c>
      <c r="H15" s="42">
        <f t="shared" si="12"/>
        <v>-465.36</v>
      </c>
      <c r="I15" s="42">
        <f t="shared" si="10"/>
        <v>-46.236000000000004</v>
      </c>
      <c r="J15" s="42">
        <f>E15+F15+G15+H15+I15</f>
        <v>35244.803999999996</v>
      </c>
      <c r="K15" s="42">
        <f>J15-G$1</f>
        <v>31744.803999999996</v>
      </c>
      <c r="L15" s="43">
        <v>0.25</v>
      </c>
      <c r="M15" s="39">
        <v>1005</v>
      </c>
      <c r="N15" s="53">
        <f t="shared" si="3"/>
        <v>6931.2009999999991</v>
      </c>
      <c r="O15" s="42">
        <f t="shared" si="4"/>
        <v>28313.602999999996</v>
      </c>
      <c r="P15" s="50">
        <v>300</v>
      </c>
      <c r="Q15" s="42">
        <v>150</v>
      </c>
      <c r="R15" s="42">
        <f t="shared" si="13"/>
        <v>693.54</v>
      </c>
      <c r="S15" s="39">
        <f>-2*F15</f>
        <v>5548.32</v>
      </c>
      <c r="T15" s="42">
        <f t="shared" si="7"/>
        <v>35005.462999999996</v>
      </c>
      <c r="V15" s="39">
        <f t="shared" si="8"/>
        <v>-2000</v>
      </c>
    </row>
    <row r="16" spans="1:22" s="28" customFormat="1" x14ac:dyDescent="0.2">
      <c r="A16" s="28" t="s">
        <v>459</v>
      </c>
      <c r="B16"/>
      <c r="C16" s="28">
        <v>40000</v>
      </c>
      <c r="D16" s="28">
        <v>440</v>
      </c>
      <c r="E16" s="44">
        <f t="shared" si="0"/>
        <v>40440</v>
      </c>
      <c r="F16" s="45">
        <f t="shared" si="11"/>
        <v>-2774.16</v>
      </c>
      <c r="G16" s="29">
        <f t="shared" si="9"/>
        <v>-1849.44</v>
      </c>
      <c r="H16" s="29">
        <f t="shared" si="12"/>
        <v>-465.36</v>
      </c>
      <c r="I16" s="29">
        <f t="shared" si="10"/>
        <v>-46.236000000000004</v>
      </c>
      <c r="J16" s="29">
        <f>E16+F16+G16+H16+I16</f>
        <v>35304.803999999996</v>
      </c>
      <c r="K16" s="29">
        <f>J16-G$1</f>
        <v>31804.803999999996</v>
      </c>
      <c r="L16" s="43">
        <v>0.3</v>
      </c>
      <c r="M16" s="39">
        <v>2755</v>
      </c>
      <c r="N16" s="55">
        <f t="shared" si="3"/>
        <v>6786.4411999999993</v>
      </c>
      <c r="O16" s="29">
        <f t="shared" si="4"/>
        <v>28518.362799999995</v>
      </c>
      <c r="P16" s="50">
        <v>300</v>
      </c>
      <c r="Q16" s="42">
        <v>150</v>
      </c>
      <c r="R16" s="42">
        <f t="shared" si="13"/>
        <v>693.54</v>
      </c>
      <c r="S16" s="39">
        <f>-2*F16</f>
        <v>5548.32</v>
      </c>
      <c r="T16" s="29">
        <f t="shared" si="7"/>
        <v>35210.222799999996</v>
      </c>
      <c r="V16" s="28">
        <f>V14</f>
        <v>-2000</v>
      </c>
    </row>
    <row r="17" spans="1:25" s="47" customFormat="1" x14ac:dyDescent="0.2">
      <c r="A17" s="47" t="s">
        <v>482</v>
      </c>
      <c r="B17" s="47">
        <v>54000</v>
      </c>
      <c r="E17" s="48"/>
      <c r="F17" s="49"/>
      <c r="G17" s="50"/>
      <c r="H17" s="50"/>
      <c r="I17" s="50"/>
      <c r="J17" s="50"/>
      <c r="K17" s="50">
        <f>B17/12</f>
        <v>4500</v>
      </c>
      <c r="L17" s="51">
        <v>0.1</v>
      </c>
      <c r="M17" s="47">
        <v>105</v>
      </c>
      <c r="N17" s="54">
        <f>(K17*L17)*12-M17</f>
        <v>5295</v>
      </c>
      <c r="O17" s="50"/>
      <c r="P17" s="50"/>
      <c r="Q17" s="50"/>
      <c r="R17" s="50"/>
      <c r="T17" s="50">
        <f>B17-N17</f>
        <v>48705</v>
      </c>
    </row>
    <row r="18" spans="1:25" s="47" customFormat="1" x14ac:dyDescent="0.2">
      <c r="A18" s="47" t="s">
        <v>481</v>
      </c>
      <c r="B18" s="47">
        <f>E24</f>
        <v>225459.13950000002</v>
      </c>
      <c r="E18" s="48"/>
      <c r="F18" s="49"/>
      <c r="G18" s="50"/>
      <c r="H18" s="50"/>
      <c r="I18" s="50"/>
      <c r="J18" s="50"/>
      <c r="K18" s="50">
        <f>B18/12</f>
        <v>18788.261625000003</v>
      </c>
      <c r="L18" s="51">
        <v>0.25</v>
      </c>
      <c r="M18" s="47">
        <v>1005</v>
      </c>
      <c r="N18" s="54">
        <f>(K18*L18-M18)*12</f>
        <v>44304.784875000012</v>
      </c>
      <c r="O18" s="50"/>
      <c r="P18" s="50"/>
      <c r="Q18" s="50"/>
      <c r="R18" s="50"/>
      <c r="T18" s="50">
        <f>B18-N18</f>
        <v>181154.35462500001</v>
      </c>
    </row>
    <row r="19" spans="1:25" s="28" customFormat="1" x14ac:dyDescent="0.2">
      <c r="E19" s="44"/>
      <c r="F19" s="45"/>
      <c r="G19" s="29">
        <f>SUM(G5:G17)</f>
        <v>-21449.279999999999</v>
      </c>
      <c r="H19" s="29">
        <f>SUM(H5:H17)</f>
        <v>-5383.32</v>
      </c>
      <c r="I19" s="29">
        <f>SUM(I5:I17)</f>
        <v>-536.23199999999997</v>
      </c>
      <c r="J19" s="29"/>
      <c r="K19" s="29"/>
      <c r="L19" s="46"/>
      <c r="N19" s="55">
        <f>-SUM(N5:N18)</f>
        <v>-128741.577275</v>
      </c>
      <c r="O19" s="29"/>
      <c r="P19" s="29"/>
      <c r="Q19" s="29"/>
      <c r="R19" s="29"/>
      <c r="T19" s="55">
        <f>SUM(T5:T18)</f>
        <v>639950.33022499993</v>
      </c>
      <c r="V19" s="29">
        <f>SUM(V5:V17)</f>
        <v>-24000</v>
      </c>
      <c r="Y19" s="28">
        <f>SUM(B19:V19)</f>
        <v>459839.92094999994</v>
      </c>
    </row>
    <row r="21" spans="1:25" x14ac:dyDescent="0.2">
      <c r="G21" s="16"/>
      <c r="H21" s="16"/>
      <c r="I21" s="16"/>
      <c r="J21" s="8"/>
      <c r="K21" s="8"/>
      <c r="N21" s="56"/>
      <c r="O21" s="7"/>
      <c r="P21" s="7"/>
      <c r="Q21" s="7"/>
      <c r="R21" s="7"/>
      <c r="T21" s="29"/>
    </row>
    <row r="22" spans="1:25" x14ac:dyDescent="0.2">
      <c r="D22" s="4" t="s">
        <v>408</v>
      </c>
      <c r="E22" s="4" t="s">
        <v>401</v>
      </c>
      <c r="J22" s="8"/>
      <c r="K22" s="8"/>
      <c r="N22" s="56"/>
      <c r="O22" s="7"/>
      <c r="P22" s="7"/>
      <c r="Q22" s="7"/>
      <c r="R22" s="7"/>
      <c r="T22" s="29"/>
    </row>
    <row r="23" spans="1:25" x14ac:dyDescent="0.2">
      <c r="A23">
        <v>570</v>
      </c>
      <c r="B23" s="18">
        <v>186</v>
      </c>
      <c r="C23">
        <f>B23*A23</f>
        <v>106020</v>
      </c>
      <c r="D23" s="4">
        <f>C23*F23</f>
        <v>720000</v>
      </c>
      <c r="E23" s="4">
        <f>D23/4</f>
        <v>180000</v>
      </c>
      <c r="F23" s="4">
        <f>720000/C23</f>
        <v>6.7911714770797964</v>
      </c>
      <c r="G23"/>
      <c r="H23"/>
      <c r="J23" s="8" t="s">
        <v>480</v>
      </c>
      <c r="K23" s="8"/>
      <c r="N23" s="56"/>
      <c r="O23" s="7"/>
      <c r="P23" s="7"/>
      <c r="Q23" s="7"/>
      <c r="R23" s="7"/>
      <c r="T23" s="29"/>
      <c r="U23" s="8">
        <f>T17+O16</f>
        <v>77223.362800000003</v>
      </c>
    </row>
    <row r="24" spans="1:25" x14ac:dyDescent="0.2">
      <c r="A24">
        <v>570</v>
      </c>
      <c r="B24" s="18">
        <v>250.74</v>
      </c>
      <c r="C24">
        <f>B24*A24</f>
        <v>142921.80000000002</v>
      </c>
      <c r="D24" s="4">
        <f>C24*F24</f>
        <v>901836.55800000008</v>
      </c>
      <c r="E24" s="4">
        <f>D24/4</f>
        <v>225459.13950000002</v>
      </c>
      <c r="F24">
        <v>6.31</v>
      </c>
      <c r="H24" s="4">
        <f>40000*14.6+E24+2774*12</f>
        <v>842747.13950000005</v>
      </c>
      <c r="J24" s="4">
        <f>(E24/12*25%-1005)*12</f>
        <v>44304.784875000012</v>
      </c>
      <c r="N24" s="56"/>
      <c r="O24" s="7"/>
      <c r="P24" s="7"/>
      <c r="Q24" s="7"/>
      <c r="R24" s="7"/>
      <c r="T24" s="29"/>
    </row>
    <row r="25" spans="1:25" x14ac:dyDescent="0.2">
      <c r="A25"/>
      <c r="B25"/>
      <c r="C25"/>
      <c r="D25"/>
      <c r="E25"/>
      <c r="F25"/>
      <c r="J25" s="8"/>
      <c r="K25" s="8"/>
      <c r="N25" s="56"/>
      <c r="O25" s="7"/>
      <c r="P25" s="7"/>
      <c r="Q25" s="7"/>
      <c r="R25" s="7"/>
      <c r="T25" s="29"/>
    </row>
    <row r="26" spans="1:25" x14ac:dyDescent="0.2">
      <c r="A26"/>
      <c r="B26"/>
      <c r="C26"/>
      <c r="D26"/>
      <c r="E26"/>
      <c r="F26"/>
      <c r="J26" s="16"/>
      <c r="K26" s="16"/>
      <c r="N26" s="56"/>
      <c r="O26" s="7"/>
      <c r="P26" s="7"/>
      <c r="Q26" s="7"/>
      <c r="R26" s="7"/>
      <c r="T26" s="29">
        <v>690000</v>
      </c>
    </row>
    <row r="27" spans="1:25" x14ac:dyDescent="0.2">
      <c r="D27" s="4" t="s">
        <v>408</v>
      </c>
      <c r="E27" s="4" t="s">
        <v>401</v>
      </c>
      <c r="N27" s="56"/>
      <c r="O27" s="7"/>
      <c r="P27" s="7"/>
      <c r="Q27" s="7"/>
      <c r="R27" s="7"/>
      <c r="T27" s="29"/>
    </row>
    <row r="28" spans="1:25" x14ac:dyDescent="0.2">
      <c r="A28">
        <f>570/18*20</f>
        <v>633.33333333333337</v>
      </c>
      <c r="B28" s="18">
        <f>B23</f>
        <v>186</v>
      </c>
      <c r="C28">
        <f>B28*A28</f>
        <v>117800</v>
      </c>
      <c r="D28" s="4">
        <f>C28*F28</f>
        <v>799991.58</v>
      </c>
      <c r="E28" s="4">
        <f>D28/4</f>
        <v>199997.89499999999</v>
      </c>
      <c r="F28" s="4">
        <v>6.7911000000000001</v>
      </c>
      <c r="N28" s="56"/>
      <c r="O28" s="7"/>
      <c r="P28" s="7"/>
      <c r="Q28" s="7"/>
      <c r="R28" s="7"/>
      <c r="T28" s="29"/>
    </row>
    <row r="29" spans="1:25" x14ac:dyDescent="0.2">
      <c r="A29">
        <f>570/18*20</f>
        <v>633.33333333333337</v>
      </c>
      <c r="B29" s="18">
        <f>B24</f>
        <v>250.74</v>
      </c>
      <c r="C29">
        <f>B29*A29</f>
        <v>158802.00000000003</v>
      </c>
      <c r="D29" s="4">
        <f>C29*F29</f>
        <v>1002040.6200000001</v>
      </c>
      <c r="E29" s="28">
        <f>D29/4</f>
        <v>250510.15500000003</v>
      </c>
      <c r="F29">
        <f>F24</f>
        <v>6.31</v>
      </c>
      <c r="L29" s="4">
        <v>11881.69</v>
      </c>
      <c r="N29" s="56"/>
      <c r="O29" s="7"/>
      <c r="P29" s="7"/>
      <c r="Q29" s="7"/>
      <c r="R29" s="7"/>
      <c r="T29" s="29"/>
    </row>
    <row r="30" spans="1:25" x14ac:dyDescent="0.2">
      <c r="C30" s="6"/>
      <c r="E30" s="4"/>
      <c r="L30" s="4">
        <v>5295</v>
      </c>
      <c r="N30" s="56"/>
      <c r="O30" s="7"/>
      <c r="P30" s="7"/>
      <c r="Q30" s="7"/>
      <c r="R30" s="7"/>
      <c r="T30" s="29"/>
    </row>
    <row r="31" spans="1:25" x14ac:dyDescent="0.2">
      <c r="C31" s="6"/>
      <c r="E31" s="4"/>
      <c r="L31" s="4">
        <f>L30+L29</f>
        <v>17176.690000000002</v>
      </c>
      <c r="M31" s="8">
        <f>N17+N16</f>
        <v>12081.441199999999</v>
      </c>
      <c r="N31" s="56">
        <f>M31-L31</f>
        <v>-5095.248800000003</v>
      </c>
      <c r="O31" s="7"/>
      <c r="P31" s="7"/>
      <c r="Q31" s="7"/>
      <c r="R31" s="7"/>
      <c r="T31" s="29"/>
    </row>
    <row r="32" spans="1:25" x14ac:dyDescent="0.2">
      <c r="C32" s="6"/>
      <c r="E32" s="4"/>
      <c r="J32" s="8"/>
      <c r="K32" s="8"/>
      <c r="N32" s="56"/>
      <c r="O32" s="7"/>
      <c r="P32" s="7"/>
      <c r="Q32" s="7"/>
      <c r="R32" s="7"/>
      <c r="T32" s="29"/>
    </row>
    <row r="33" spans="1:20" x14ac:dyDescent="0.2">
      <c r="C33" s="6"/>
      <c r="E33" s="4"/>
      <c r="J33" s="16"/>
      <c r="K33" s="16"/>
      <c r="N33" s="56"/>
      <c r="O33" s="7"/>
      <c r="P33" s="7"/>
      <c r="Q33" s="7"/>
      <c r="R33" s="7"/>
      <c r="T33" s="29"/>
    </row>
    <row r="34" spans="1:20" x14ac:dyDescent="0.2">
      <c r="B34" s="4">
        <v>3</v>
      </c>
      <c r="C34" s="6">
        <f>B34*14</f>
        <v>42</v>
      </c>
      <c r="E34" s="4"/>
      <c r="N34" s="56"/>
      <c r="O34" s="7"/>
      <c r="P34" s="7"/>
      <c r="Q34" s="7"/>
      <c r="R34" s="7"/>
      <c r="T34" s="29"/>
    </row>
    <row r="35" spans="1:20" x14ac:dyDescent="0.2">
      <c r="B35" s="4">
        <v>0.3</v>
      </c>
      <c r="C35" s="6"/>
      <c r="E35" s="4"/>
      <c r="F35" s="4">
        <f>80000*11/12*0.95</f>
        <v>69666.666666666657</v>
      </c>
      <c r="N35" s="56"/>
      <c r="O35" s="7"/>
      <c r="P35" s="7"/>
      <c r="Q35" s="7"/>
      <c r="R35" s="7"/>
      <c r="T35" s="29"/>
    </row>
    <row r="36" spans="1:20" x14ac:dyDescent="0.2">
      <c r="N36" s="56"/>
      <c r="O36" s="7"/>
      <c r="P36" s="7"/>
      <c r="Q36" s="7"/>
      <c r="R36" s="7"/>
      <c r="T36" s="29"/>
    </row>
    <row r="37" spans="1:20" x14ac:dyDescent="0.2">
      <c r="F37" s="4">
        <v>54000</v>
      </c>
      <c r="N37" s="56"/>
      <c r="O37" s="7"/>
      <c r="P37" s="7"/>
      <c r="Q37" s="7"/>
      <c r="R37" s="7"/>
      <c r="T37" s="29"/>
    </row>
    <row r="38" spans="1:20" x14ac:dyDescent="0.2">
      <c r="F38" s="4">
        <v>16984</v>
      </c>
      <c r="J38" s="16"/>
      <c r="K38" s="16"/>
      <c r="N38" s="56"/>
      <c r="O38" s="7"/>
      <c r="P38" s="7"/>
      <c r="Q38" s="7"/>
      <c r="R38" s="7"/>
      <c r="T38" s="29"/>
    </row>
    <row r="39" spans="1:20" x14ac:dyDescent="0.2">
      <c r="N39" s="56"/>
      <c r="O39" s="7"/>
      <c r="P39" s="7"/>
      <c r="Q39" s="7"/>
      <c r="R39" s="7"/>
      <c r="T39" s="29"/>
    </row>
    <row r="40" spans="1:20" x14ac:dyDescent="0.2">
      <c r="N40" s="56"/>
      <c r="O40" s="7"/>
      <c r="P40" s="7"/>
      <c r="Q40" s="7"/>
      <c r="R40" s="7"/>
      <c r="T40" s="29"/>
    </row>
    <row r="43" spans="1:20" ht="20" x14ac:dyDescent="0.2">
      <c r="A43" s="21"/>
      <c r="B43" s="21"/>
      <c r="C43" s="21"/>
      <c r="D43"/>
      <c r="E43"/>
      <c r="F43"/>
      <c r="G43">
        <f>0.95*B17</f>
        <v>51300</v>
      </c>
      <c r="H43"/>
    </row>
    <row r="44" spans="1:20" ht="20" x14ac:dyDescent="0.2">
      <c r="A44" s="22"/>
      <c r="B44" s="23"/>
      <c r="C44" s="24"/>
      <c r="D44"/>
      <c r="E44"/>
      <c r="F44"/>
      <c r="G44">
        <v>54000</v>
      </c>
      <c r="H44"/>
      <c r="O44" s="4"/>
      <c r="P44" s="4"/>
      <c r="Q44" s="4"/>
      <c r="R44" s="4"/>
      <c r="S44" s="4"/>
      <c r="T44" s="4"/>
    </row>
    <row r="45" spans="1:20" ht="20" x14ac:dyDescent="0.2">
      <c r="A45" s="22"/>
      <c r="B45" s="23"/>
      <c r="C45" s="24"/>
      <c r="D45"/>
      <c r="E45"/>
      <c r="F45"/>
      <c r="G45">
        <v>16984</v>
      </c>
      <c r="H45"/>
      <c r="O45" s="4"/>
      <c r="P45" s="4"/>
      <c r="Q45" s="4"/>
      <c r="R45" s="4"/>
      <c r="S45" s="4"/>
      <c r="T45" s="4"/>
    </row>
    <row r="46" spans="1:20" ht="20" x14ac:dyDescent="0.2">
      <c r="A46" s="22"/>
      <c r="B46" s="23"/>
      <c r="C46" s="24"/>
      <c r="D46"/>
      <c r="E46"/>
      <c r="F46"/>
      <c r="G46"/>
      <c r="H46"/>
      <c r="O46" s="4"/>
      <c r="P46" s="4"/>
      <c r="Q46" s="4"/>
      <c r="R46" s="4"/>
      <c r="S46" s="4"/>
      <c r="T46" s="4"/>
    </row>
    <row r="47" spans="1:20" ht="20" x14ac:dyDescent="0.2">
      <c r="A47" s="22"/>
      <c r="B47" s="23"/>
      <c r="C47" s="24"/>
      <c r="D47"/>
      <c r="E47"/>
      <c r="F47"/>
      <c r="G47"/>
      <c r="H47"/>
      <c r="O47" s="4"/>
      <c r="P47" s="4"/>
      <c r="Q47" s="4"/>
      <c r="R47" s="4"/>
      <c r="S47" s="4"/>
      <c r="T47" s="4"/>
    </row>
    <row r="48" spans="1:20" ht="20" x14ac:dyDescent="0.2">
      <c r="A48" s="22"/>
      <c r="B48" s="23"/>
      <c r="C48" s="24"/>
      <c r="D48"/>
      <c r="E48"/>
      <c r="F48"/>
      <c r="G48"/>
      <c r="H48"/>
      <c r="O48" s="4"/>
      <c r="P48" s="4"/>
      <c r="Q48" s="4"/>
      <c r="R48" s="4"/>
      <c r="S48" s="4"/>
      <c r="T48" s="4"/>
    </row>
    <row r="49" spans="1:20" ht="20" x14ac:dyDescent="0.2">
      <c r="A49" s="22"/>
      <c r="B49" s="23"/>
      <c r="C49" s="24"/>
      <c r="D49"/>
      <c r="E49"/>
      <c r="F49"/>
      <c r="G49"/>
      <c r="H49"/>
      <c r="O49" s="4"/>
      <c r="P49" s="4"/>
      <c r="Q49" s="4"/>
      <c r="R49" s="4"/>
      <c r="S49" s="4"/>
      <c r="T49" s="4"/>
    </row>
    <row r="50" spans="1:20" ht="20" x14ac:dyDescent="0.2">
      <c r="A50" s="22"/>
      <c r="B50" s="23"/>
      <c r="C50" s="24"/>
      <c r="D50"/>
      <c r="E50"/>
      <c r="F50"/>
      <c r="G50"/>
      <c r="H50"/>
      <c r="O50" s="4"/>
      <c r="P50" s="4"/>
      <c r="Q50" s="4"/>
      <c r="R50" s="4"/>
      <c r="S50" s="4"/>
      <c r="T50" s="4"/>
    </row>
    <row r="51" spans="1:20" x14ac:dyDescent="0.2">
      <c r="A51"/>
      <c r="B51"/>
      <c r="C51"/>
      <c r="D51"/>
      <c r="E51"/>
      <c r="F51"/>
      <c r="G51"/>
      <c r="H51"/>
      <c r="O51" s="4"/>
      <c r="P51" s="4"/>
      <c r="Q51" s="4"/>
      <c r="R51" s="4"/>
      <c r="S51" s="4"/>
      <c r="T51" s="4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145" zoomScaleNormal="145" zoomScalePageLayoutView="145" workbookViewId="0">
      <selection activeCell="E19" sqref="E19"/>
    </sheetView>
  </sheetViews>
  <sheetFormatPr baseColWidth="10" defaultRowHeight="16" x14ac:dyDescent="0.2"/>
  <cols>
    <col min="1" max="1" width="9.5" style="4" bestFit="1" customWidth="1"/>
    <col min="2" max="2" width="10.83203125" style="4" customWidth="1"/>
    <col min="3" max="3" width="11.83203125" style="4" customWidth="1"/>
    <col min="4" max="4" width="10.83203125" style="4"/>
    <col min="5" max="5" width="13.5" style="6" bestFit="1" customWidth="1"/>
    <col min="6" max="9" width="10.33203125" style="4" customWidth="1"/>
    <col min="10" max="10" width="23.33203125" style="4" customWidth="1"/>
    <col min="11" max="12" width="10.33203125" style="4" customWidth="1"/>
    <col min="13" max="13" width="5.5" style="4" bestFit="1" customWidth="1"/>
    <col min="14" max="14" width="12.33203125" style="4" customWidth="1"/>
    <col min="15" max="15" width="10" style="3" customWidth="1"/>
    <col min="16" max="16" width="8.5" style="3" bestFit="1" customWidth="1"/>
    <col min="17" max="18" width="11" style="3" bestFit="1" customWidth="1"/>
    <col min="19" max="19" width="10.83203125" style="3"/>
    <col min="20" max="20" width="11.5" style="28" bestFit="1" customWidth="1"/>
    <col min="21" max="22" width="10.83203125" style="4"/>
    <col min="23" max="23" width="11.5" style="4" bestFit="1" customWidth="1"/>
    <col min="24" max="16384" width="10.83203125" style="4"/>
  </cols>
  <sheetData>
    <row r="1" spans="1:22" x14ac:dyDescent="0.2">
      <c r="C1"/>
      <c r="D1">
        <v>5800</v>
      </c>
      <c r="E1" s="4">
        <f>D1*3</f>
        <v>17400</v>
      </c>
      <c r="F1" s="6"/>
      <c r="G1" s="4">
        <v>3500</v>
      </c>
    </row>
    <row r="2" spans="1:22" x14ac:dyDescent="0.2">
      <c r="E2" s="4"/>
    </row>
    <row r="3" spans="1:22" ht="32" x14ac:dyDescent="0.2">
      <c r="B3" s="4" t="s">
        <v>0</v>
      </c>
      <c r="C3" s="4" t="s">
        <v>1</v>
      </c>
      <c r="D3" s="4" t="s">
        <v>2</v>
      </c>
      <c r="F3" s="4" t="s">
        <v>4</v>
      </c>
      <c r="G3" s="4" t="s">
        <v>7</v>
      </c>
      <c r="H3" s="4" t="s">
        <v>5</v>
      </c>
      <c r="I3" s="4" t="s">
        <v>6</v>
      </c>
      <c r="K3" s="4" t="s">
        <v>385</v>
      </c>
      <c r="L3" s="4" t="s">
        <v>314</v>
      </c>
      <c r="N3" s="4" t="s">
        <v>3</v>
      </c>
      <c r="O3" s="17" t="s">
        <v>349</v>
      </c>
      <c r="P3" s="3" t="s">
        <v>312</v>
      </c>
      <c r="Q3" s="3" t="s">
        <v>313</v>
      </c>
      <c r="R3" s="4" t="s">
        <v>5</v>
      </c>
      <c r="S3" s="4" t="s">
        <v>4</v>
      </c>
      <c r="T3" s="28" t="s">
        <v>315</v>
      </c>
      <c r="U3" s="4" t="s">
        <v>351</v>
      </c>
      <c r="V3" s="4" t="s">
        <v>386</v>
      </c>
    </row>
    <row r="4" spans="1:22" x14ac:dyDescent="0.2">
      <c r="A4" s="4" t="s">
        <v>457</v>
      </c>
      <c r="C4" s="6">
        <f>C30</f>
        <v>32339.999999999996</v>
      </c>
      <c r="D4" s="4">
        <f>C4*0.1+F4</f>
        <v>1494</v>
      </c>
      <c r="E4" s="6">
        <f>B4+C4+D4</f>
        <v>33834</v>
      </c>
      <c r="F4" s="15">
        <f>$E$1*-0.1</f>
        <v>-1740</v>
      </c>
      <c r="G4" s="8">
        <f>-$E$1*0.08</f>
        <v>-1392</v>
      </c>
      <c r="H4" s="8">
        <f>-$E$1*0.02</f>
        <v>-348</v>
      </c>
      <c r="I4" s="8">
        <f>-$E$1*0.002</f>
        <v>-34.800000000000004</v>
      </c>
      <c r="J4" s="8">
        <f>E4+F4+G4+H4+I4+D4</f>
        <v>31813.200000000001</v>
      </c>
      <c r="K4" s="8">
        <f t="shared" ref="K4:K15" si="0">J4-G$1</f>
        <v>28313.200000000001</v>
      </c>
      <c r="L4" s="5">
        <v>0.25</v>
      </c>
      <c r="M4" s="4">
        <v>1005</v>
      </c>
      <c r="N4" s="8">
        <f>K4*L4-M4</f>
        <v>6073.3</v>
      </c>
      <c r="O4" s="7">
        <f>J4-N4</f>
        <v>25739.9</v>
      </c>
      <c r="P4" s="7"/>
      <c r="Q4" s="7"/>
      <c r="R4" s="7"/>
      <c r="S4" s="3">
        <f t="shared" ref="S4:S14" si="1">-2*F4</f>
        <v>3480</v>
      </c>
      <c r="T4" s="29">
        <f>O4+P4+Q4+R4+S4</f>
        <v>29219.9</v>
      </c>
    </row>
    <row r="5" spans="1:22" x14ac:dyDescent="0.2">
      <c r="A5" s="4" t="s">
        <v>308</v>
      </c>
      <c r="C5" s="6">
        <f>C4</f>
        <v>32339.999999999996</v>
      </c>
      <c r="D5" s="4">
        <f t="shared" ref="D5:D14" si="2">C5*0.1+F5</f>
        <v>1494</v>
      </c>
      <c r="E5" s="6">
        <f>B5+C5+D5</f>
        <v>33834</v>
      </c>
      <c r="F5" s="15">
        <f t="shared" ref="F5:F15" si="3">$E$1*-0.1</f>
        <v>-1740</v>
      </c>
      <c r="G5" s="8">
        <f>-$E$1*0.08</f>
        <v>-1392</v>
      </c>
      <c r="H5" s="8">
        <f>-$E$1*0.02</f>
        <v>-348</v>
      </c>
      <c r="I5" s="8">
        <f>-$E$1*0.002</f>
        <v>-34.800000000000004</v>
      </c>
      <c r="J5" s="8">
        <f t="shared" ref="J5:J14" si="4">E5+F5+G5+H5+I5+D5</f>
        <v>31813.200000000001</v>
      </c>
      <c r="K5" s="8">
        <f t="shared" si="0"/>
        <v>28313.200000000001</v>
      </c>
      <c r="L5" s="5">
        <v>0.25</v>
      </c>
      <c r="M5" s="4">
        <v>1005</v>
      </c>
      <c r="N5" s="8">
        <f>K5*L5-M5</f>
        <v>6073.3</v>
      </c>
      <c r="O5" s="7">
        <f>J5-N5</f>
        <v>25739.9</v>
      </c>
      <c r="P5" s="7"/>
      <c r="Q5" s="7"/>
      <c r="R5" s="7"/>
      <c r="S5" s="3">
        <f t="shared" si="1"/>
        <v>3480</v>
      </c>
      <c r="T5" s="29">
        <f>O5+P5+Q5+R5+S5</f>
        <v>29219.9</v>
      </c>
    </row>
    <row r="6" spans="1:22" x14ac:dyDescent="0.2">
      <c r="A6" s="4" t="s">
        <v>307</v>
      </c>
      <c r="C6" s="6">
        <f t="shared" ref="C6:C14" si="5">C5</f>
        <v>32339.999999999996</v>
      </c>
      <c r="D6" s="4">
        <f t="shared" si="2"/>
        <v>1494</v>
      </c>
      <c r="E6" s="6">
        <f>B6+C6+D6</f>
        <v>33834</v>
      </c>
      <c r="F6" s="15">
        <f t="shared" si="3"/>
        <v>-1740</v>
      </c>
      <c r="G6" s="8">
        <f>-$E$1*0.08</f>
        <v>-1392</v>
      </c>
      <c r="H6" s="8">
        <f>-$E$1*0.02</f>
        <v>-348</v>
      </c>
      <c r="I6" s="8">
        <f>-$E$1*0.002</f>
        <v>-34.800000000000004</v>
      </c>
      <c r="J6" s="8">
        <f t="shared" si="4"/>
        <v>31813.200000000001</v>
      </c>
      <c r="K6" s="8">
        <f t="shared" si="0"/>
        <v>28313.200000000001</v>
      </c>
      <c r="L6" s="5">
        <v>0.25</v>
      </c>
      <c r="M6" s="4">
        <v>1005</v>
      </c>
      <c r="N6" s="8">
        <f>K6*L6-M6</f>
        <v>6073.3</v>
      </c>
      <c r="O6" s="7">
        <f t="shared" ref="O6:O14" si="6">J6-N6</f>
        <v>25739.9</v>
      </c>
      <c r="P6" s="7"/>
      <c r="Q6" s="7"/>
      <c r="R6" s="7"/>
      <c r="S6" s="3">
        <f t="shared" si="1"/>
        <v>3480</v>
      </c>
      <c r="T6" s="29">
        <f>O6+P6+Q6+R6+S6</f>
        <v>29219.9</v>
      </c>
    </row>
    <row r="7" spans="1:22" x14ac:dyDescent="0.2">
      <c r="A7" s="4" t="s">
        <v>309</v>
      </c>
      <c r="C7" s="6">
        <f t="shared" si="5"/>
        <v>32339.999999999996</v>
      </c>
      <c r="D7" s="4">
        <f t="shared" si="2"/>
        <v>1494</v>
      </c>
      <c r="E7" s="6">
        <f t="shared" ref="E7:E14" si="7">B7+C7+D7</f>
        <v>33834</v>
      </c>
      <c r="F7" s="15">
        <f t="shared" si="3"/>
        <v>-1740</v>
      </c>
      <c r="G7" s="8">
        <f>-$E$1*0.08</f>
        <v>-1392</v>
      </c>
      <c r="H7" s="8">
        <f>-$E$1*0.02</f>
        <v>-348</v>
      </c>
      <c r="I7" s="8">
        <f>-$E$1*0.002</f>
        <v>-34.800000000000004</v>
      </c>
      <c r="J7" s="8">
        <f t="shared" si="4"/>
        <v>31813.200000000001</v>
      </c>
      <c r="K7" s="8">
        <f t="shared" si="0"/>
        <v>28313.200000000001</v>
      </c>
      <c r="L7" s="5">
        <v>0.25</v>
      </c>
      <c r="M7" s="4">
        <v>1005</v>
      </c>
      <c r="N7" s="8">
        <f t="shared" ref="N7:N14" si="8">K7*L7-M7</f>
        <v>6073.3</v>
      </c>
      <c r="O7" s="7">
        <f t="shared" si="6"/>
        <v>25739.9</v>
      </c>
      <c r="P7" s="7"/>
      <c r="Q7" s="7"/>
      <c r="R7" s="7"/>
      <c r="S7" s="3">
        <f t="shared" si="1"/>
        <v>3480</v>
      </c>
      <c r="T7" s="29">
        <f t="shared" ref="T7:T14" si="9">O7+P7+Q7+R7+S7</f>
        <v>29219.9</v>
      </c>
    </row>
    <row r="8" spans="1:22" x14ac:dyDescent="0.2">
      <c r="A8" s="4" t="s">
        <v>310</v>
      </c>
      <c r="C8" s="6">
        <f t="shared" si="5"/>
        <v>32339.999999999996</v>
      </c>
      <c r="D8" s="4">
        <f t="shared" si="2"/>
        <v>1494</v>
      </c>
      <c r="E8" s="6">
        <f t="shared" si="7"/>
        <v>33834</v>
      </c>
      <c r="F8" s="15">
        <f t="shared" si="3"/>
        <v>-1740</v>
      </c>
      <c r="G8" s="8">
        <f>-$E$1*0.08</f>
        <v>-1392</v>
      </c>
      <c r="H8" s="8">
        <f>-$E$1*0.02</f>
        <v>-348</v>
      </c>
      <c r="I8" s="8">
        <f>-$E$1*0.002</f>
        <v>-34.800000000000004</v>
      </c>
      <c r="J8" s="8">
        <f t="shared" si="4"/>
        <v>31813.200000000001</v>
      </c>
      <c r="K8" s="8">
        <f t="shared" si="0"/>
        <v>28313.200000000001</v>
      </c>
      <c r="L8" s="5">
        <v>0.25</v>
      </c>
      <c r="M8" s="4">
        <v>1005</v>
      </c>
      <c r="N8" s="8">
        <f t="shared" si="8"/>
        <v>6073.3</v>
      </c>
      <c r="O8" s="7">
        <f t="shared" si="6"/>
        <v>25739.9</v>
      </c>
      <c r="P8" s="7"/>
      <c r="Q8" s="7"/>
      <c r="R8" s="7"/>
      <c r="S8" s="3">
        <f t="shared" si="1"/>
        <v>3480</v>
      </c>
      <c r="T8" s="29">
        <f t="shared" si="9"/>
        <v>29219.9</v>
      </c>
    </row>
    <row r="9" spans="1:22" x14ac:dyDescent="0.2">
      <c r="A9" s="4" t="s">
        <v>311</v>
      </c>
      <c r="C9" s="6">
        <f t="shared" si="5"/>
        <v>32339.999999999996</v>
      </c>
      <c r="D9" s="4">
        <f t="shared" si="2"/>
        <v>1494</v>
      </c>
      <c r="E9" s="6">
        <f t="shared" si="7"/>
        <v>33834</v>
      </c>
      <c r="F9" s="15">
        <f t="shared" si="3"/>
        <v>-1740</v>
      </c>
      <c r="G9" s="8">
        <f t="shared" ref="G9:G15" si="10">-$E$1*0.08</f>
        <v>-1392</v>
      </c>
      <c r="H9" s="8">
        <f t="shared" ref="H9:H15" si="11">-$E$1*0.02</f>
        <v>-348</v>
      </c>
      <c r="I9" s="8">
        <f t="shared" ref="I9:I15" si="12">-$E$1*0.002</f>
        <v>-34.800000000000004</v>
      </c>
      <c r="J9" s="8">
        <f t="shared" si="4"/>
        <v>31813.200000000001</v>
      </c>
      <c r="K9" s="8">
        <f t="shared" si="0"/>
        <v>28313.200000000001</v>
      </c>
      <c r="L9" s="5">
        <v>0.25</v>
      </c>
      <c r="M9" s="4">
        <v>1005</v>
      </c>
      <c r="N9" s="8">
        <f t="shared" si="8"/>
        <v>6073.3</v>
      </c>
      <c r="O9" s="7">
        <f t="shared" si="6"/>
        <v>25739.9</v>
      </c>
      <c r="P9" s="7"/>
      <c r="Q9" s="7"/>
      <c r="R9" s="7"/>
      <c r="S9" s="3">
        <f t="shared" si="1"/>
        <v>3480</v>
      </c>
      <c r="T9" s="29">
        <f t="shared" si="9"/>
        <v>29219.9</v>
      </c>
    </row>
    <row r="10" spans="1:22" s="27" customFormat="1" x14ac:dyDescent="0.2">
      <c r="A10" s="4" t="s">
        <v>384</v>
      </c>
      <c r="B10" s="4"/>
      <c r="C10" s="6">
        <f t="shared" si="5"/>
        <v>32339.999999999996</v>
      </c>
      <c r="D10" s="4">
        <f t="shared" si="2"/>
        <v>1494</v>
      </c>
      <c r="E10" s="6">
        <f t="shared" si="7"/>
        <v>33834</v>
      </c>
      <c r="F10" s="15">
        <f t="shared" si="3"/>
        <v>-1740</v>
      </c>
      <c r="G10" s="8">
        <f t="shared" si="10"/>
        <v>-1392</v>
      </c>
      <c r="H10" s="8">
        <f t="shared" si="11"/>
        <v>-348</v>
      </c>
      <c r="I10" s="8">
        <f t="shared" si="12"/>
        <v>-34.800000000000004</v>
      </c>
      <c r="J10" s="8">
        <f t="shared" si="4"/>
        <v>31813.200000000001</v>
      </c>
      <c r="K10" s="8">
        <f t="shared" si="0"/>
        <v>28313.200000000001</v>
      </c>
      <c r="L10" s="5">
        <v>0.25</v>
      </c>
      <c r="M10" s="4">
        <v>1005</v>
      </c>
      <c r="N10" s="8">
        <f t="shared" si="8"/>
        <v>6073.3</v>
      </c>
      <c r="O10" s="7">
        <f t="shared" si="6"/>
        <v>25739.9</v>
      </c>
      <c r="P10" s="7"/>
      <c r="Q10" s="7"/>
      <c r="R10" s="7"/>
      <c r="S10" s="3">
        <f t="shared" si="1"/>
        <v>3480</v>
      </c>
      <c r="T10" s="29">
        <f t="shared" si="9"/>
        <v>29219.9</v>
      </c>
      <c r="U10" s="4"/>
      <c r="V10" s="4"/>
    </row>
    <row r="11" spans="1:22" s="27" customFormat="1" x14ac:dyDescent="0.2">
      <c r="A11" s="4" t="s">
        <v>402</v>
      </c>
      <c r="B11" s="4"/>
      <c r="C11" s="6">
        <f t="shared" si="5"/>
        <v>32339.999999999996</v>
      </c>
      <c r="D11" s="4">
        <f t="shared" si="2"/>
        <v>1494</v>
      </c>
      <c r="E11" s="6">
        <f t="shared" si="7"/>
        <v>33834</v>
      </c>
      <c r="F11" s="15">
        <f t="shared" si="3"/>
        <v>-1740</v>
      </c>
      <c r="G11" s="8">
        <f t="shared" si="10"/>
        <v>-1392</v>
      </c>
      <c r="H11" s="8">
        <f t="shared" si="11"/>
        <v>-348</v>
      </c>
      <c r="I11" s="8">
        <f t="shared" si="12"/>
        <v>-34.800000000000004</v>
      </c>
      <c r="J11" s="8">
        <f t="shared" si="4"/>
        <v>31813.200000000001</v>
      </c>
      <c r="K11" s="8">
        <f t="shared" si="0"/>
        <v>28313.200000000001</v>
      </c>
      <c r="L11" s="5">
        <v>0.25</v>
      </c>
      <c r="M11" s="4">
        <v>1005</v>
      </c>
      <c r="N11" s="8">
        <f t="shared" si="8"/>
        <v>6073.3</v>
      </c>
      <c r="O11" s="7">
        <f t="shared" si="6"/>
        <v>25739.9</v>
      </c>
      <c r="P11" s="7"/>
      <c r="Q11" s="7"/>
      <c r="R11" s="7"/>
      <c r="S11" s="3">
        <f t="shared" si="1"/>
        <v>3480</v>
      </c>
      <c r="T11" s="29">
        <f t="shared" si="9"/>
        <v>29219.9</v>
      </c>
      <c r="U11" s="4"/>
      <c r="V11" s="4"/>
    </row>
    <row r="12" spans="1:22" x14ac:dyDescent="0.2">
      <c r="A12" s="4" t="s">
        <v>403</v>
      </c>
      <c r="C12" s="6">
        <f t="shared" si="5"/>
        <v>32339.999999999996</v>
      </c>
      <c r="D12" s="4">
        <f t="shared" si="2"/>
        <v>1494</v>
      </c>
      <c r="E12" s="6">
        <f t="shared" si="7"/>
        <v>33834</v>
      </c>
      <c r="F12" s="15">
        <f t="shared" si="3"/>
        <v>-1740</v>
      </c>
      <c r="G12" s="8">
        <f t="shared" si="10"/>
        <v>-1392</v>
      </c>
      <c r="H12" s="8">
        <f t="shared" si="11"/>
        <v>-348</v>
      </c>
      <c r="I12" s="8">
        <f t="shared" si="12"/>
        <v>-34.800000000000004</v>
      </c>
      <c r="J12" s="8">
        <f t="shared" si="4"/>
        <v>31813.200000000001</v>
      </c>
      <c r="K12" s="8">
        <f t="shared" si="0"/>
        <v>28313.200000000001</v>
      </c>
      <c r="L12" s="5">
        <v>0.25</v>
      </c>
      <c r="M12" s="4">
        <v>1005</v>
      </c>
      <c r="N12" s="8">
        <f t="shared" si="8"/>
        <v>6073.3</v>
      </c>
      <c r="O12" s="7">
        <f t="shared" si="6"/>
        <v>25739.9</v>
      </c>
      <c r="P12" s="7"/>
      <c r="Q12" s="7"/>
      <c r="R12" s="7"/>
      <c r="S12" s="3">
        <f t="shared" si="1"/>
        <v>3480</v>
      </c>
      <c r="T12" s="29">
        <f t="shared" si="9"/>
        <v>29219.9</v>
      </c>
    </row>
    <row r="13" spans="1:22" x14ac:dyDescent="0.2">
      <c r="A13" s="4" t="s">
        <v>404</v>
      </c>
      <c r="C13" s="6">
        <f t="shared" si="5"/>
        <v>32339.999999999996</v>
      </c>
      <c r="D13" s="4">
        <f t="shared" si="2"/>
        <v>1494</v>
      </c>
      <c r="E13" s="6">
        <f t="shared" si="7"/>
        <v>33834</v>
      </c>
      <c r="F13" s="15">
        <f t="shared" si="3"/>
        <v>-1740</v>
      </c>
      <c r="G13" s="8">
        <f t="shared" si="10"/>
        <v>-1392</v>
      </c>
      <c r="H13" s="8">
        <f t="shared" si="11"/>
        <v>-348</v>
      </c>
      <c r="I13" s="8">
        <f t="shared" si="12"/>
        <v>-34.800000000000004</v>
      </c>
      <c r="J13" s="8">
        <f t="shared" si="4"/>
        <v>31813.200000000001</v>
      </c>
      <c r="K13" s="8">
        <f t="shared" si="0"/>
        <v>28313.200000000001</v>
      </c>
      <c r="L13" s="5">
        <v>0.25</v>
      </c>
      <c r="M13" s="4">
        <v>1005</v>
      </c>
      <c r="N13" s="8">
        <f t="shared" si="8"/>
        <v>6073.3</v>
      </c>
      <c r="O13" s="7">
        <f t="shared" si="6"/>
        <v>25739.9</v>
      </c>
      <c r="P13" s="7"/>
      <c r="Q13" s="7"/>
      <c r="R13" s="7"/>
      <c r="S13" s="3">
        <f t="shared" si="1"/>
        <v>3480</v>
      </c>
      <c r="T13" s="29">
        <f t="shared" si="9"/>
        <v>29219.9</v>
      </c>
    </row>
    <row r="14" spans="1:22" x14ac:dyDescent="0.2">
      <c r="A14" s="4" t="s">
        <v>405</v>
      </c>
      <c r="C14" s="6">
        <f t="shared" si="5"/>
        <v>32339.999999999996</v>
      </c>
      <c r="D14" s="4">
        <f t="shared" si="2"/>
        <v>1494</v>
      </c>
      <c r="E14" s="6">
        <f t="shared" si="7"/>
        <v>33834</v>
      </c>
      <c r="F14" s="15">
        <f t="shared" si="3"/>
        <v>-1740</v>
      </c>
      <c r="G14" s="8">
        <f t="shared" si="10"/>
        <v>-1392</v>
      </c>
      <c r="H14" s="8">
        <f t="shared" si="11"/>
        <v>-348</v>
      </c>
      <c r="I14" s="8">
        <f t="shared" si="12"/>
        <v>-34.800000000000004</v>
      </c>
      <c r="J14" s="8">
        <f t="shared" si="4"/>
        <v>31813.200000000001</v>
      </c>
      <c r="K14" s="8">
        <f t="shared" si="0"/>
        <v>28313.200000000001</v>
      </c>
      <c r="L14" s="5">
        <v>0.25</v>
      </c>
      <c r="M14" s="4">
        <v>1005</v>
      </c>
      <c r="N14" s="8">
        <f t="shared" si="8"/>
        <v>6073.3</v>
      </c>
      <c r="O14" s="7">
        <f t="shared" si="6"/>
        <v>25739.9</v>
      </c>
      <c r="P14" s="7"/>
      <c r="Q14" s="7"/>
      <c r="R14" s="7"/>
      <c r="S14" s="3">
        <f t="shared" si="1"/>
        <v>3480</v>
      </c>
      <c r="T14" s="29">
        <f t="shared" si="9"/>
        <v>29219.9</v>
      </c>
    </row>
    <row r="15" spans="1:22" x14ac:dyDescent="0.2">
      <c r="A15" s="4" t="s">
        <v>406</v>
      </c>
      <c r="C15" s="6">
        <f>C14</f>
        <v>32339.999999999996</v>
      </c>
      <c r="D15" s="4">
        <f>C15*0.1+F15</f>
        <v>1494</v>
      </c>
      <c r="E15" s="6">
        <f>B15+C15+D15</f>
        <v>33834</v>
      </c>
      <c r="F15" s="15">
        <f t="shared" si="3"/>
        <v>-1740</v>
      </c>
      <c r="G15" s="8">
        <f t="shared" si="10"/>
        <v>-1392</v>
      </c>
      <c r="H15" s="8">
        <f t="shared" si="11"/>
        <v>-348</v>
      </c>
      <c r="I15" s="8">
        <f t="shared" si="12"/>
        <v>-34.800000000000004</v>
      </c>
      <c r="J15" s="8">
        <f>E15+F15+G15+H15+I15+D15</f>
        <v>31813.200000000001</v>
      </c>
      <c r="K15" s="8">
        <f t="shared" si="0"/>
        <v>28313.200000000001</v>
      </c>
      <c r="L15" s="5">
        <v>0.25</v>
      </c>
      <c r="M15" s="4">
        <v>1005</v>
      </c>
      <c r="N15" s="8">
        <f>K15*L15-M15</f>
        <v>6073.3</v>
      </c>
      <c r="O15" s="7">
        <f>J15-N15</f>
        <v>25739.9</v>
      </c>
      <c r="P15" s="7"/>
      <c r="Q15" s="7"/>
      <c r="R15" s="7"/>
      <c r="S15" s="3">
        <f>-2*F15</f>
        <v>3480</v>
      </c>
      <c r="T15" s="29">
        <f>O15+P15+Q15+R15+S15</f>
        <v>29219.9</v>
      </c>
    </row>
    <row r="16" spans="1:22" x14ac:dyDescent="0.2">
      <c r="F16" s="15"/>
      <c r="G16" s="8"/>
      <c r="H16" s="8"/>
      <c r="I16" s="8"/>
      <c r="J16" s="8"/>
      <c r="K16" s="8"/>
      <c r="N16" s="8"/>
      <c r="O16" s="7"/>
      <c r="P16" s="7"/>
      <c r="Q16" s="7"/>
      <c r="R16" s="7"/>
      <c r="T16" s="29"/>
    </row>
    <row r="17" spans="1:23" x14ac:dyDescent="0.2">
      <c r="G17" s="30"/>
      <c r="H17" s="30"/>
      <c r="I17" s="30"/>
      <c r="J17" s="30"/>
      <c r="K17" s="30"/>
      <c r="L17" s="30"/>
      <c r="M17" s="30"/>
      <c r="N17" s="8"/>
      <c r="O17" s="7"/>
      <c r="P17" s="7"/>
      <c r="Q17" s="7"/>
      <c r="R17" s="7"/>
      <c r="T17" s="29"/>
      <c r="U17" s="29"/>
      <c r="V17" s="29"/>
      <c r="W17" s="8"/>
    </row>
    <row r="18" spans="1:23" x14ac:dyDescent="0.2">
      <c r="G18" s="16"/>
      <c r="H18" s="16"/>
      <c r="I18" s="16"/>
      <c r="J18" s="8"/>
      <c r="K18" s="8"/>
      <c r="N18" s="8"/>
      <c r="O18" s="7"/>
      <c r="P18" s="7"/>
      <c r="Q18" s="7"/>
      <c r="R18" s="7"/>
      <c r="T18" s="29"/>
    </row>
    <row r="19" spans="1:23" x14ac:dyDescent="0.2">
      <c r="E19" s="4"/>
      <c r="J19" s="8"/>
      <c r="K19" s="8"/>
      <c r="N19" s="8"/>
      <c r="O19" s="7"/>
      <c r="P19" s="7"/>
      <c r="Q19" s="7"/>
      <c r="R19" s="7"/>
      <c r="T19" s="29"/>
    </row>
    <row r="20" spans="1:23" x14ac:dyDescent="0.2">
      <c r="A20"/>
      <c r="B20" s="18"/>
      <c r="C20"/>
      <c r="E20" s="4"/>
      <c r="G20" s="34"/>
      <c r="H20" s="34"/>
      <c r="J20" s="8"/>
      <c r="K20" s="8"/>
      <c r="N20" s="8"/>
      <c r="O20" s="7"/>
      <c r="P20" s="7"/>
      <c r="Q20" s="7"/>
      <c r="R20" s="7"/>
      <c r="T20" s="29"/>
    </row>
    <row r="21" spans="1:23" x14ac:dyDescent="0.2">
      <c r="A21"/>
      <c r="B21" s="18"/>
      <c r="C21"/>
      <c r="E21" s="4"/>
      <c r="F21" s="34"/>
      <c r="N21" s="8"/>
      <c r="O21" s="7"/>
      <c r="P21" s="7"/>
      <c r="Q21" s="7"/>
      <c r="R21" s="7"/>
      <c r="T21" s="29"/>
    </row>
    <row r="22" spans="1:23" x14ac:dyDescent="0.2">
      <c r="A22"/>
      <c r="B22"/>
      <c r="C22"/>
      <c r="D22" s="34"/>
      <c r="E22" s="34"/>
      <c r="F22" s="34"/>
      <c r="J22" s="8"/>
      <c r="K22" s="8"/>
      <c r="N22" s="8"/>
      <c r="O22" s="7"/>
      <c r="P22" s="7"/>
      <c r="Q22" s="7"/>
      <c r="R22" s="7"/>
      <c r="T22" s="29"/>
    </row>
    <row r="23" spans="1:23" x14ac:dyDescent="0.2">
      <c r="A23"/>
      <c r="B23"/>
      <c r="C23"/>
      <c r="D23" s="34"/>
      <c r="E23" s="34"/>
      <c r="F23" s="34"/>
      <c r="J23" s="16"/>
      <c r="K23" s="16"/>
      <c r="N23" s="8"/>
      <c r="O23" s="7"/>
      <c r="P23" s="7"/>
      <c r="Q23" s="7"/>
      <c r="R23" s="7"/>
      <c r="T23" s="29"/>
    </row>
    <row r="24" spans="1:23" x14ac:dyDescent="0.2">
      <c r="E24" s="4"/>
      <c r="N24" s="8"/>
      <c r="O24" s="7"/>
      <c r="P24" s="7"/>
      <c r="Q24" s="7"/>
      <c r="R24" s="7"/>
      <c r="T24" s="29"/>
    </row>
    <row r="25" spans="1:23" x14ac:dyDescent="0.2">
      <c r="A25"/>
      <c r="B25" s="18"/>
      <c r="C25"/>
      <c r="E25" s="4"/>
      <c r="N25" s="8"/>
      <c r="O25" s="7"/>
      <c r="P25" s="7"/>
      <c r="Q25" s="7"/>
      <c r="R25" s="7"/>
      <c r="T25" s="29"/>
    </row>
    <row r="26" spans="1:23" x14ac:dyDescent="0.2">
      <c r="A26"/>
      <c r="B26" s="18"/>
      <c r="C26"/>
      <c r="E26" s="4"/>
      <c r="F26" s="34"/>
      <c r="N26" s="8"/>
      <c r="O26" s="7"/>
      <c r="P26" s="7"/>
      <c r="Q26" s="7"/>
      <c r="R26" s="7"/>
      <c r="T26" s="29"/>
    </row>
    <row r="27" spans="1:23" x14ac:dyDescent="0.2">
      <c r="C27" s="6">
        <v>22000</v>
      </c>
      <c r="E27" s="4"/>
      <c r="N27" s="8"/>
      <c r="O27" s="7"/>
      <c r="P27" s="7"/>
      <c r="Q27" s="7"/>
      <c r="R27" s="7"/>
      <c r="T27" s="29"/>
    </row>
    <row r="28" spans="1:23" x14ac:dyDescent="0.2">
      <c r="C28" s="6">
        <v>1.4</v>
      </c>
      <c r="E28" s="4"/>
      <c r="N28" s="8"/>
      <c r="O28" s="7"/>
      <c r="P28" s="7"/>
      <c r="Q28" s="7"/>
      <c r="R28" s="7"/>
      <c r="T28" s="29"/>
    </row>
    <row r="29" spans="1:23" x14ac:dyDescent="0.2">
      <c r="C29" s="6">
        <f>C28*C27</f>
        <v>30799.999999999996</v>
      </c>
      <c r="E29" s="4"/>
      <c r="J29" s="8"/>
      <c r="K29" s="8"/>
      <c r="N29" s="8"/>
      <c r="O29" s="7"/>
      <c r="P29" s="7"/>
      <c r="Q29" s="7"/>
      <c r="R29" s="7"/>
      <c r="T29" s="29"/>
    </row>
    <row r="30" spans="1:23" x14ac:dyDescent="0.2">
      <c r="C30" s="6">
        <f>C29*1.05</f>
        <v>32339.999999999996</v>
      </c>
      <c r="E30" s="4"/>
      <c r="J30" s="16"/>
      <c r="K30" s="16"/>
      <c r="N30" s="8"/>
      <c r="O30" s="7"/>
      <c r="P30" s="7"/>
      <c r="Q30" s="7"/>
      <c r="R30" s="7"/>
      <c r="T30" s="29"/>
    </row>
    <row r="31" spans="1:23" x14ac:dyDescent="0.2">
      <c r="C31" s="6"/>
      <c r="E31" s="4"/>
      <c r="N31" s="8"/>
      <c r="O31" s="7"/>
      <c r="P31" s="7"/>
      <c r="Q31" s="7"/>
      <c r="R31" s="7"/>
      <c r="T31" s="29"/>
    </row>
    <row r="32" spans="1:23" x14ac:dyDescent="0.2">
      <c r="C32" s="6"/>
      <c r="E32" s="4"/>
      <c r="N32" s="8"/>
      <c r="O32" s="7"/>
      <c r="P32" s="7"/>
      <c r="Q32" s="7"/>
      <c r="R32" s="7"/>
      <c r="T32" s="29"/>
    </row>
    <row r="33" spans="1:20" x14ac:dyDescent="0.2">
      <c r="N33" s="8"/>
      <c r="O33" s="7"/>
      <c r="P33" s="7"/>
      <c r="Q33" s="7"/>
      <c r="R33" s="7"/>
      <c r="T33" s="29"/>
    </row>
    <row r="34" spans="1:20" x14ac:dyDescent="0.2">
      <c r="N34" s="8"/>
      <c r="O34" s="7"/>
      <c r="P34" s="7"/>
      <c r="Q34" s="7"/>
      <c r="R34" s="7"/>
      <c r="T34" s="29"/>
    </row>
    <row r="35" spans="1:20" x14ac:dyDescent="0.2">
      <c r="J35" s="16"/>
      <c r="K35" s="16"/>
      <c r="N35" s="8"/>
      <c r="O35" s="7"/>
      <c r="P35" s="7"/>
      <c r="Q35" s="7"/>
      <c r="R35" s="7"/>
      <c r="T35" s="29"/>
    </row>
    <row r="36" spans="1:20" x14ac:dyDescent="0.2">
      <c r="N36" s="8"/>
      <c r="O36" s="7"/>
      <c r="P36" s="7"/>
      <c r="Q36" s="7"/>
      <c r="R36" s="7"/>
      <c r="T36" s="29"/>
    </row>
    <row r="37" spans="1:20" x14ac:dyDescent="0.2">
      <c r="N37" s="8"/>
      <c r="O37" s="7"/>
      <c r="P37" s="7"/>
      <c r="Q37" s="7"/>
      <c r="R37" s="7"/>
      <c r="T37" s="29"/>
    </row>
    <row r="38" spans="1:20" x14ac:dyDescent="0.2">
      <c r="N38" s="8"/>
      <c r="O38" s="7"/>
      <c r="P38" s="7"/>
      <c r="Q38" s="7"/>
      <c r="R38" s="7"/>
      <c r="T38" s="29"/>
    </row>
    <row r="39" spans="1:20" x14ac:dyDescent="0.2">
      <c r="N39" s="8"/>
      <c r="O39" s="7"/>
      <c r="P39" s="7"/>
      <c r="Q39" s="7"/>
      <c r="R39" s="7"/>
      <c r="T39" s="29"/>
    </row>
    <row r="40" spans="1:20" x14ac:dyDescent="0.2">
      <c r="N40" s="8"/>
      <c r="O40" s="7"/>
      <c r="P40" s="7"/>
      <c r="Q40" s="7"/>
      <c r="R40" s="7"/>
      <c r="T40" s="29"/>
    </row>
    <row r="48" spans="1:20" ht="20" x14ac:dyDescent="0.2">
      <c r="A48" s="21"/>
      <c r="B48" s="21"/>
      <c r="C48" s="21"/>
      <c r="D48"/>
      <c r="E48"/>
      <c r="F48"/>
      <c r="G48"/>
      <c r="H48"/>
    </row>
    <row r="49" spans="1:8" s="4" customFormat="1" ht="20" x14ac:dyDescent="0.2">
      <c r="A49" s="22"/>
      <c r="B49" s="23"/>
      <c r="C49" s="24"/>
      <c r="D49"/>
      <c r="E49"/>
      <c r="F49"/>
      <c r="G49"/>
      <c r="H49"/>
    </row>
    <row r="50" spans="1:8" s="4" customFormat="1" ht="20" x14ac:dyDescent="0.2">
      <c r="A50" s="22"/>
      <c r="B50" s="23"/>
      <c r="C50" s="24"/>
      <c r="D50"/>
      <c r="E50"/>
      <c r="F50"/>
      <c r="G50"/>
      <c r="H50"/>
    </row>
    <row r="51" spans="1:8" s="4" customFormat="1" ht="20" x14ac:dyDescent="0.2">
      <c r="A51" s="22"/>
      <c r="B51" s="23"/>
      <c r="C51" s="24"/>
      <c r="D51"/>
      <c r="E51"/>
      <c r="F51"/>
      <c r="G51"/>
      <c r="H51"/>
    </row>
    <row r="52" spans="1:8" s="4" customFormat="1" ht="20" x14ac:dyDescent="0.2">
      <c r="A52" s="22"/>
      <c r="B52" s="23"/>
      <c r="C52" s="24"/>
      <c r="D52"/>
      <c r="E52"/>
      <c r="F52"/>
      <c r="G52"/>
      <c r="H52"/>
    </row>
    <row r="53" spans="1:8" s="4" customFormat="1" ht="20" x14ac:dyDescent="0.2">
      <c r="A53" s="22"/>
      <c r="B53" s="23"/>
      <c r="C53" s="24"/>
      <c r="D53"/>
      <c r="E53"/>
      <c r="F53"/>
      <c r="G53"/>
      <c r="H53"/>
    </row>
    <row r="54" spans="1:8" s="4" customFormat="1" ht="20" x14ac:dyDescent="0.2">
      <c r="A54" s="22"/>
      <c r="B54" s="23"/>
      <c r="C54" s="24"/>
      <c r="D54"/>
      <c r="E54"/>
      <c r="F54"/>
      <c r="G54"/>
      <c r="H54"/>
    </row>
    <row r="55" spans="1:8" s="4" customFormat="1" ht="20" x14ac:dyDescent="0.2">
      <c r="A55" s="22"/>
      <c r="B55" s="23"/>
      <c r="C55" s="24"/>
      <c r="D55"/>
      <c r="E55"/>
      <c r="F55"/>
      <c r="G55"/>
      <c r="H55"/>
    </row>
    <row r="56" spans="1:8" s="4" customFormat="1" x14ac:dyDescent="0.2">
      <c r="A56"/>
      <c r="B56"/>
      <c r="C56"/>
      <c r="D56"/>
      <c r="E56"/>
      <c r="F56"/>
      <c r="G56"/>
      <c r="H5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7:E38"/>
  <sheetViews>
    <sheetView zoomScale="115" zoomScaleNormal="115" zoomScalePageLayoutView="115" workbookViewId="0">
      <selection activeCell="J29" sqref="J29"/>
    </sheetView>
  </sheetViews>
  <sheetFormatPr baseColWidth="10" defaultRowHeight="16" x14ac:dyDescent="0.2"/>
  <sheetData>
    <row r="27" spans="3:5" x14ac:dyDescent="0.2">
      <c r="C27" t="s">
        <v>464</v>
      </c>
      <c r="D27">
        <v>16669</v>
      </c>
      <c r="E27">
        <v>3000</v>
      </c>
    </row>
    <row r="28" spans="3:5" x14ac:dyDescent="0.2">
      <c r="C28" t="s">
        <v>465</v>
      </c>
      <c r="D28">
        <v>16669</v>
      </c>
      <c r="E28">
        <v>3000</v>
      </c>
    </row>
    <row r="29" spans="3:5" x14ac:dyDescent="0.2">
      <c r="C29" t="s">
        <v>460</v>
      </c>
      <c r="D29">
        <v>56374</v>
      </c>
      <c r="E29">
        <v>3000</v>
      </c>
    </row>
    <row r="30" spans="3:5" x14ac:dyDescent="0.2">
      <c r="C30" t="s">
        <v>461</v>
      </c>
      <c r="D30">
        <v>16669</v>
      </c>
      <c r="E30">
        <v>3000</v>
      </c>
    </row>
    <row r="31" spans="3:5" x14ac:dyDescent="0.2">
      <c r="C31" t="s">
        <v>462</v>
      </c>
      <c r="D31">
        <v>16669</v>
      </c>
      <c r="E31">
        <v>3000</v>
      </c>
    </row>
    <row r="32" spans="3:5" x14ac:dyDescent="0.2">
      <c r="C32" t="s">
        <v>463</v>
      </c>
      <c r="D32">
        <v>16669</v>
      </c>
      <c r="E32">
        <v>3000</v>
      </c>
    </row>
    <row r="33" spans="3:5" x14ac:dyDescent="0.2">
      <c r="C33" t="s">
        <v>466</v>
      </c>
      <c r="D33">
        <v>16669</v>
      </c>
      <c r="E33">
        <v>3000</v>
      </c>
    </row>
    <row r="34" spans="3:5" x14ac:dyDescent="0.2">
      <c r="C34" t="s">
        <v>467</v>
      </c>
      <c r="D34">
        <v>16669</v>
      </c>
      <c r="E34">
        <v>3000</v>
      </c>
    </row>
    <row r="35" spans="3:5" x14ac:dyDescent="0.2">
      <c r="C35" t="s">
        <v>468</v>
      </c>
      <c r="D35">
        <v>16669</v>
      </c>
      <c r="E35">
        <v>3000</v>
      </c>
    </row>
    <row r="36" spans="3:5" x14ac:dyDescent="0.2">
      <c r="C36" t="s">
        <v>469</v>
      </c>
      <c r="D36">
        <v>16669</v>
      </c>
      <c r="E36">
        <v>3000</v>
      </c>
    </row>
    <row r="37" spans="3:5" x14ac:dyDescent="0.2">
      <c r="C37" t="s">
        <v>470</v>
      </c>
      <c r="D37">
        <v>16669</v>
      </c>
      <c r="E37">
        <v>3000</v>
      </c>
    </row>
    <row r="38" spans="3:5" x14ac:dyDescent="0.2">
      <c r="C38" t="s">
        <v>471</v>
      </c>
      <c r="D38">
        <v>16669</v>
      </c>
      <c r="E38">
        <v>3000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opLeftCell="A2" zoomScale="220" zoomScaleNormal="220" zoomScalePageLayoutView="220" workbookViewId="0">
      <selection activeCell="B4" sqref="B4:D28"/>
    </sheetView>
  </sheetViews>
  <sheetFormatPr baseColWidth="10" defaultRowHeight="16" x14ac:dyDescent="0.2"/>
  <sheetData>
    <row r="3" spans="1:4" x14ac:dyDescent="0.2">
      <c r="B3" t="s">
        <v>472</v>
      </c>
      <c r="C3" t="s">
        <v>473</v>
      </c>
      <c r="D3" t="s">
        <v>474</v>
      </c>
    </row>
    <row r="4" spans="1:4" x14ac:dyDescent="0.2">
      <c r="A4" t="s">
        <v>402</v>
      </c>
      <c r="B4">
        <v>1800</v>
      </c>
      <c r="C4">
        <v>900</v>
      </c>
      <c r="D4">
        <v>8000</v>
      </c>
    </row>
    <row r="5" spans="1:4" x14ac:dyDescent="0.2">
      <c r="B5">
        <v>3800</v>
      </c>
      <c r="C5">
        <v>400</v>
      </c>
      <c r="D5">
        <v>5000</v>
      </c>
    </row>
    <row r="6" spans="1:4" x14ac:dyDescent="0.2">
      <c r="B6">
        <v>700</v>
      </c>
      <c r="C6">
        <v>2400</v>
      </c>
      <c r="D6">
        <v>2000</v>
      </c>
    </row>
    <row r="7" spans="1:4" x14ac:dyDescent="0.2">
      <c r="B7">
        <v>10000</v>
      </c>
      <c r="C7">
        <v>4000</v>
      </c>
      <c r="D7">
        <v>4800</v>
      </c>
    </row>
    <row r="8" spans="1:4" x14ac:dyDescent="0.2">
      <c r="B8">
        <v>3550</v>
      </c>
      <c r="C8">
        <v>1200</v>
      </c>
      <c r="D8">
        <v>600</v>
      </c>
    </row>
    <row r="9" spans="1:4" x14ac:dyDescent="0.2">
      <c r="B9" s="35" t="s">
        <v>475</v>
      </c>
      <c r="C9">
        <v>1200</v>
      </c>
      <c r="D9">
        <v>10000</v>
      </c>
    </row>
    <row r="10" spans="1:4" x14ac:dyDescent="0.2">
      <c r="B10">
        <v>1100</v>
      </c>
      <c r="C10">
        <v>1500</v>
      </c>
      <c r="D10">
        <v>5500</v>
      </c>
    </row>
    <row r="11" spans="1:4" x14ac:dyDescent="0.2">
      <c r="B11">
        <v>10000</v>
      </c>
      <c r="C11">
        <v>400</v>
      </c>
      <c r="D11">
        <v>4000</v>
      </c>
    </row>
    <row r="12" spans="1:4" x14ac:dyDescent="0.2">
      <c r="B12">
        <v>1100</v>
      </c>
      <c r="C12">
        <v>2000</v>
      </c>
      <c r="D12">
        <v>36000</v>
      </c>
    </row>
    <row r="13" spans="1:4" x14ac:dyDescent="0.2">
      <c r="B13">
        <v>2100</v>
      </c>
      <c r="C13" s="35" t="s">
        <v>475</v>
      </c>
      <c r="D13">
        <v>10000</v>
      </c>
    </row>
    <row r="14" spans="1:4" x14ac:dyDescent="0.2">
      <c r="B14">
        <v>2000</v>
      </c>
      <c r="C14">
        <v>4000</v>
      </c>
      <c r="D14">
        <v>1000</v>
      </c>
    </row>
    <row r="15" spans="1:4" x14ac:dyDescent="0.2">
      <c r="B15">
        <v>1000</v>
      </c>
      <c r="C15">
        <v>1000</v>
      </c>
      <c r="D15">
        <v>4000</v>
      </c>
    </row>
    <row r="16" spans="1:4" x14ac:dyDescent="0.2">
      <c r="B16" s="35" t="s">
        <v>476</v>
      </c>
      <c r="C16">
        <v>1700</v>
      </c>
    </row>
    <row r="17" spans="2:3" x14ac:dyDescent="0.2">
      <c r="B17">
        <v>2200</v>
      </c>
      <c r="C17">
        <v>1500</v>
      </c>
    </row>
    <row r="18" spans="2:3" x14ac:dyDescent="0.2">
      <c r="B18">
        <v>700</v>
      </c>
      <c r="C18">
        <v>900</v>
      </c>
    </row>
    <row r="19" spans="2:3" x14ac:dyDescent="0.2">
      <c r="C19">
        <v>3800</v>
      </c>
    </row>
    <row r="20" spans="2:3" x14ac:dyDescent="0.2">
      <c r="C20">
        <v>3000</v>
      </c>
    </row>
    <row r="21" spans="2:3" x14ac:dyDescent="0.2">
      <c r="C21">
        <v>6000</v>
      </c>
    </row>
    <row r="22" spans="2:3" x14ac:dyDescent="0.2">
      <c r="C22">
        <v>500</v>
      </c>
    </row>
    <row r="23" spans="2:3" x14ac:dyDescent="0.2">
      <c r="C23">
        <v>700</v>
      </c>
    </row>
    <row r="24" spans="2:3" x14ac:dyDescent="0.2">
      <c r="C24" s="35" t="s">
        <v>475</v>
      </c>
    </row>
    <row r="25" spans="2:3" x14ac:dyDescent="0.2">
      <c r="C25">
        <v>1700</v>
      </c>
    </row>
    <row r="26" spans="2:3" x14ac:dyDescent="0.2">
      <c r="C26" s="35" t="s">
        <v>475</v>
      </c>
    </row>
    <row r="27" spans="2:3" x14ac:dyDescent="0.2">
      <c r="C27">
        <v>11000</v>
      </c>
    </row>
    <row r="28" spans="2:3" x14ac:dyDescent="0.2">
      <c r="C28">
        <v>8000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M42"/>
  <sheetViews>
    <sheetView zoomScale="160" zoomScaleNormal="160" zoomScalePageLayoutView="160" workbookViewId="0">
      <selection activeCell="D21" sqref="D21"/>
    </sheetView>
  </sheetViews>
  <sheetFormatPr baseColWidth="10" defaultRowHeight="16" x14ac:dyDescent="0.2"/>
  <sheetData>
    <row r="25" spans="3:9" x14ac:dyDescent="0.2">
      <c r="D25" t="s">
        <v>478</v>
      </c>
      <c r="E25" t="s">
        <v>477</v>
      </c>
      <c r="F25" t="s">
        <v>479</v>
      </c>
    </row>
    <row r="26" spans="3:9" x14ac:dyDescent="0.2">
      <c r="D26">
        <v>10</v>
      </c>
      <c r="E26">
        <v>5169</v>
      </c>
      <c r="F26">
        <f t="shared" ref="F26:F36" si="0">E26*D26</f>
        <v>51690</v>
      </c>
    </row>
    <row r="27" spans="3:9" x14ac:dyDescent="0.2">
      <c r="D27">
        <f>D26+1</f>
        <v>11</v>
      </c>
      <c r="E27">
        <v>4899</v>
      </c>
      <c r="F27">
        <f t="shared" si="0"/>
        <v>53889</v>
      </c>
      <c r="G27">
        <f>F27/F26</f>
        <v>1.042542077771329</v>
      </c>
      <c r="H27">
        <f>E26-E27</f>
        <v>270</v>
      </c>
      <c r="I27">
        <f>F27-F26</f>
        <v>2199</v>
      </c>
    </row>
    <row r="28" spans="3:9" x14ac:dyDescent="0.2">
      <c r="D28">
        <f t="shared" ref="D28:D40" si="1">D27+1</f>
        <v>12</v>
      </c>
      <c r="E28">
        <v>4606</v>
      </c>
      <c r="F28">
        <f t="shared" si="0"/>
        <v>55272</v>
      </c>
      <c r="G28">
        <f t="shared" ref="G28:G41" si="2">F28/F27</f>
        <v>1.0256638646105884</v>
      </c>
      <c r="H28">
        <f t="shared" ref="H28:H41" si="3">E27-E28</f>
        <v>293</v>
      </c>
      <c r="I28">
        <f t="shared" ref="I28:I41" si="4">F28-F27</f>
        <v>1383</v>
      </c>
    </row>
    <row r="29" spans="3:9" x14ac:dyDescent="0.2">
      <c r="D29">
        <f t="shared" si="1"/>
        <v>13</v>
      </c>
      <c r="E29">
        <v>4386</v>
      </c>
      <c r="F29">
        <f t="shared" si="0"/>
        <v>57018</v>
      </c>
      <c r="G29">
        <f t="shared" si="2"/>
        <v>1.0315892314372557</v>
      </c>
      <c r="H29">
        <f t="shared" si="3"/>
        <v>220</v>
      </c>
      <c r="I29">
        <f t="shared" si="4"/>
        <v>1746</v>
      </c>
    </row>
    <row r="30" spans="3:9" x14ac:dyDescent="0.2">
      <c r="D30">
        <f t="shared" si="1"/>
        <v>14</v>
      </c>
      <c r="E30">
        <v>4182</v>
      </c>
      <c r="F30">
        <f t="shared" si="0"/>
        <v>58548</v>
      </c>
      <c r="G30">
        <f t="shared" si="2"/>
        <v>1.0268336314847943</v>
      </c>
      <c r="H30">
        <f t="shared" si="3"/>
        <v>204</v>
      </c>
      <c r="I30">
        <f t="shared" si="4"/>
        <v>1530</v>
      </c>
    </row>
    <row r="31" spans="3:9" x14ac:dyDescent="0.2">
      <c r="C31">
        <f>F31-F26</f>
        <v>8250</v>
      </c>
      <c r="D31">
        <f t="shared" si="1"/>
        <v>15</v>
      </c>
      <c r="E31">
        <v>3996</v>
      </c>
      <c r="F31">
        <f t="shared" si="0"/>
        <v>59940</v>
      </c>
      <c r="G31">
        <f t="shared" si="2"/>
        <v>1.0237753638040583</v>
      </c>
      <c r="H31">
        <f t="shared" si="3"/>
        <v>186</v>
      </c>
      <c r="I31">
        <f t="shared" si="4"/>
        <v>1392</v>
      </c>
    </row>
    <row r="32" spans="3:9" x14ac:dyDescent="0.2">
      <c r="D32">
        <f t="shared" si="1"/>
        <v>16</v>
      </c>
      <c r="E32">
        <v>3835</v>
      </c>
      <c r="F32">
        <f t="shared" si="0"/>
        <v>61360</v>
      </c>
      <c r="G32">
        <f t="shared" si="2"/>
        <v>1.0236903570236904</v>
      </c>
      <c r="H32">
        <f t="shared" si="3"/>
        <v>161</v>
      </c>
      <c r="I32">
        <f t="shared" si="4"/>
        <v>1420</v>
      </c>
    </row>
    <row r="33" spans="2:13" x14ac:dyDescent="0.2">
      <c r="D33">
        <f t="shared" si="1"/>
        <v>17</v>
      </c>
      <c r="E33">
        <v>3719</v>
      </c>
      <c r="F33">
        <f t="shared" si="0"/>
        <v>63223</v>
      </c>
      <c r="G33">
        <f t="shared" si="2"/>
        <v>1.0303617992177314</v>
      </c>
      <c r="H33">
        <f t="shared" si="3"/>
        <v>116</v>
      </c>
      <c r="I33">
        <f t="shared" si="4"/>
        <v>1863</v>
      </c>
    </row>
    <row r="34" spans="2:13" x14ac:dyDescent="0.2">
      <c r="D34">
        <f t="shared" si="1"/>
        <v>18</v>
      </c>
      <c r="E34">
        <v>3594</v>
      </c>
      <c r="F34">
        <f t="shared" si="0"/>
        <v>64692</v>
      </c>
      <c r="G34">
        <f t="shared" si="2"/>
        <v>1.0232352150325039</v>
      </c>
      <c r="H34">
        <f t="shared" si="3"/>
        <v>125</v>
      </c>
      <c r="I34">
        <f t="shared" si="4"/>
        <v>1469</v>
      </c>
    </row>
    <row r="35" spans="2:13" x14ac:dyDescent="0.2">
      <c r="D35">
        <f t="shared" si="1"/>
        <v>19</v>
      </c>
      <c r="E35">
        <v>3446</v>
      </c>
      <c r="F35">
        <f t="shared" si="0"/>
        <v>65474</v>
      </c>
      <c r="G35">
        <f t="shared" si="2"/>
        <v>1.0120880479812033</v>
      </c>
      <c r="H35">
        <f t="shared" si="3"/>
        <v>148</v>
      </c>
      <c r="I35">
        <f t="shared" si="4"/>
        <v>782</v>
      </c>
    </row>
    <row r="36" spans="2:13" x14ac:dyDescent="0.2">
      <c r="C36">
        <f>F36-F31</f>
        <v>6500</v>
      </c>
      <c r="D36">
        <f t="shared" si="1"/>
        <v>20</v>
      </c>
      <c r="E36">
        <v>3322</v>
      </c>
      <c r="F36">
        <f t="shared" si="0"/>
        <v>66440</v>
      </c>
      <c r="G36">
        <f t="shared" si="2"/>
        <v>1.0147539481320829</v>
      </c>
      <c r="H36">
        <f t="shared" si="3"/>
        <v>124</v>
      </c>
      <c r="I36">
        <f t="shared" si="4"/>
        <v>966</v>
      </c>
      <c r="K36">
        <f>E36*6.6</f>
        <v>21925.199999999997</v>
      </c>
    </row>
    <row r="37" spans="2:13" x14ac:dyDescent="0.2">
      <c r="D37">
        <f t="shared" si="1"/>
        <v>21</v>
      </c>
      <c r="E37">
        <v>3234</v>
      </c>
      <c r="F37">
        <f>E37*D37</f>
        <v>67914</v>
      </c>
      <c r="G37">
        <f t="shared" si="2"/>
        <v>1.0221854304635762</v>
      </c>
      <c r="H37">
        <f t="shared" si="3"/>
        <v>88</v>
      </c>
      <c r="I37">
        <f t="shared" si="4"/>
        <v>1474</v>
      </c>
    </row>
    <row r="38" spans="2:13" x14ac:dyDescent="0.2">
      <c r="D38">
        <f t="shared" si="1"/>
        <v>22</v>
      </c>
      <c r="E38">
        <v>3153</v>
      </c>
      <c r="F38">
        <f>E38*D38</f>
        <v>69366</v>
      </c>
      <c r="G38">
        <f t="shared" si="2"/>
        <v>1.0213799805636541</v>
      </c>
      <c r="H38">
        <f t="shared" si="3"/>
        <v>81</v>
      </c>
      <c r="I38">
        <f t="shared" si="4"/>
        <v>1452</v>
      </c>
    </row>
    <row r="39" spans="2:13" x14ac:dyDescent="0.2">
      <c r="D39">
        <f t="shared" si="1"/>
        <v>23</v>
      </c>
      <c r="E39">
        <v>3079</v>
      </c>
      <c r="F39">
        <f>E39*D39</f>
        <v>70817</v>
      </c>
      <c r="G39">
        <f t="shared" si="2"/>
        <v>1.0209180290055646</v>
      </c>
      <c r="H39">
        <f t="shared" si="3"/>
        <v>74</v>
      </c>
      <c r="I39">
        <f t="shared" si="4"/>
        <v>1451</v>
      </c>
    </row>
    <row r="40" spans="2:13" x14ac:dyDescent="0.2">
      <c r="D40">
        <f t="shared" si="1"/>
        <v>24</v>
      </c>
      <c r="E40">
        <v>3010</v>
      </c>
      <c r="F40">
        <f>E40*D40</f>
        <v>72240</v>
      </c>
      <c r="G40">
        <f t="shared" si="2"/>
        <v>1.0200940452151319</v>
      </c>
      <c r="H40">
        <f t="shared" si="3"/>
        <v>69</v>
      </c>
      <c r="I40">
        <f t="shared" si="4"/>
        <v>1423</v>
      </c>
    </row>
    <row r="41" spans="2:13" x14ac:dyDescent="0.2">
      <c r="B41">
        <f>E41-E36</f>
        <v>-376</v>
      </c>
      <c r="C41">
        <f>F41-F36</f>
        <v>7210</v>
      </c>
      <c r="D41">
        <v>25</v>
      </c>
      <c r="E41">
        <v>2946</v>
      </c>
      <c r="F41">
        <f>E41*D41</f>
        <v>73650</v>
      </c>
      <c r="G41">
        <f t="shared" si="2"/>
        <v>1.0195182724252492</v>
      </c>
      <c r="H41">
        <f t="shared" si="3"/>
        <v>64</v>
      </c>
      <c r="I41">
        <f t="shared" si="4"/>
        <v>1410</v>
      </c>
      <c r="K41">
        <f>E41*6.6</f>
        <v>19443.599999999999</v>
      </c>
      <c r="L41">
        <f>K41-K36</f>
        <v>-2481.5999999999985</v>
      </c>
      <c r="M41">
        <f>L41*20</f>
        <v>-49631.999999999971</v>
      </c>
    </row>
    <row r="42" spans="2:13" x14ac:dyDescent="0.2">
      <c r="B42">
        <f>B41*20</f>
        <v>-7520</v>
      </c>
      <c r="C42">
        <f>C41*6.6</f>
        <v>47586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hk!D26</xm:f>
              <xm:sqref>L12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130" zoomScaleNormal="130" zoomScalePageLayoutView="130" workbookViewId="0">
      <selection activeCell="C23" sqref="C23"/>
    </sheetView>
  </sheetViews>
  <sheetFormatPr baseColWidth="10" defaultRowHeight="16" x14ac:dyDescent="0.2"/>
  <cols>
    <col min="1" max="1" width="10.83203125" style="4"/>
    <col min="2" max="2" width="9.5" style="4" bestFit="1" customWidth="1"/>
    <col min="3" max="3" width="10.83203125" style="4" customWidth="1"/>
    <col min="4" max="4" width="12.5" style="4" bestFit="1" customWidth="1"/>
    <col min="5" max="5" width="8.5" style="4" bestFit="1" customWidth="1"/>
    <col min="6" max="6" width="13.5" style="6" bestFit="1" customWidth="1"/>
    <col min="7" max="7" width="10.33203125" style="4" customWidth="1"/>
    <col min="8" max="8" width="12.83203125" style="4" customWidth="1"/>
    <col min="9" max="10" width="10.33203125" style="4" customWidth="1"/>
    <col min="11" max="11" width="13.33203125" style="4" customWidth="1"/>
    <col min="12" max="12" width="13.83203125" style="4" customWidth="1"/>
    <col min="13" max="13" width="12" style="4" customWidth="1"/>
    <col min="14" max="14" width="10" style="4" customWidth="1"/>
    <col min="15" max="15" width="12.33203125" style="52" customWidth="1"/>
    <col min="16" max="16" width="14.33203125" style="3" customWidth="1"/>
    <col min="17" max="17" width="8.5" style="3" bestFit="1" customWidth="1"/>
    <col min="18" max="19" width="11" style="3" bestFit="1" customWidth="1"/>
    <col min="20" max="20" width="10.83203125" style="3"/>
    <col min="21" max="21" width="12.6640625" style="28" customWidth="1"/>
    <col min="22" max="22" width="11.5" style="4" bestFit="1" customWidth="1"/>
    <col min="23" max="16384" width="10.83203125" style="4"/>
  </cols>
  <sheetData>
    <row r="1" spans="2:22" x14ac:dyDescent="0.2">
      <c r="B1" s="4" t="s">
        <v>400</v>
      </c>
      <c r="C1" s="4">
        <v>9000</v>
      </c>
      <c r="D1" s="4">
        <v>7706</v>
      </c>
      <c r="E1" s="4">
        <v>7086</v>
      </c>
      <c r="F1" s="4">
        <f>E1*3</f>
        <v>21258</v>
      </c>
      <c r="G1" s="6"/>
      <c r="H1" s="4">
        <v>3500</v>
      </c>
    </row>
    <row r="2" spans="2:22" x14ac:dyDescent="0.2">
      <c r="F2" s="4">
        <v>23118</v>
      </c>
    </row>
    <row r="3" spans="2:22" x14ac:dyDescent="0.2">
      <c r="C3" s="4" t="s">
        <v>0</v>
      </c>
      <c r="D3" s="4" t="s">
        <v>1</v>
      </c>
      <c r="E3" s="4" t="s">
        <v>2</v>
      </c>
      <c r="G3" s="4" t="s">
        <v>4</v>
      </c>
      <c r="H3" s="4" t="s">
        <v>7</v>
      </c>
      <c r="I3" s="4" t="s">
        <v>5</v>
      </c>
      <c r="J3" s="4" t="s">
        <v>6</v>
      </c>
      <c r="L3" s="4" t="s">
        <v>385</v>
      </c>
      <c r="M3" s="4" t="s">
        <v>314</v>
      </c>
      <c r="O3" s="52" t="s">
        <v>3</v>
      </c>
      <c r="P3" s="17" t="s">
        <v>349</v>
      </c>
      <c r="Q3" s="3" t="s">
        <v>312</v>
      </c>
      <c r="R3" s="3" t="s">
        <v>313</v>
      </c>
      <c r="S3" s="4" t="s">
        <v>5</v>
      </c>
      <c r="T3" s="4" t="s">
        <v>4</v>
      </c>
      <c r="U3" s="28" t="s">
        <v>315</v>
      </c>
    </row>
    <row r="4" spans="2:22" x14ac:dyDescent="0.2">
      <c r="P4" s="17"/>
      <c r="S4" s="4"/>
      <c r="T4" s="4"/>
    </row>
    <row r="5" spans="2:22" s="39" customFormat="1" x14ac:dyDescent="0.2">
      <c r="F5" s="40"/>
      <c r="G5" s="41"/>
      <c r="H5" s="42"/>
      <c r="I5" s="42"/>
      <c r="J5" s="42"/>
      <c r="K5" s="42"/>
      <c r="L5" s="42"/>
      <c r="M5" s="43"/>
      <c r="O5" s="53"/>
      <c r="P5" s="42"/>
      <c r="Q5" s="42"/>
      <c r="R5" s="42"/>
      <c r="S5" s="42"/>
      <c r="U5" s="42"/>
    </row>
    <row r="6" spans="2:22" s="39" customFormat="1" x14ac:dyDescent="0.2">
      <c r="F6" s="40"/>
      <c r="G6" s="41"/>
      <c r="H6" s="42"/>
      <c r="I6" s="42"/>
      <c r="J6" s="42"/>
      <c r="K6" s="42"/>
      <c r="L6" s="42"/>
      <c r="M6" s="43"/>
      <c r="O6" s="53"/>
      <c r="P6" s="42"/>
      <c r="Q6" s="42"/>
      <c r="R6" s="42"/>
      <c r="S6" s="42"/>
      <c r="U6" s="42"/>
    </row>
    <row r="7" spans="2:22" s="39" customFormat="1" x14ac:dyDescent="0.2">
      <c r="F7" s="40"/>
      <c r="G7" s="41"/>
      <c r="H7" s="42"/>
      <c r="I7" s="42"/>
      <c r="J7" s="42"/>
      <c r="K7" s="42"/>
      <c r="L7" s="42"/>
      <c r="M7" s="43"/>
      <c r="O7" s="53"/>
      <c r="P7" s="42"/>
      <c r="Q7" s="42"/>
      <c r="R7" s="42"/>
      <c r="S7" s="42"/>
      <c r="U7" s="42"/>
    </row>
    <row r="8" spans="2:22" s="39" customFormat="1" x14ac:dyDescent="0.2">
      <c r="F8" s="40"/>
      <c r="G8" s="41"/>
      <c r="H8" s="42"/>
      <c r="I8" s="42"/>
      <c r="J8" s="42"/>
      <c r="K8" s="42"/>
      <c r="L8" s="42"/>
      <c r="M8" s="43"/>
      <c r="O8" s="53"/>
      <c r="P8" s="42"/>
      <c r="Q8" s="42"/>
      <c r="R8" s="42"/>
      <c r="S8" s="42"/>
      <c r="U8" s="42"/>
    </row>
    <row r="9" spans="2:22" s="39" customFormat="1" x14ac:dyDescent="0.2">
      <c r="F9" s="40"/>
      <c r="G9" s="41"/>
      <c r="H9" s="42"/>
      <c r="I9" s="42"/>
      <c r="J9" s="42"/>
      <c r="K9" s="42"/>
      <c r="L9" s="42"/>
      <c r="M9" s="43"/>
      <c r="O9" s="53"/>
      <c r="P9" s="42"/>
      <c r="Q9" s="42"/>
      <c r="R9" s="42"/>
      <c r="S9" s="42"/>
      <c r="U9" s="42"/>
    </row>
    <row r="10" spans="2:22" s="39" customFormat="1" x14ac:dyDescent="0.2">
      <c r="B10" s="39" t="s">
        <v>483</v>
      </c>
      <c r="D10" s="39">
        <v>43200</v>
      </c>
      <c r="E10" s="39">
        <v>340</v>
      </c>
      <c r="F10" s="40">
        <f>C10+D10+E10</f>
        <v>43540</v>
      </c>
      <c r="G10" s="41">
        <f>$F$2*-0.12</f>
        <v>-2774.16</v>
      </c>
      <c r="H10" s="42">
        <f>-$F$2*0.08</f>
        <v>-1849.44</v>
      </c>
      <c r="I10" s="42">
        <f>-$F$2*0.02-3</f>
        <v>-465.36</v>
      </c>
      <c r="J10" s="42">
        <f>-$F$2*0.002</f>
        <v>-46.236000000000004</v>
      </c>
      <c r="K10" s="42">
        <f>F10+G10+H10+I10+J10</f>
        <v>38404.803999999996</v>
      </c>
      <c r="L10" s="42">
        <f>K10-H$1</f>
        <v>34904.803999999996</v>
      </c>
      <c r="M10" s="43">
        <v>0.25</v>
      </c>
      <c r="N10" s="39">
        <v>1005</v>
      </c>
      <c r="O10" s="53">
        <f>L10*M10-N10</f>
        <v>7721.2009999999991</v>
      </c>
      <c r="P10" s="42">
        <f>K10-O10</f>
        <v>30683.602999999996</v>
      </c>
      <c r="Q10" s="42">
        <v>300</v>
      </c>
      <c r="R10" s="42">
        <v>150</v>
      </c>
      <c r="S10" s="42">
        <f>F$2*0.03</f>
        <v>693.54</v>
      </c>
      <c r="T10" s="39">
        <f>-2*G10</f>
        <v>5548.32</v>
      </c>
      <c r="U10" s="42">
        <f>P10+Q10+R10+S10+T10</f>
        <v>37375.462999999996</v>
      </c>
      <c r="V10" s="42">
        <f>T10+S10+R10+Q10+G10</f>
        <v>3917.7</v>
      </c>
    </row>
    <row r="11" spans="2:22" s="39" customFormat="1" x14ac:dyDescent="0.2">
      <c r="F11" s="40"/>
      <c r="G11" s="41"/>
      <c r="H11" s="42"/>
      <c r="I11" s="42"/>
      <c r="J11" s="42"/>
      <c r="K11" s="42"/>
      <c r="L11" s="42"/>
      <c r="M11" s="43"/>
      <c r="O11" s="53"/>
      <c r="P11" s="42"/>
      <c r="Q11" s="42"/>
      <c r="R11" s="42"/>
      <c r="S11" s="42"/>
      <c r="U11" s="42"/>
    </row>
    <row r="12" spans="2:22" s="39" customFormat="1" x14ac:dyDescent="0.2">
      <c r="F12" s="40"/>
      <c r="G12" s="41"/>
      <c r="H12" s="42"/>
      <c r="I12" s="42"/>
      <c r="J12" s="42"/>
      <c r="K12" s="42"/>
      <c r="L12" s="42"/>
      <c r="M12" s="43"/>
      <c r="O12" s="53"/>
      <c r="P12" s="42"/>
      <c r="Q12" s="42"/>
      <c r="R12" s="42"/>
      <c r="S12" s="42"/>
      <c r="U12" s="42"/>
    </row>
    <row r="13" spans="2:22" s="39" customFormat="1" x14ac:dyDescent="0.2">
      <c r="F13" s="40"/>
      <c r="G13" s="41"/>
      <c r="H13" s="42"/>
      <c r="I13" s="42"/>
      <c r="J13" s="42"/>
      <c r="K13" s="42"/>
      <c r="L13" s="42"/>
      <c r="M13" s="43"/>
      <c r="O13" s="53"/>
      <c r="P13" s="42"/>
      <c r="Q13" s="42"/>
      <c r="R13" s="42"/>
      <c r="S13" s="42"/>
      <c r="U13" s="42"/>
    </row>
    <row r="14" spans="2:22" s="57" customFormat="1" x14ac:dyDescent="0.2">
      <c r="F14" s="58"/>
      <c r="G14" s="59"/>
      <c r="H14" s="60"/>
      <c r="I14" s="60"/>
      <c r="J14" s="60"/>
      <c r="K14" s="60"/>
      <c r="L14" s="60"/>
      <c r="M14" s="61"/>
      <c r="O14" s="60"/>
      <c r="P14" s="60"/>
      <c r="Q14" s="60"/>
      <c r="R14" s="60"/>
      <c r="S14" s="60"/>
      <c r="U14" s="60"/>
    </row>
    <row r="15" spans="2:22" s="57" customFormat="1" x14ac:dyDescent="0.2">
      <c r="F15" s="58"/>
      <c r="G15" s="59"/>
      <c r="H15" s="60"/>
      <c r="I15" s="60"/>
      <c r="J15" s="60"/>
      <c r="K15" s="60"/>
      <c r="L15" s="60"/>
      <c r="M15" s="61"/>
      <c r="O15" s="60"/>
      <c r="P15" s="60"/>
      <c r="Q15" s="60"/>
      <c r="R15" s="60"/>
      <c r="S15" s="60"/>
      <c r="U15" s="60"/>
    </row>
    <row r="16" spans="2:22" s="57" customFormat="1" x14ac:dyDescent="0.2">
      <c r="C16" s="62"/>
      <c r="F16" s="58"/>
      <c r="G16" s="59"/>
      <c r="H16" s="60"/>
      <c r="I16" s="60"/>
      <c r="J16" s="60"/>
      <c r="K16" s="60"/>
      <c r="L16" s="60"/>
      <c r="M16" s="61"/>
      <c r="O16" s="60"/>
      <c r="P16" s="60"/>
      <c r="Q16" s="60"/>
      <c r="R16" s="60"/>
      <c r="S16" s="60"/>
      <c r="U16" s="60"/>
    </row>
    <row r="17" spans="1:22" s="57" customFormat="1" x14ac:dyDescent="0.2">
      <c r="F17" s="58"/>
      <c r="G17" s="59"/>
      <c r="H17" s="60"/>
      <c r="I17" s="60"/>
      <c r="J17" s="60"/>
      <c r="K17" s="60"/>
      <c r="L17" s="60"/>
      <c r="M17" s="61"/>
      <c r="O17" s="60"/>
      <c r="P17" s="60"/>
      <c r="Q17" s="60"/>
      <c r="R17" s="60"/>
      <c r="S17" s="60"/>
      <c r="U17" s="60"/>
    </row>
    <row r="18" spans="1:22" s="57" customFormat="1" x14ac:dyDescent="0.2">
      <c r="F18" s="58"/>
      <c r="G18" s="59"/>
      <c r="H18" s="60"/>
      <c r="I18" s="60"/>
      <c r="J18" s="60"/>
      <c r="K18" s="60"/>
      <c r="L18" s="60"/>
      <c r="M18" s="61"/>
      <c r="O18" s="60"/>
      <c r="P18" s="60"/>
      <c r="Q18" s="60"/>
      <c r="R18" s="60"/>
      <c r="S18" s="60"/>
      <c r="U18" s="60"/>
    </row>
    <row r="19" spans="1:22" s="57" customFormat="1" x14ac:dyDescent="0.2">
      <c r="F19" s="58"/>
      <c r="G19" s="59"/>
      <c r="H19" s="60"/>
      <c r="I19" s="60"/>
      <c r="J19" s="60"/>
      <c r="K19" s="60"/>
      <c r="L19" s="60"/>
      <c r="M19" s="61"/>
      <c r="O19" s="60"/>
      <c r="P19" s="60"/>
      <c r="Q19" s="60"/>
      <c r="R19" s="60"/>
      <c r="S19" s="60"/>
      <c r="U19" s="60"/>
    </row>
    <row r="20" spans="1:22" x14ac:dyDescent="0.2">
      <c r="V20" s="4">
        <f>V10*12</f>
        <v>47012.399999999994</v>
      </c>
    </row>
    <row r="21" spans="1:22" x14ac:dyDescent="0.2">
      <c r="B21" s="4" t="s">
        <v>485</v>
      </c>
      <c r="C21" s="4" t="s">
        <v>484</v>
      </c>
      <c r="D21" s="4" t="s">
        <v>486</v>
      </c>
      <c r="H21" s="16"/>
      <c r="I21" s="16"/>
      <c r="J21" s="16"/>
      <c r="K21" s="8"/>
      <c r="L21" s="8"/>
      <c r="O21" s="56"/>
      <c r="P21" s="7"/>
      <c r="Q21" s="7"/>
      <c r="R21" s="7"/>
      <c r="S21" s="7"/>
      <c r="U21" s="29"/>
    </row>
    <row r="22" spans="1:22" x14ac:dyDescent="0.2">
      <c r="A22" s="4">
        <v>2107</v>
      </c>
      <c r="B22" s="4">
        <v>142</v>
      </c>
      <c r="C22" s="4">
        <v>160</v>
      </c>
      <c r="D22" s="4">
        <v>6.3</v>
      </c>
      <c r="E22" s="4">
        <f>D22*C22*B22</f>
        <v>143136</v>
      </c>
      <c r="F22" s="4"/>
      <c r="K22" s="8"/>
      <c r="L22" s="8"/>
      <c r="O22" s="56"/>
      <c r="P22" s="7"/>
      <c r="Q22" s="7"/>
      <c r="R22" s="7"/>
      <c r="S22" s="7"/>
      <c r="U22" s="29"/>
    </row>
    <row r="23" spans="1:22" x14ac:dyDescent="0.2">
      <c r="A23" s="63">
        <v>2018</v>
      </c>
      <c r="B23">
        <v>45</v>
      </c>
      <c r="C23" s="18">
        <f>C22</f>
        <v>160</v>
      </c>
      <c r="D23">
        <f>D22</f>
        <v>6.3</v>
      </c>
      <c r="E23" s="4">
        <f>D23*C23*B23</f>
        <v>45360</v>
      </c>
      <c r="F23" s="4"/>
      <c r="H23"/>
      <c r="I23"/>
      <c r="K23" s="8"/>
      <c r="L23" s="8"/>
      <c r="O23" s="56"/>
      <c r="P23" s="7"/>
      <c r="Q23" s="7"/>
      <c r="R23" s="7"/>
      <c r="S23" s="7"/>
      <c r="U23" s="29"/>
    </row>
    <row r="24" spans="1:22" x14ac:dyDescent="0.2">
      <c r="A24" s="63"/>
      <c r="B24"/>
      <c r="C24" s="18"/>
      <c r="D24" t="s">
        <v>487</v>
      </c>
      <c r="E24" s="4">
        <f>D10*14.6</f>
        <v>630720</v>
      </c>
      <c r="F24" s="4"/>
      <c r="G24"/>
      <c r="O24" s="56"/>
      <c r="P24" s="7"/>
      <c r="Q24" s="7"/>
      <c r="R24" s="7"/>
      <c r="S24" s="7"/>
      <c r="U24" s="29"/>
    </row>
    <row r="25" spans="1:22" x14ac:dyDescent="0.2">
      <c r="A25" s="63"/>
      <c r="B25"/>
      <c r="C25" s="18"/>
      <c r="D25"/>
      <c r="E25" s="63"/>
      <c r="F25" s="63"/>
      <c r="G25"/>
      <c r="O25" s="56"/>
      <c r="P25" s="7"/>
      <c r="Q25" s="7"/>
      <c r="R25" s="7"/>
      <c r="S25" s="7"/>
      <c r="U25" s="29"/>
    </row>
    <row r="26" spans="1:22" x14ac:dyDescent="0.2">
      <c r="A26" s="63"/>
      <c r="B26"/>
      <c r="C26" s="18"/>
      <c r="D26" t="s">
        <v>489</v>
      </c>
      <c r="E26" s="63"/>
      <c r="F26" s="63"/>
      <c r="G26"/>
      <c r="O26" s="56"/>
      <c r="P26" s="7"/>
      <c r="Q26" s="7"/>
      <c r="R26" s="7"/>
      <c r="S26" s="7"/>
      <c r="U26" s="29"/>
    </row>
    <row r="27" spans="1:22" x14ac:dyDescent="0.2">
      <c r="A27" s="63"/>
      <c r="B27"/>
      <c r="C27"/>
      <c r="D27" t="s">
        <v>488</v>
      </c>
      <c r="E27">
        <v>120000</v>
      </c>
      <c r="F27"/>
      <c r="G27"/>
      <c r="K27" s="8"/>
      <c r="L27" s="8"/>
      <c r="O27" s="56"/>
      <c r="P27" s="7"/>
      <c r="Q27" s="7"/>
      <c r="R27" s="7"/>
      <c r="S27" s="7"/>
      <c r="U27" s="29"/>
    </row>
    <row r="28" spans="1:22" x14ac:dyDescent="0.2">
      <c r="A28" s="63"/>
      <c r="B28"/>
      <c r="C28"/>
      <c r="D28"/>
      <c r="E28">
        <f>V20</f>
        <v>47012.399999999994</v>
      </c>
      <c r="F28"/>
      <c r="G28"/>
      <c r="K28" s="16"/>
      <c r="L28" s="16"/>
      <c r="O28" s="56"/>
      <c r="P28" s="7"/>
      <c r="Q28" s="7"/>
      <c r="R28" s="7"/>
      <c r="S28" s="7"/>
      <c r="U28" s="29"/>
    </row>
    <row r="29" spans="1:22" x14ac:dyDescent="0.2">
      <c r="E29" s="4">
        <f>SUM(E22:E28)</f>
        <v>986228.4</v>
      </c>
      <c r="F29" s="4"/>
      <c r="O29" s="56"/>
      <c r="P29" s="7"/>
      <c r="Q29" s="7"/>
      <c r="R29" s="7"/>
      <c r="S29" s="7"/>
      <c r="U29" s="29"/>
    </row>
    <row r="30" spans="1:22" x14ac:dyDescent="0.2">
      <c r="A30" s="63"/>
      <c r="B30"/>
      <c r="C30" s="18"/>
      <c r="D30"/>
      <c r="F30" s="4"/>
      <c r="O30" s="56"/>
      <c r="P30" s="7"/>
      <c r="Q30" s="7"/>
      <c r="R30" s="7"/>
      <c r="S30" s="7"/>
      <c r="U30" s="29"/>
    </row>
    <row r="31" spans="1:22" x14ac:dyDescent="0.2">
      <c r="A31" s="63"/>
      <c r="B31"/>
      <c r="C31" s="18"/>
      <c r="D31"/>
      <c r="F31" s="28"/>
      <c r="G31"/>
      <c r="O31" s="56"/>
      <c r="P31" s="7"/>
      <c r="Q31" s="7"/>
      <c r="R31" s="7"/>
      <c r="S31" s="7"/>
      <c r="U31" s="29"/>
    </row>
    <row r="32" spans="1:22" x14ac:dyDescent="0.2">
      <c r="D32" s="6"/>
      <c r="F32" s="4"/>
      <c r="O32" s="56"/>
      <c r="P32" s="7"/>
      <c r="Q32" s="7"/>
      <c r="R32" s="7"/>
      <c r="S32" s="7"/>
      <c r="U32" s="29"/>
    </row>
    <row r="33" spans="1:21" x14ac:dyDescent="0.2">
      <c r="D33" s="6"/>
      <c r="F33" s="4"/>
      <c r="N33" s="8"/>
      <c r="O33" s="56"/>
      <c r="P33" s="7"/>
      <c r="Q33" s="7"/>
      <c r="R33" s="7"/>
      <c r="S33" s="7"/>
      <c r="U33" s="29"/>
    </row>
    <row r="34" spans="1:21" x14ac:dyDescent="0.2">
      <c r="D34" s="6"/>
      <c r="F34" s="4"/>
      <c r="K34" s="8"/>
      <c r="L34" s="8"/>
      <c r="O34" s="56"/>
      <c r="P34" s="7"/>
      <c r="Q34" s="7"/>
      <c r="R34" s="7"/>
      <c r="S34" s="7"/>
      <c r="U34" s="29"/>
    </row>
    <row r="35" spans="1:21" x14ac:dyDescent="0.2">
      <c r="D35" s="6"/>
      <c r="F35" s="4"/>
      <c r="K35" s="16"/>
      <c r="L35" s="16"/>
      <c r="O35" s="56"/>
      <c r="P35" s="7"/>
      <c r="Q35" s="7"/>
      <c r="R35" s="7"/>
      <c r="S35" s="7"/>
      <c r="U35" s="29"/>
    </row>
    <row r="36" spans="1:21" x14ac:dyDescent="0.2">
      <c r="D36" s="6"/>
      <c r="F36" s="4"/>
      <c r="O36" s="56"/>
      <c r="P36" s="7"/>
      <c r="Q36" s="7"/>
      <c r="R36" s="7"/>
      <c r="S36" s="7"/>
      <c r="U36" s="29"/>
    </row>
    <row r="37" spans="1:21" x14ac:dyDescent="0.2">
      <c r="D37" s="6"/>
      <c r="F37" s="4"/>
      <c r="O37" s="56"/>
      <c r="P37" s="7"/>
      <c r="Q37" s="7"/>
      <c r="R37" s="7"/>
      <c r="S37" s="7"/>
      <c r="U37" s="29"/>
    </row>
    <row r="38" spans="1:21" x14ac:dyDescent="0.2">
      <c r="O38" s="56"/>
      <c r="P38" s="7"/>
      <c r="Q38" s="7"/>
      <c r="R38" s="7"/>
      <c r="S38" s="7"/>
      <c r="U38" s="29"/>
    </row>
    <row r="39" spans="1:21" x14ac:dyDescent="0.2">
      <c r="O39" s="56"/>
      <c r="P39" s="7"/>
      <c r="Q39" s="7"/>
      <c r="R39" s="7"/>
      <c r="S39" s="7"/>
      <c r="U39" s="29"/>
    </row>
    <row r="40" spans="1:21" x14ac:dyDescent="0.2">
      <c r="K40" s="16"/>
      <c r="L40" s="16"/>
      <c r="O40" s="56"/>
      <c r="P40" s="7"/>
      <c r="Q40" s="7"/>
      <c r="R40" s="7"/>
      <c r="S40" s="7"/>
      <c r="U40" s="29"/>
    </row>
    <row r="41" spans="1:21" x14ac:dyDescent="0.2">
      <c r="O41" s="56"/>
      <c r="P41" s="7"/>
      <c r="Q41" s="7"/>
      <c r="R41" s="7"/>
      <c r="S41" s="7"/>
      <c r="U41" s="29"/>
    </row>
    <row r="42" spans="1:21" x14ac:dyDescent="0.2">
      <c r="O42" s="56"/>
      <c r="P42" s="7"/>
      <c r="Q42" s="7"/>
      <c r="R42" s="7"/>
      <c r="S42" s="7"/>
      <c r="U42" s="29"/>
    </row>
    <row r="45" spans="1:21" ht="20" x14ac:dyDescent="0.2">
      <c r="A45" s="63"/>
      <c r="B45" s="21"/>
      <c r="C45" s="21"/>
      <c r="D45" s="21"/>
      <c r="E45"/>
      <c r="F45"/>
      <c r="G45"/>
      <c r="H45">
        <f>0.95*C17</f>
        <v>0</v>
      </c>
      <c r="I45"/>
    </row>
    <row r="46" spans="1:21" ht="20" x14ac:dyDescent="0.2">
      <c r="A46" s="63"/>
      <c r="B46" s="22"/>
      <c r="C46" s="23"/>
      <c r="D46" s="24"/>
      <c r="E46"/>
      <c r="F46"/>
      <c r="G46"/>
      <c r="H46">
        <v>54000</v>
      </c>
      <c r="I46"/>
      <c r="P46" s="4"/>
      <c r="Q46" s="4"/>
      <c r="R46" s="4"/>
      <c r="S46" s="4"/>
      <c r="T46" s="4"/>
      <c r="U46" s="4"/>
    </row>
    <row r="47" spans="1:21" ht="20" x14ac:dyDescent="0.2">
      <c r="A47" s="63"/>
      <c r="B47" s="22"/>
      <c r="C47" s="23"/>
      <c r="D47" s="24"/>
      <c r="E47"/>
      <c r="F47"/>
      <c r="G47"/>
      <c r="H47">
        <v>16984</v>
      </c>
      <c r="I47"/>
      <c r="P47" s="4"/>
      <c r="Q47" s="4"/>
      <c r="R47" s="4"/>
      <c r="S47" s="4"/>
      <c r="T47" s="4"/>
      <c r="U47" s="4"/>
    </row>
    <row r="48" spans="1:21" ht="20" x14ac:dyDescent="0.2">
      <c r="A48" s="63"/>
      <c r="B48" s="22"/>
      <c r="C48" s="23"/>
      <c r="D48" s="24"/>
      <c r="E48"/>
      <c r="F48"/>
      <c r="G48"/>
      <c r="H48"/>
      <c r="I48"/>
      <c r="P48" s="4"/>
      <c r="Q48" s="4"/>
      <c r="R48" s="4"/>
      <c r="S48" s="4"/>
      <c r="T48" s="4"/>
      <c r="U48" s="4"/>
    </row>
    <row r="49" spans="1:21" ht="20" x14ac:dyDescent="0.2">
      <c r="A49" s="63"/>
      <c r="B49" s="22"/>
      <c r="C49" s="23"/>
      <c r="D49" s="24"/>
      <c r="E49"/>
      <c r="F49"/>
      <c r="G49"/>
      <c r="H49"/>
      <c r="I49"/>
      <c r="P49" s="4"/>
      <c r="Q49" s="4"/>
      <c r="R49" s="4"/>
      <c r="S49" s="4"/>
      <c r="T49" s="4"/>
      <c r="U49" s="4"/>
    </row>
    <row r="50" spans="1:21" ht="20" x14ac:dyDescent="0.2">
      <c r="A50" s="63"/>
      <c r="B50" s="22"/>
      <c r="C50" s="23"/>
      <c r="D50" s="24"/>
      <c r="E50"/>
      <c r="F50"/>
      <c r="G50"/>
      <c r="H50"/>
      <c r="I50"/>
      <c r="P50" s="4"/>
      <c r="Q50" s="4"/>
      <c r="R50" s="4"/>
      <c r="S50" s="4"/>
      <c r="T50" s="4"/>
      <c r="U50" s="4"/>
    </row>
    <row r="51" spans="1:21" ht="20" x14ac:dyDescent="0.2">
      <c r="A51" s="63"/>
      <c r="B51" s="22"/>
      <c r="C51" s="23"/>
      <c r="D51" s="24"/>
      <c r="E51"/>
      <c r="F51"/>
      <c r="G51"/>
      <c r="H51"/>
      <c r="I51"/>
      <c r="P51" s="4"/>
      <c r="Q51" s="4"/>
      <c r="R51" s="4"/>
      <c r="S51" s="4"/>
      <c r="T51" s="4"/>
      <c r="U51" s="4"/>
    </row>
    <row r="52" spans="1:21" ht="20" x14ac:dyDescent="0.2">
      <c r="A52" s="63"/>
      <c r="B52" s="22"/>
      <c r="C52" s="23"/>
      <c r="D52" s="24"/>
      <c r="E52"/>
      <c r="F52"/>
      <c r="G52"/>
      <c r="H52"/>
      <c r="I52"/>
      <c r="P52" s="4"/>
      <c r="Q52" s="4"/>
      <c r="R52" s="4"/>
      <c r="S52" s="4"/>
      <c r="T52" s="4"/>
      <c r="U52" s="4"/>
    </row>
    <row r="53" spans="1:21" x14ac:dyDescent="0.2">
      <c r="A53" s="63"/>
      <c r="B53"/>
      <c r="C53"/>
      <c r="D53"/>
      <c r="E53"/>
      <c r="F53"/>
      <c r="G53"/>
      <c r="H53"/>
      <c r="I53"/>
      <c r="P53" s="4"/>
      <c r="Q53" s="4"/>
      <c r="R53" s="4"/>
      <c r="S53" s="4"/>
      <c r="T53" s="4"/>
      <c r="U53" s="4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topLeftCell="A10" zoomScale="122" zoomScaleNormal="145" zoomScalePageLayoutView="145" workbookViewId="0">
      <selection activeCell="F32" sqref="F30:F32"/>
    </sheetView>
  </sheetViews>
  <sheetFormatPr baseColWidth="10" defaultRowHeight="16" x14ac:dyDescent="0.2"/>
  <cols>
    <col min="1" max="1" width="10.83203125" style="64"/>
    <col min="2" max="2" width="10.1640625" style="64" bestFit="1" customWidth="1"/>
    <col min="3" max="3" width="10.83203125" style="64" customWidth="1"/>
    <col min="4" max="4" width="9.1640625" style="64" bestFit="1" customWidth="1"/>
    <col min="5" max="5" width="13.6640625" style="64" bestFit="1" customWidth="1"/>
    <col min="6" max="6" width="13.83203125" style="64" customWidth="1"/>
    <col min="7" max="7" width="12.83203125" style="64" customWidth="1"/>
    <col min="8" max="9" width="10.33203125" style="64" customWidth="1"/>
    <col min="10" max="10" width="13.33203125" style="64" customWidth="1"/>
    <col min="11" max="11" width="13.83203125" style="64" customWidth="1"/>
    <col min="12" max="12" width="5.6640625" style="64" bestFit="1" customWidth="1"/>
    <col min="13" max="13" width="8.1640625" style="64" bestFit="1" customWidth="1"/>
    <col min="14" max="14" width="12.33203125" style="65" customWidth="1"/>
    <col min="15" max="15" width="14.6640625" style="66" bestFit="1" customWidth="1"/>
    <col min="16" max="16" width="11.1640625" style="66" bestFit="1" customWidth="1"/>
    <col min="17" max="17" width="11" style="66" bestFit="1" customWidth="1"/>
    <col min="18" max="18" width="11" style="66" customWidth="1"/>
    <col min="19" max="19" width="18.1640625" style="67" customWidth="1"/>
    <col min="20" max="20" width="11.5" style="64" bestFit="1" customWidth="1"/>
    <col min="21" max="16384" width="10.83203125" style="64"/>
  </cols>
  <sheetData>
    <row r="1" spans="2:19" x14ac:dyDescent="0.2">
      <c r="B1" s="64" t="s">
        <v>498</v>
      </c>
      <c r="D1" s="64">
        <v>8467</v>
      </c>
      <c r="E1" s="64">
        <f>D1*3</f>
        <v>25401</v>
      </c>
      <c r="G1" s="64">
        <v>3500</v>
      </c>
    </row>
    <row r="3" spans="2:19" x14ac:dyDescent="0.2">
      <c r="C3" s="64" t="s">
        <v>0</v>
      </c>
      <c r="D3" s="64" t="s">
        <v>1</v>
      </c>
      <c r="F3" s="64" t="s">
        <v>4</v>
      </c>
      <c r="G3" s="64" t="s">
        <v>7</v>
      </c>
      <c r="H3" s="64" t="s">
        <v>5</v>
      </c>
      <c r="I3" s="64" t="s">
        <v>6</v>
      </c>
      <c r="K3" s="64" t="s">
        <v>385</v>
      </c>
      <c r="L3" s="64" t="s">
        <v>314</v>
      </c>
      <c r="N3" s="65" t="s">
        <v>3</v>
      </c>
      <c r="O3" s="68" t="s">
        <v>349</v>
      </c>
      <c r="P3" s="64" t="s">
        <v>5</v>
      </c>
      <c r="Q3" s="64" t="s">
        <v>4</v>
      </c>
      <c r="R3" s="64" t="s">
        <v>499</v>
      </c>
      <c r="S3" s="67" t="s">
        <v>315</v>
      </c>
    </row>
    <row r="4" spans="2:19" x14ac:dyDescent="0.2">
      <c r="O4" s="68"/>
      <c r="P4" s="64"/>
      <c r="Q4" s="64"/>
      <c r="R4" s="64"/>
    </row>
    <row r="5" spans="2:19" s="69" customFormat="1" x14ac:dyDescent="0.2">
      <c r="N5" s="70"/>
    </row>
    <row r="6" spans="2:19" s="69" customFormat="1" x14ac:dyDescent="0.2">
      <c r="N6" s="70"/>
    </row>
    <row r="7" spans="2:19" s="69" customFormat="1" x14ac:dyDescent="0.2">
      <c r="N7" s="70"/>
    </row>
    <row r="8" spans="2:19" s="69" customFormat="1" x14ac:dyDescent="0.2">
      <c r="N8" s="70"/>
    </row>
    <row r="9" spans="2:19" s="69" customFormat="1" x14ac:dyDescent="0.2">
      <c r="N9" s="70"/>
    </row>
    <row r="10" spans="2:19" s="69" customFormat="1" x14ac:dyDescent="0.2">
      <c r="B10" s="69" t="s">
        <v>497</v>
      </c>
      <c r="D10" s="69">
        <v>75000</v>
      </c>
      <c r="E10" s="69">
        <f>C10+D10</f>
        <v>75000</v>
      </c>
      <c r="F10" s="69">
        <f>$E$1*-0.12</f>
        <v>-3048.12</v>
      </c>
      <c r="G10" s="69">
        <v>-270.95999999999998</v>
      </c>
      <c r="H10" s="69">
        <v>-104.6</v>
      </c>
      <c r="I10" s="69">
        <v>-6.77</v>
      </c>
      <c r="J10" s="69">
        <f>E10+F10+G10+H10+I10</f>
        <v>71569.549999999988</v>
      </c>
      <c r="K10" s="69">
        <f>J10-G$1</f>
        <v>68069.549999999988</v>
      </c>
      <c r="L10" s="69">
        <v>0.35</v>
      </c>
      <c r="M10" s="69">
        <v>5505</v>
      </c>
      <c r="N10" s="70">
        <f>K10*L10-M10</f>
        <v>18319.342499999995</v>
      </c>
      <c r="O10" s="69">
        <f>J10-N10</f>
        <v>53250.20749999999</v>
      </c>
      <c r="P10" s="69">
        <v>150</v>
      </c>
      <c r="Q10" s="69">
        <f>-2*F10</f>
        <v>6096.24</v>
      </c>
      <c r="R10" s="69">
        <v>10000</v>
      </c>
      <c r="S10" s="69">
        <f>O10+P10+Q10+R10</f>
        <v>69496.44749999998</v>
      </c>
    </row>
    <row r="11" spans="2:19" s="69" customFormat="1" x14ac:dyDescent="0.2">
      <c r="N11" s="70"/>
    </row>
    <row r="12" spans="2:19" s="69" customFormat="1" x14ac:dyDescent="0.2">
      <c r="N12" s="70"/>
    </row>
    <row r="13" spans="2:19" s="69" customFormat="1" x14ac:dyDescent="0.2">
      <c r="N13" s="70"/>
    </row>
    <row r="14" spans="2:19" s="71" customFormat="1" x14ac:dyDescent="0.2"/>
    <row r="15" spans="2:19" s="71" customFormat="1" x14ac:dyDescent="0.2"/>
    <row r="16" spans="2:19" s="71" customFormat="1" x14ac:dyDescent="0.2">
      <c r="C16" s="72"/>
    </row>
    <row r="17" spans="1:20" s="71" customFormat="1" x14ac:dyDescent="0.2"/>
    <row r="18" spans="1:20" s="71" customFormat="1" x14ac:dyDescent="0.2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5"/>
      <c r="O18" s="66"/>
      <c r="P18" s="66"/>
      <c r="Q18" s="66"/>
      <c r="R18" s="66"/>
      <c r="S18" s="67"/>
      <c r="T18" s="64"/>
    </row>
    <row r="19" spans="1:20" s="71" customFormat="1" x14ac:dyDescent="0.2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5"/>
      <c r="O19" s="66"/>
      <c r="P19" s="66"/>
      <c r="Q19" s="66"/>
      <c r="R19" s="66"/>
      <c r="S19" s="67"/>
      <c r="T19" s="64"/>
    </row>
    <row r="20" spans="1:20" x14ac:dyDescent="0.2">
      <c r="C20" s="64" t="s">
        <v>492</v>
      </c>
      <c r="D20" s="64" t="s">
        <v>491</v>
      </c>
      <c r="E20" s="64" t="s">
        <v>493</v>
      </c>
      <c r="F20" s="64" t="s">
        <v>490</v>
      </c>
    </row>
    <row r="21" spans="1:20" x14ac:dyDescent="0.2">
      <c r="A21" s="64" t="s">
        <v>495</v>
      </c>
      <c r="B21" s="64">
        <v>40000</v>
      </c>
      <c r="C21" s="64">
        <v>10</v>
      </c>
      <c r="D21" s="64">
        <v>6.3</v>
      </c>
      <c r="E21" s="64">
        <f>D21*C21*B21</f>
        <v>2520000</v>
      </c>
      <c r="F21" s="64">
        <f>E21/4</f>
        <v>630000</v>
      </c>
    </row>
    <row r="22" spans="1:20" x14ac:dyDescent="0.2">
      <c r="A22" s="64" t="s">
        <v>494</v>
      </c>
      <c r="B22" s="64">
        <f>B21*3.5</f>
        <v>140000</v>
      </c>
      <c r="C22" s="64">
        <v>5</v>
      </c>
      <c r="D22" s="64">
        <v>6.3</v>
      </c>
      <c r="E22" s="64">
        <f>D22*C22*B22</f>
        <v>4410000</v>
      </c>
      <c r="F22" s="64">
        <f>E22/4</f>
        <v>1102500</v>
      </c>
    </row>
    <row r="23" spans="1:20" x14ac:dyDescent="0.2">
      <c r="A23" s="64" t="s">
        <v>496</v>
      </c>
      <c r="F23" s="64">
        <f>D10*18</f>
        <v>1350000</v>
      </c>
    </row>
    <row r="24" spans="1:20" x14ac:dyDescent="0.2">
      <c r="F24" s="64">
        <f>T10*12</f>
        <v>0</v>
      </c>
    </row>
    <row r="27" spans="1:20" x14ac:dyDescent="0.2">
      <c r="F27" s="64">
        <f>F23+F22+F21+F24</f>
        <v>3082500</v>
      </c>
    </row>
    <row r="30" spans="1:20" x14ac:dyDescent="0.2">
      <c r="F30" s="64">
        <f>E10*14</f>
        <v>1050000</v>
      </c>
    </row>
    <row r="31" spans="1:20" x14ac:dyDescent="0.2">
      <c r="F31" s="64">
        <v>120000</v>
      </c>
    </row>
    <row r="32" spans="1:20" x14ac:dyDescent="0.2">
      <c r="F32" s="64">
        <f>Q10*6</f>
        <v>36577.440000000002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24"/>
  <sheetViews>
    <sheetView zoomScale="130" zoomScaleNormal="130" zoomScalePageLayoutView="130" workbookViewId="0">
      <selection activeCell="I24" sqref="I24"/>
    </sheetView>
  </sheetViews>
  <sheetFormatPr baseColWidth="10" defaultRowHeight="16" x14ac:dyDescent="0.2"/>
  <cols>
    <col min="6" max="6" width="13.5" customWidth="1"/>
    <col min="7" max="7" width="12.83203125" customWidth="1"/>
  </cols>
  <sheetData>
    <row r="1" spans="4:14" x14ac:dyDescent="0.2">
      <c r="J1" s="2"/>
      <c r="K1" s="2" t="s">
        <v>328</v>
      </c>
      <c r="L1" s="2" t="s">
        <v>329</v>
      </c>
      <c r="M1" s="2" t="s">
        <v>326</v>
      </c>
    </row>
    <row r="2" spans="4:14" x14ac:dyDescent="0.2">
      <c r="J2" s="2">
        <v>1</v>
      </c>
      <c r="K2" s="10" t="s">
        <v>323</v>
      </c>
      <c r="L2" s="10">
        <v>20</v>
      </c>
      <c r="M2" s="2" t="s">
        <v>327</v>
      </c>
    </row>
    <row r="3" spans="4:14" ht="23" x14ac:dyDescent="0.3">
      <c r="D3" t="s">
        <v>409</v>
      </c>
      <c r="E3">
        <v>58857.14</v>
      </c>
      <c r="G3" t="s">
        <v>348</v>
      </c>
      <c r="H3">
        <v>2060000</v>
      </c>
      <c r="J3" s="2">
        <f t="shared" ref="J3:J10" si="0">J2+1</f>
        <v>2</v>
      </c>
      <c r="K3" s="11" t="s">
        <v>332</v>
      </c>
      <c r="L3" s="12">
        <v>15</v>
      </c>
      <c r="M3" s="2" t="s">
        <v>330</v>
      </c>
    </row>
    <row r="4" spans="4:14" x14ac:dyDescent="0.2">
      <c r="J4" s="2">
        <f t="shared" si="0"/>
        <v>3</v>
      </c>
      <c r="K4" s="2" t="s">
        <v>324</v>
      </c>
      <c r="L4" s="2">
        <v>6</v>
      </c>
      <c r="M4" s="2" t="s">
        <v>327</v>
      </c>
    </row>
    <row r="5" spans="4:14" x14ac:dyDescent="0.2">
      <c r="D5" t="s">
        <v>410</v>
      </c>
      <c r="E5">
        <v>98095</v>
      </c>
      <c r="G5" t="s">
        <v>345</v>
      </c>
      <c r="H5">
        <f>H3*3%</f>
        <v>61800</v>
      </c>
      <c r="J5" s="2">
        <f t="shared" si="0"/>
        <v>4</v>
      </c>
      <c r="K5" s="2" t="s">
        <v>325</v>
      </c>
      <c r="L5" s="2">
        <v>23</v>
      </c>
      <c r="M5" s="2" t="s">
        <v>327</v>
      </c>
    </row>
    <row r="6" spans="4:14" x14ac:dyDescent="0.2">
      <c r="D6" t="s">
        <v>411</v>
      </c>
      <c r="E6">
        <v>19619</v>
      </c>
      <c r="G6" t="s">
        <v>344</v>
      </c>
      <c r="H6" s="2">
        <f>E5</f>
        <v>98095</v>
      </c>
      <c r="J6" s="2">
        <f t="shared" si="0"/>
        <v>5</v>
      </c>
      <c r="K6" s="2" t="s">
        <v>335</v>
      </c>
      <c r="L6" s="2">
        <v>4</v>
      </c>
      <c r="M6" s="2" t="s">
        <v>336</v>
      </c>
      <c r="N6" s="2"/>
    </row>
    <row r="7" spans="4:14" x14ac:dyDescent="0.2">
      <c r="D7" t="s">
        <v>412</v>
      </c>
      <c r="E7">
        <v>2942</v>
      </c>
      <c r="J7" s="2">
        <f t="shared" si="0"/>
        <v>6</v>
      </c>
      <c r="K7" s="13" t="s">
        <v>333</v>
      </c>
      <c r="L7" s="13">
        <v>10</v>
      </c>
      <c r="M7" s="2" t="s">
        <v>331</v>
      </c>
      <c r="N7" s="2"/>
    </row>
    <row r="8" spans="4:14" x14ac:dyDescent="0.2">
      <c r="D8" t="s">
        <v>413</v>
      </c>
      <c r="E8">
        <v>1961</v>
      </c>
      <c r="G8" t="s">
        <v>346</v>
      </c>
      <c r="H8">
        <f>E3+E6+E7+E8+E9</f>
        <v>90245.14</v>
      </c>
      <c r="J8" s="2">
        <f t="shared" si="0"/>
        <v>7</v>
      </c>
      <c r="K8" s="13" t="s">
        <v>339</v>
      </c>
      <c r="L8" s="13"/>
      <c r="M8" s="2" t="s">
        <v>337</v>
      </c>
      <c r="N8" s="2"/>
    </row>
    <row r="9" spans="4:14" x14ac:dyDescent="0.2">
      <c r="D9" t="s">
        <v>414</v>
      </c>
      <c r="E9">
        <v>6866</v>
      </c>
      <c r="G9" t="s">
        <v>347</v>
      </c>
      <c r="H9">
        <v>610000</v>
      </c>
      <c r="J9" s="2">
        <f t="shared" si="0"/>
        <v>8</v>
      </c>
      <c r="K9" s="13" t="s">
        <v>334</v>
      </c>
      <c r="L9" s="13">
        <v>10</v>
      </c>
      <c r="M9" s="2" t="s">
        <v>338</v>
      </c>
      <c r="N9" s="2"/>
    </row>
    <row r="10" spans="4:14" x14ac:dyDescent="0.2">
      <c r="G10" t="s">
        <v>343</v>
      </c>
      <c r="H10" s="14">
        <f>SUM(H6:H9)</f>
        <v>798340.14</v>
      </c>
      <c r="J10" s="2">
        <f t="shared" si="0"/>
        <v>9</v>
      </c>
      <c r="K10" s="2"/>
      <c r="L10" s="2"/>
      <c r="M10" s="2"/>
      <c r="N10" s="2"/>
    </row>
    <row r="11" spans="4:14" x14ac:dyDescent="0.2">
      <c r="K11" s="2"/>
      <c r="L11" s="2"/>
      <c r="M11" s="2"/>
      <c r="N11" s="2"/>
    </row>
    <row r="12" spans="4:14" x14ac:dyDescent="0.2">
      <c r="G12" t="s">
        <v>407</v>
      </c>
      <c r="H12">
        <f>H3-H9</f>
        <v>1450000</v>
      </c>
      <c r="K12" s="2"/>
      <c r="L12" s="2"/>
      <c r="M12" s="2"/>
      <c r="N12" s="2"/>
    </row>
    <row r="13" spans="4:14" x14ac:dyDescent="0.2">
      <c r="E13">
        <v>129485.72</v>
      </c>
      <c r="K13" s="2"/>
      <c r="L13" s="2"/>
      <c r="M13" s="2"/>
      <c r="N13" s="2"/>
    </row>
    <row r="14" spans="4:14" x14ac:dyDescent="0.2">
      <c r="K14" s="2"/>
      <c r="L14" s="2"/>
      <c r="M14" s="2"/>
      <c r="N14" s="2"/>
    </row>
    <row r="15" spans="4:14" x14ac:dyDescent="0.2">
      <c r="K15" s="2"/>
      <c r="L15" s="2"/>
      <c r="M15" s="2"/>
      <c r="N15" s="2"/>
    </row>
    <row r="16" spans="4:14" x14ac:dyDescent="0.2">
      <c r="K16" s="2"/>
      <c r="L16" s="2"/>
      <c r="M16" s="2"/>
      <c r="N16" s="2"/>
    </row>
    <row r="17" spans="5:14" x14ac:dyDescent="0.2">
      <c r="K17" s="2"/>
      <c r="L17" s="2"/>
      <c r="M17" s="2"/>
      <c r="N17" s="2"/>
    </row>
    <row r="18" spans="5:14" x14ac:dyDescent="0.2">
      <c r="K18" s="2"/>
      <c r="L18" s="2"/>
      <c r="M18" s="2"/>
      <c r="N18" s="2"/>
    </row>
    <row r="22" spans="5:14" x14ac:dyDescent="0.2">
      <c r="E22" s="18"/>
    </row>
    <row r="23" spans="5:14" x14ac:dyDescent="0.2">
      <c r="E23" s="18"/>
      <c r="H23">
        <f>H8+H6+H5+H3</f>
        <v>2310140.14</v>
      </c>
      <c r="I23">
        <f>H3</f>
        <v>2060000</v>
      </c>
    </row>
    <row r="24" spans="5:14" x14ac:dyDescent="0.2">
      <c r="E24" s="18"/>
      <c r="H24">
        <f>H23/176.25</f>
        <v>13107.178099290781</v>
      </c>
      <c r="I24">
        <f>I23/176.25</f>
        <v>11687.943262411347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22"/>
  <sheetViews>
    <sheetView zoomScale="145" zoomScaleNormal="145" zoomScalePageLayoutView="145" workbookViewId="0">
      <selection activeCell="B29" sqref="B29"/>
    </sheetView>
  </sheetViews>
  <sheetFormatPr baseColWidth="10" defaultRowHeight="16" x14ac:dyDescent="0.2"/>
  <cols>
    <col min="1" max="1" width="38.83203125" bestFit="1" customWidth="1"/>
    <col min="3" max="3" width="5.5" bestFit="1" customWidth="1"/>
    <col min="4" max="4" width="7.33203125" bestFit="1" customWidth="1"/>
    <col min="5" max="5" width="5.5" bestFit="1" customWidth="1"/>
    <col min="6" max="6" width="6.5" bestFit="1" customWidth="1"/>
    <col min="7" max="7" width="4.5" bestFit="1" customWidth="1"/>
    <col min="17" max="17" width="7.5" bestFit="1" customWidth="1"/>
  </cols>
  <sheetData>
    <row r="6" spans="1:17" x14ac:dyDescent="0.2">
      <c r="E6">
        <v>3500</v>
      </c>
    </row>
    <row r="10" spans="1:17" x14ac:dyDescent="0.2">
      <c r="E10" t="s">
        <v>1</v>
      </c>
      <c r="F10" t="s">
        <v>396</v>
      </c>
      <c r="G10" t="s">
        <v>3</v>
      </c>
      <c r="Q10" t="s">
        <v>397</v>
      </c>
    </row>
    <row r="11" spans="1:17" x14ac:dyDescent="0.2">
      <c r="E11">
        <v>4500</v>
      </c>
      <c r="F11">
        <f>E11-$E$6</f>
        <v>1000</v>
      </c>
      <c r="G11">
        <f>IF(F11&lt;$B$16, F11*$C$16-$D$16,0)</f>
        <v>30</v>
      </c>
      <c r="H11">
        <f>IF(F11&lt;=B16,F11*C16,0)</f>
        <v>30</v>
      </c>
      <c r="I11" t="b">
        <f>IF(F11&gt;=B17,F11*C17-D17)</f>
        <v>0</v>
      </c>
      <c r="Q11">
        <f>E11-G11</f>
        <v>4470</v>
      </c>
    </row>
    <row r="12" spans="1:17" x14ac:dyDescent="0.2">
      <c r="A12" s="25" t="s">
        <v>387</v>
      </c>
      <c r="C12" s="25" t="s">
        <v>388</v>
      </c>
      <c r="D12" s="25" t="s">
        <v>398</v>
      </c>
      <c r="E12">
        <v>7000</v>
      </c>
      <c r="F12">
        <f>E12-$E$6</f>
        <v>3500</v>
      </c>
      <c r="G12">
        <f>IF(F12&lt;=$B$16, F12*$C$16-$D$16,IF(F12&lt;=$B$17, F12*$C$17-$D$17,0))</f>
        <v>245</v>
      </c>
      <c r="Q12">
        <f>E12-G12</f>
        <v>6755</v>
      </c>
    </row>
    <row r="16" spans="1:17" x14ac:dyDescent="0.2">
      <c r="A16" s="26" t="s">
        <v>389</v>
      </c>
      <c r="B16">
        <v>1500</v>
      </c>
      <c r="C16" s="23">
        <v>0.03</v>
      </c>
      <c r="D16" s="24">
        <v>0</v>
      </c>
    </row>
    <row r="17" spans="1:4" x14ac:dyDescent="0.2">
      <c r="A17" s="26" t="s">
        <v>390</v>
      </c>
      <c r="B17">
        <v>4500</v>
      </c>
      <c r="C17" s="23">
        <v>0.1</v>
      </c>
      <c r="D17" s="24">
        <v>105</v>
      </c>
    </row>
    <row r="18" spans="1:4" x14ac:dyDescent="0.2">
      <c r="A18" s="26" t="s">
        <v>391</v>
      </c>
      <c r="B18">
        <v>9000</v>
      </c>
      <c r="C18" s="23">
        <v>0.2</v>
      </c>
      <c r="D18" s="24">
        <v>555</v>
      </c>
    </row>
    <row r="19" spans="1:4" x14ac:dyDescent="0.2">
      <c r="A19" s="26" t="s">
        <v>392</v>
      </c>
      <c r="B19">
        <v>35000</v>
      </c>
      <c r="C19" s="23">
        <v>0.25</v>
      </c>
      <c r="D19" s="24">
        <v>1005</v>
      </c>
    </row>
    <row r="20" spans="1:4" x14ac:dyDescent="0.2">
      <c r="A20" s="26" t="s">
        <v>393</v>
      </c>
      <c r="B20">
        <v>55000</v>
      </c>
      <c r="C20" s="23">
        <v>0.3</v>
      </c>
      <c r="D20" s="24">
        <v>2755</v>
      </c>
    </row>
    <row r="21" spans="1:4" x14ac:dyDescent="0.2">
      <c r="A21" s="26" t="s">
        <v>394</v>
      </c>
      <c r="B21">
        <v>80000</v>
      </c>
      <c r="C21" s="23">
        <v>0.35</v>
      </c>
      <c r="D21" s="24">
        <v>5505</v>
      </c>
    </row>
    <row r="22" spans="1:4" x14ac:dyDescent="0.2">
      <c r="A22" s="26" t="s">
        <v>395</v>
      </c>
      <c r="B22">
        <v>100000</v>
      </c>
      <c r="C22" s="23">
        <v>0.45</v>
      </c>
      <c r="D22" s="24">
        <v>13505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O51" sqref="O51"/>
    </sheetView>
  </sheetViews>
  <sheetFormatPr baseColWidth="10" defaultRowHeight="16" x14ac:dyDescent="0.2"/>
  <sheetData>
    <row r="1" spans="1:4" x14ac:dyDescent="0.2">
      <c r="A1" t="s">
        <v>1</v>
      </c>
      <c r="B1" t="s">
        <v>399</v>
      </c>
      <c r="D1" t="s">
        <v>3</v>
      </c>
    </row>
    <row r="2" spans="1:4" x14ac:dyDescent="0.2">
      <c r="A2">
        <v>1000</v>
      </c>
      <c r="B2">
        <v>1000</v>
      </c>
      <c r="D2">
        <v>0</v>
      </c>
    </row>
    <row r="3" spans="1:4" x14ac:dyDescent="0.2">
      <c r="A3">
        <v>2000</v>
      </c>
      <c r="B3">
        <v>2000</v>
      </c>
      <c r="D3">
        <v>0</v>
      </c>
    </row>
    <row r="4" spans="1:4" x14ac:dyDescent="0.2">
      <c r="A4">
        <v>3000</v>
      </c>
      <c r="B4">
        <v>3000</v>
      </c>
      <c r="D4">
        <v>0</v>
      </c>
    </row>
    <row r="5" spans="1:4" x14ac:dyDescent="0.2">
      <c r="A5">
        <v>4000</v>
      </c>
      <c r="B5">
        <v>3985</v>
      </c>
      <c r="D5">
        <v>15</v>
      </c>
    </row>
    <row r="6" spans="1:4" x14ac:dyDescent="0.2">
      <c r="A6">
        <v>5000</v>
      </c>
      <c r="B6">
        <v>4955</v>
      </c>
      <c r="D6">
        <v>45</v>
      </c>
    </row>
    <row r="7" spans="1:4" x14ac:dyDescent="0.2">
      <c r="A7">
        <v>6000</v>
      </c>
      <c r="B7">
        <v>5855</v>
      </c>
      <c r="D7">
        <v>145</v>
      </c>
    </row>
    <row r="8" spans="1:4" x14ac:dyDescent="0.2">
      <c r="A8">
        <v>7000</v>
      </c>
      <c r="B8">
        <v>6755</v>
      </c>
      <c r="D8">
        <v>245</v>
      </c>
    </row>
    <row r="9" spans="1:4" x14ac:dyDescent="0.2">
      <c r="A9">
        <v>8000</v>
      </c>
      <c r="B9">
        <v>7655</v>
      </c>
      <c r="D9">
        <v>345</v>
      </c>
    </row>
    <row r="10" spans="1:4" x14ac:dyDescent="0.2">
      <c r="A10">
        <v>9000</v>
      </c>
      <c r="B10">
        <v>8455</v>
      </c>
      <c r="D10">
        <v>545</v>
      </c>
    </row>
    <row r="11" spans="1:4" x14ac:dyDescent="0.2">
      <c r="A11">
        <v>10000</v>
      </c>
      <c r="B11">
        <v>9255</v>
      </c>
      <c r="D11">
        <v>745</v>
      </c>
    </row>
    <row r="12" spans="1:4" x14ac:dyDescent="0.2">
      <c r="A12">
        <v>11000</v>
      </c>
      <c r="B12">
        <v>10055</v>
      </c>
      <c r="D12">
        <v>945</v>
      </c>
    </row>
    <row r="13" spans="1:4" x14ac:dyDescent="0.2">
      <c r="A13">
        <v>12000</v>
      </c>
      <c r="B13">
        <v>10855</v>
      </c>
      <c r="D13">
        <v>1145</v>
      </c>
    </row>
    <row r="14" spans="1:4" x14ac:dyDescent="0.2">
      <c r="A14">
        <v>13000</v>
      </c>
      <c r="B14">
        <v>11630</v>
      </c>
      <c r="D14">
        <v>1370</v>
      </c>
    </row>
    <row r="15" spans="1:4" x14ac:dyDescent="0.2">
      <c r="A15">
        <v>14000</v>
      </c>
      <c r="B15">
        <v>12380</v>
      </c>
      <c r="D15">
        <v>1620</v>
      </c>
    </row>
    <row r="16" spans="1:4" x14ac:dyDescent="0.2">
      <c r="A16">
        <v>15000</v>
      </c>
      <c r="B16">
        <v>13130</v>
      </c>
      <c r="D16">
        <v>1870</v>
      </c>
    </row>
    <row r="17" spans="1:4" x14ac:dyDescent="0.2">
      <c r="A17">
        <v>16000</v>
      </c>
      <c r="B17">
        <v>13880</v>
      </c>
      <c r="D17">
        <v>2120</v>
      </c>
    </row>
    <row r="18" spans="1:4" x14ac:dyDescent="0.2">
      <c r="A18">
        <v>17000</v>
      </c>
      <c r="B18">
        <v>14630</v>
      </c>
      <c r="D18">
        <v>2370</v>
      </c>
    </row>
    <row r="19" spans="1:4" x14ac:dyDescent="0.2">
      <c r="A19">
        <v>18000</v>
      </c>
      <c r="B19">
        <v>15380</v>
      </c>
      <c r="D19">
        <v>2620</v>
      </c>
    </row>
    <row r="20" spans="1:4" x14ac:dyDescent="0.2">
      <c r="A20">
        <v>19000</v>
      </c>
      <c r="B20">
        <v>16130</v>
      </c>
      <c r="D20">
        <v>2870</v>
      </c>
    </row>
    <row r="21" spans="1:4" x14ac:dyDescent="0.2">
      <c r="A21">
        <v>20000</v>
      </c>
      <c r="B21">
        <v>16880</v>
      </c>
      <c r="D21">
        <v>3120</v>
      </c>
    </row>
    <row r="22" spans="1:4" x14ac:dyDescent="0.2">
      <c r="A22">
        <v>21000</v>
      </c>
      <c r="B22">
        <v>17630</v>
      </c>
      <c r="D22">
        <v>3370</v>
      </c>
    </row>
    <row r="23" spans="1:4" x14ac:dyDescent="0.2">
      <c r="A23">
        <v>22000</v>
      </c>
      <c r="B23">
        <v>18380</v>
      </c>
      <c r="D23">
        <v>3620</v>
      </c>
    </row>
    <row r="24" spans="1:4" x14ac:dyDescent="0.2">
      <c r="A24">
        <v>23000</v>
      </c>
      <c r="B24">
        <v>19130</v>
      </c>
      <c r="D24">
        <v>3870</v>
      </c>
    </row>
    <row r="25" spans="1:4" x14ac:dyDescent="0.2">
      <c r="A25">
        <v>24000</v>
      </c>
      <c r="B25">
        <v>19880</v>
      </c>
      <c r="D25">
        <v>4120</v>
      </c>
    </row>
    <row r="26" spans="1:4" x14ac:dyDescent="0.2">
      <c r="A26">
        <v>25000</v>
      </c>
      <c r="B26">
        <v>20630</v>
      </c>
      <c r="D26">
        <v>4370</v>
      </c>
    </row>
    <row r="27" spans="1:4" x14ac:dyDescent="0.2">
      <c r="A27">
        <v>26000</v>
      </c>
      <c r="B27">
        <v>21380</v>
      </c>
      <c r="D27">
        <v>4620</v>
      </c>
    </row>
    <row r="28" spans="1:4" x14ac:dyDescent="0.2">
      <c r="A28">
        <v>27000</v>
      </c>
      <c r="B28">
        <v>22130</v>
      </c>
      <c r="D28">
        <v>4870</v>
      </c>
    </row>
    <row r="29" spans="1:4" x14ac:dyDescent="0.2">
      <c r="A29">
        <v>28000</v>
      </c>
      <c r="B29">
        <v>22880</v>
      </c>
      <c r="D29">
        <v>5120</v>
      </c>
    </row>
    <row r="30" spans="1:4" x14ac:dyDescent="0.2">
      <c r="A30">
        <v>29000</v>
      </c>
      <c r="B30">
        <v>23630</v>
      </c>
      <c r="D30">
        <v>5370</v>
      </c>
    </row>
    <row r="31" spans="1:4" x14ac:dyDescent="0.2">
      <c r="A31">
        <v>30000</v>
      </c>
      <c r="B31">
        <v>24380</v>
      </c>
      <c r="D31">
        <v>5620</v>
      </c>
    </row>
    <row r="32" spans="1:4" x14ac:dyDescent="0.2">
      <c r="A32">
        <v>31000</v>
      </c>
      <c r="B32">
        <v>25130</v>
      </c>
      <c r="D32">
        <v>5870</v>
      </c>
    </row>
    <row r="33" spans="1:4" x14ac:dyDescent="0.2">
      <c r="A33">
        <v>32000</v>
      </c>
      <c r="B33">
        <v>25880</v>
      </c>
      <c r="D33">
        <v>6120</v>
      </c>
    </row>
    <row r="34" spans="1:4" x14ac:dyDescent="0.2">
      <c r="A34">
        <v>33000</v>
      </c>
      <c r="B34">
        <v>26630</v>
      </c>
      <c r="D34">
        <v>6370</v>
      </c>
    </row>
    <row r="35" spans="1:4" x14ac:dyDescent="0.2">
      <c r="A35">
        <v>34000</v>
      </c>
      <c r="B35">
        <v>27380</v>
      </c>
      <c r="D35">
        <v>6620</v>
      </c>
    </row>
    <row r="36" spans="1:4" x14ac:dyDescent="0.2">
      <c r="A36">
        <v>35000</v>
      </c>
      <c r="B36">
        <v>28130</v>
      </c>
      <c r="D36">
        <v>6870</v>
      </c>
    </row>
    <row r="37" spans="1:4" x14ac:dyDescent="0.2">
      <c r="A37">
        <v>36000</v>
      </c>
      <c r="B37">
        <v>28880</v>
      </c>
      <c r="D37">
        <v>7120</v>
      </c>
    </row>
    <row r="38" spans="1:4" x14ac:dyDescent="0.2">
      <c r="A38">
        <v>37000</v>
      </c>
      <c r="B38">
        <v>29630</v>
      </c>
      <c r="D38">
        <v>7370</v>
      </c>
    </row>
    <row r="39" spans="1:4" x14ac:dyDescent="0.2">
      <c r="A39">
        <v>38000</v>
      </c>
      <c r="B39">
        <v>30380</v>
      </c>
      <c r="D39">
        <v>7620</v>
      </c>
    </row>
    <row r="40" spans="1:4" x14ac:dyDescent="0.2">
      <c r="A40">
        <v>39000</v>
      </c>
      <c r="B40">
        <v>31105</v>
      </c>
      <c r="D40">
        <v>7895</v>
      </c>
    </row>
    <row r="41" spans="1:4" x14ac:dyDescent="0.2">
      <c r="A41">
        <v>40000</v>
      </c>
      <c r="B41">
        <v>31805</v>
      </c>
      <c r="D41">
        <v>8195</v>
      </c>
    </row>
    <row r="42" spans="1:4" x14ac:dyDescent="0.2">
      <c r="A42">
        <v>41000</v>
      </c>
      <c r="B42">
        <v>32505</v>
      </c>
      <c r="D42">
        <v>8495</v>
      </c>
    </row>
    <row r="43" spans="1:4" x14ac:dyDescent="0.2">
      <c r="A43">
        <v>42000</v>
      </c>
      <c r="B43">
        <v>33205</v>
      </c>
      <c r="D43">
        <v>8795</v>
      </c>
    </row>
    <row r="44" spans="1:4" x14ac:dyDescent="0.2">
      <c r="A44">
        <v>43000</v>
      </c>
      <c r="B44">
        <v>33905</v>
      </c>
      <c r="D44">
        <v>9095</v>
      </c>
    </row>
    <row r="45" spans="1:4" x14ac:dyDescent="0.2">
      <c r="A45">
        <v>44000</v>
      </c>
      <c r="B45">
        <v>34605</v>
      </c>
      <c r="D45">
        <v>9395</v>
      </c>
    </row>
    <row r="46" spans="1:4" x14ac:dyDescent="0.2">
      <c r="A46">
        <v>45000</v>
      </c>
      <c r="B46">
        <v>35305</v>
      </c>
      <c r="D46">
        <v>9695</v>
      </c>
    </row>
    <row r="47" spans="1:4" x14ac:dyDescent="0.2">
      <c r="A47">
        <v>46000</v>
      </c>
      <c r="B47">
        <v>36005</v>
      </c>
      <c r="D47">
        <v>9995</v>
      </c>
    </row>
    <row r="48" spans="1:4" x14ac:dyDescent="0.2">
      <c r="A48">
        <v>47000</v>
      </c>
      <c r="B48">
        <v>36705</v>
      </c>
      <c r="D48">
        <v>10295</v>
      </c>
    </row>
    <row r="49" spans="1:4" x14ac:dyDescent="0.2">
      <c r="A49">
        <v>48000</v>
      </c>
      <c r="B49">
        <v>37405</v>
      </c>
      <c r="D49">
        <v>10595</v>
      </c>
    </row>
    <row r="50" spans="1:4" x14ac:dyDescent="0.2">
      <c r="A50">
        <v>49000</v>
      </c>
      <c r="B50">
        <v>38105</v>
      </c>
      <c r="D50">
        <v>10895</v>
      </c>
    </row>
    <row r="51" spans="1:4" x14ac:dyDescent="0.2">
      <c r="A51">
        <v>50000</v>
      </c>
      <c r="B51">
        <v>38805</v>
      </c>
      <c r="D51">
        <v>11195</v>
      </c>
    </row>
    <row r="52" spans="1:4" x14ac:dyDescent="0.2">
      <c r="A52">
        <v>51000</v>
      </c>
      <c r="B52">
        <v>39505</v>
      </c>
      <c r="D52">
        <v>11495</v>
      </c>
    </row>
    <row r="53" spans="1:4" x14ac:dyDescent="0.2">
      <c r="A53">
        <v>52000</v>
      </c>
      <c r="B53">
        <v>40205</v>
      </c>
      <c r="D53">
        <v>11795</v>
      </c>
    </row>
    <row r="54" spans="1:4" x14ac:dyDescent="0.2">
      <c r="A54">
        <v>53000</v>
      </c>
      <c r="B54">
        <v>40905</v>
      </c>
      <c r="D54">
        <v>12095</v>
      </c>
    </row>
    <row r="55" spans="1:4" x14ac:dyDescent="0.2">
      <c r="A55">
        <v>54000</v>
      </c>
      <c r="B55">
        <v>41605</v>
      </c>
      <c r="D55">
        <v>12395</v>
      </c>
    </row>
    <row r="56" spans="1:4" x14ac:dyDescent="0.2">
      <c r="A56">
        <v>55000</v>
      </c>
      <c r="B56">
        <v>42305</v>
      </c>
      <c r="D56">
        <v>12695</v>
      </c>
    </row>
    <row r="57" spans="1:4" x14ac:dyDescent="0.2">
      <c r="A57">
        <v>56000</v>
      </c>
      <c r="B57">
        <v>43005</v>
      </c>
      <c r="D57">
        <v>12995</v>
      </c>
    </row>
    <row r="58" spans="1:4" x14ac:dyDescent="0.2">
      <c r="A58">
        <v>57000</v>
      </c>
      <c r="B58">
        <v>43705</v>
      </c>
      <c r="D58">
        <v>13295</v>
      </c>
    </row>
    <row r="59" spans="1:4" x14ac:dyDescent="0.2">
      <c r="A59">
        <v>58000</v>
      </c>
      <c r="B59">
        <v>44405</v>
      </c>
      <c r="D59">
        <v>13595</v>
      </c>
    </row>
    <row r="60" spans="1:4" x14ac:dyDescent="0.2">
      <c r="A60">
        <v>59000</v>
      </c>
      <c r="B60">
        <v>45080</v>
      </c>
      <c r="D60">
        <v>13920</v>
      </c>
    </row>
    <row r="61" spans="1:4" x14ac:dyDescent="0.2">
      <c r="A61">
        <v>60000</v>
      </c>
      <c r="B61">
        <v>45730</v>
      </c>
      <c r="D61">
        <v>14270</v>
      </c>
    </row>
    <row r="62" spans="1:4" x14ac:dyDescent="0.2">
      <c r="A62">
        <v>61000</v>
      </c>
      <c r="B62">
        <v>46380</v>
      </c>
      <c r="D62">
        <v>14620</v>
      </c>
    </row>
    <row r="63" spans="1:4" x14ac:dyDescent="0.2">
      <c r="A63">
        <v>62000</v>
      </c>
      <c r="B63">
        <v>47030</v>
      </c>
      <c r="D63">
        <v>14970</v>
      </c>
    </row>
    <row r="64" spans="1:4" x14ac:dyDescent="0.2">
      <c r="A64">
        <v>63000</v>
      </c>
      <c r="B64">
        <v>47680</v>
      </c>
      <c r="D64">
        <v>15320</v>
      </c>
    </row>
    <row r="65" spans="1:4" x14ac:dyDescent="0.2">
      <c r="A65">
        <v>64000</v>
      </c>
      <c r="B65">
        <v>48330</v>
      </c>
      <c r="D65">
        <v>15670</v>
      </c>
    </row>
    <row r="66" spans="1:4" x14ac:dyDescent="0.2">
      <c r="A66">
        <v>65000</v>
      </c>
      <c r="B66">
        <v>48980</v>
      </c>
      <c r="D66">
        <v>16020</v>
      </c>
    </row>
    <row r="67" spans="1:4" x14ac:dyDescent="0.2">
      <c r="A67">
        <v>66000</v>
      </c>
      <c r="B67">
        <v>49630</v>
      </c>
      <c r="D67">
        <v>16370</v>
      </c>
    </row>
    <row r="68" spans="1:4" x14ac:dyDescent="0.2">
      <c r="A68">
        <v>67000</v>
      </c>
      <c r="B68">
        <v>50280</v>
      </c>
      <c r="D68">
        <v>16720</v>
      </c>
    </row>
    <row r="69" spans="1:4" x14ac:dyDescent="0.2">
      <c r="A69">
        <v>68000</v>
      </c>
      <c r="B69">
        <v>50930</v>
      </c>
      <c r="D69">
        <v>17070</v>
      </c>
    </row>
    <row r="70" spans="1:4" x14ac:dyDescent="0.2">
      <c r="A70">
        <v>69000</v>
      </c>
      <c r="B70">
        <v>51580</v>
      </c>
      <c r="D70">
        <v>17420</v>
      </c>
    </row>
    <row r="71" spans="1:4" x14ac:dyDescent="0.2">
      <c r="A71">
        <v>70000</v>
      </c>
      <c r="B71">
        <v>52230</v>
      </c>
      <c r="D71">
        <v>17770</v>
      </c>
    </row>
    <row r="72" spans="1:4" x14ac:dyDescent="0.2">
      <c r="A72">
        <v>71000</v>
      </c>
      <c r="B72">
        <v>52880</v>
      </c>
      <c r="D72">
        <v>18120</v>
      </c>
    </row>
    <row r="73" spans="1:4" x14ac:dyDescent="0.2">
      <c r="A73">
        <v>72000</v>
      </c>
      <c r="B73">
        <v>53530</v>
      </c>
      <c r="D73">
        <v>18470</v>
      </c>
    </row>
    <row r="74" spans="1:4" x14ac:dyDescent="0.2">
      <c r="A74">
        <v>73000</v>
      </c>
      <c r="B74">
        <v>54180</v>
      </c>
      <c r="D74">
        <v>18820</v>
      </c>
    </row>
    <row r="75" spans="1:4" x14ac:dyDescent="0.2">
      <c r="A75">
        <v>74000</v>
      </c>
      <c r="B75">
        <v>54830</v>
      </c>
      <c r="D75">
        <v>19170</v>
      </c>
    </row>
    <row r="76" spans="1:4" x14ac:dyDescent="0.2">
      <c r="A76">
        <v>75000</v>
      </c>
      <c r="B76">
        <v>55480</v>
      </c>
      <c r="D76">
        <v>19520</v>
      </c>
    </row>
    <row r="77" spans="1:4" x14ac:dyDescent="0.2">
      <c r="A77">
        <v>76000</v>
      </c>
      <c r="B77">
        <v>56130</v>
      </c>
      <c r="D77">
        <v>19870</v>
      </c>
    </row>
    <row r="78" spans="1:4" x14ac:dyDescent="0.2">
      <c r="A78">
        <v>77000</v>
      </c>
      <c r="B78">
        <v>56780</v>
      </c>
      <c r="D78">
        <v>20220</v>
      </c>
    </row>
    <row r="79" spans="1:4" x14ac:dyDescent="0.2">
      <c r="A79">
        <v>78000</v>
      </c>
      <c r="B79">
        <v>57430</v>
      </c>
      <c r="D79">
        <v>20570</v>
      </c>
    </row>
    <row r="80" spans="1:4" x14ac:dyDescent="0.2">
      <c r="A80">
        <v>79000</v>
      </c>
      <c r="B80">
        <v>58080</v>
      </c>
      <c r="D80">
        <v>20920</v>
      </c>
    </row>
    <row r="81" spans="1:4" x14ac:dyDescent="0.2">
      <c r="A81">
        <v>80000</v>
      </c>
      <c r="B81">
        <v>58730</v>
      </c>
      <c r="D81">
        <v>21270</v>
      </c>
    </row>
    <row r="82" spans="1:4" x14ac:dyDescent="0.2">
      <c r="A82">
        <v>81000</v>
      </c>
      <c r="B82">
        <v>59380</v>
      </c>
      <c r="D82">
        <v>21620</v>
      </c>
    </row>
    <row r="83" spans="1:4" x14ac:dyDescent="0.2">
      <c r="A83">
        <v>82000</v>
      </c>
      <c r="B83">
        <v>60030</v>
      </c>
      <c r="D83">
        <v>21970</v>
      </c>
    </row>
    <row r="84" spans="1:4" x14ac:dyDescent="0.2">
      <c r="A84">
        <v>83000</v>
      </c>
      <c r="B84">
        <v>60680</v>
      </c>
      <c r="D84">
        <v>22320</v>
      </c>
    </row>
    <row r="85" spans="1:4" x14ac:dyDescent="0.2">
      <c r="A85">
        <v>84000</v>
      </c>
      <c r="B85">
        <v>61280</v>
      </c>
      <c r="D85">
        <v>22720</v>
      </c>
    </row>
    <row r="86" spans="1:4" x14ac:dyDescent="0.2">
      <c r="A86">
        <v>85000</v>
      </c>
      <c r="B86">
        <v>61830</v>
      </c>
      <c r="D86">
        <v>23170</v>
      </c>
    </row>
    <row r="87" spans="1:4" x14ac:dyDescent="0.2">
      <c r="A87">
        <v>86000</v>
      </c>
      <c r="B87">
        <v>62380</v>
      </c>
      <c r="D87">
        <v>23620</v>
      </c>
    </row>
    <row r="88" spans="1:4" x14ac:dyDescent="0.2">
      <c r="A88">
        <v>87000</v>
      </c>
      <c r="B88">
        <v>62930</v>
      </c>
      <c r="D88">
        <v>24070</v>
      </c>
    </row>
    <row r="89" spans="1:4" x14ac:dyDescent="0.2">
      <c r="A89">
        <v>88000</v>
      </c>
      <c r="B89">
        <v>63480</v>
      </c>
      <c r="D89">
        <v>24520</v>
      </c>
    </row>
    <row r="90" spans="1:4" x14ac:dyDescent="0.2">
      <c r="A90">
        <v>89000</v>
      </c>
      <c r="B90">
        <v>64030</v>
      </c>
      <c r="D90">
        <v>24970</v>
      </c>
    </row>
    <row r="91" spans="1:4" x14ac:dyDescent="0.2">
      <c r="A91">
        <v>90000</v>
      </c>
      <c r="B91">
        <v>64580</v>
      </c>
      <c r="D91">
        <v>25420</v>
      </c>
    </row>
    <row r="92" spans="1:4" x14ac:dyDescent="0.2">
      <c r="A92">
        <v>91000</v>
      </c>
      <c r="B92">
        <v>65130</v>
      </c>
      <c r="D92">
        <v>25870</v>
      </c>
    </row>
    <row r="93" spans="1:4" x14ac:dyDescent="0.2">
      <c r="A93">
        <v>92000</v>
      </c>
      <c r="B93">
        <v>65680</v>
      </c>
      <c r="D93">
        <v>26320</v>
      </c>
    </row>
    <row r="94" spans="1:4" x14ac:dyDescent="0.2">
      <c r="A94">
        <v>93000</v>
      </c>
      <c r="B94">
        <v>66230</v>
      </c>
      <c r="D94">
        <v>26770</v>
      </c>
    </row>
    <row r="95" spans="1:4" x14ac:dyDescent="0.2">
      <c r="A95">
        <v>94000</v>
      </c>
      <c r="B95">
        <v>66780</v>
      </c>
      <c r="D95">
        <v>27220</v>
      </c>
    </row>
    <row r="96" spans="1:4" x14ac:dyDescent="0.2">
      <c r="A96">
        <v>95000</v>
      </c>
      <c r="B96">
        <v>67330</v>
      </c>
      <c r="D96">
        <v>27670</v>
      </c>
    </row>
    <row r="97" spans="1:4" x14ac:dyDescent="0.2">
      <c r="A97">
        <v>96000</v>
      </c>
      <c r="B97">
        <v>67880</v>
      </c>
      <c r="D97">
        <v>28120</v>
      </c>
    </row>
    <row r="98" spans="1:4" x14ac:dyDescent="0.2">
      <c r="A98">
        <v>97000</v>
      </c>
      <c r="B98">
        <v>68430</v>
      </c>
      <c r="D98">
        <v>28570</v>
      </c>
    </row>
    <row r="99" spans="1:4" x14ac:dyDescent="0.2">
      <c r="A99">
        <v>98000</v>
      </c>
      <c r="B99">
        <v>68980</v>
      </c>
      <c r="D99">
        <v>29020</v>
      </c>
    </row>
    <row r="100" spans="1:4" x14ac:dyDescent="0.2">
      <c r="A100">
        <v>99000</v>
      </c>
      <c r="B100">
        <v>69530</v>
      </c>
      <c r="D100">
        <v>29470</v>
      </c>
    </row>
    <row r="101" spans="1:4" x14ac:dyDescent="0.2">
      <c r="A101">
        <v>100000</v>
      </c>
      <c r="B101">
        <v>70080</v>
      </c>
      <c r="D101">
        <v>29920</v>
      </c>
    </row>
    <row r="102" spans="1:4" x14ac:dyDescent="0.2">
      <c r="A102">
        <v>101000</v>
      </c>
      <c r="B102">
        <v>70630</v>
      </c>
      <c r="D102">
        <v>30370</v>
      </c>
    </row>
    <row r="103" spans="1:4" x14ac:dyDescent="0.2">
      <c r="A103">
        <v>102000</v>
      </c>
      <c r="B103">
        <v>71180</v>
      </c>
      <c r="D103">
        <v>30820</v>
      </c>
    </row>
    <row r="104" spans="1:4" x14ac:dyDescent="0.2">
      <c r="A104">
        <v>103000</v>
      </c>
      <c r="B104">
        <v>71730</v>
      </c>
      <c r="D104">
        <v>31270</v>
      </c>
    </row>
    <row r="105" spans="1:4" x14ac:dyDescent="0.2">
      <c r="A105">
        <v>104000</v>
      </c>
      <c r="B105">
        <v>72280</v>
      </c>
      <c r="D105">
        <v>31720</v>
      </c>
    </row>
    <row r="106" spans="1:4" x14ac:dyDescent="0.2">
      <c r="A106">
        <v>105000</v>
      </c>
      <c r="B106">
        <v>72830</v>
      </c>
      <c r="D106">
        <v>32170</v>
      </c>
    </row>
    <row r="107" spans="1:4" x14ac:dyDescent="0.2">
      <c r="A107">
        <v>106000</v>
      </c>
      <c r="B107">
        <v>73380</v>
      </c>
      <c r="D107">
        <v>32620</v>
      </c>
    </row>
    <row r="108" spans="1:4" x14ac:dyDescent="0.2">
      <c r="A108">
        <v>107000</v>
      </c>
      <c r="B108">
        <v>73930</v>
      </c>
      <c r="D108">
        <v>33070</v>
      </c>
    </row>
    <row r="109" spans="1:4" x14ac:dyDescent="0.2">
      <c r="A109">
        <v>108000</v>
      </c>
      <c r="B109">
        <v>74480</v>
      </c>
      <c r="D109">
        <v>33520</v>
      </c>
    </row>
    <row r="110" spans="1:4" x14ac:dyDescent="0.2">
      <c r="A110">
        <v>109000</v>
      </c>
      <c r="B110">
        <v>75030</v>
      </c>
      <c r="D110">
        <v>33970</v>
      </c>
    </row>
    <row r="111" spans="1:4" x14ac:dyDescent="0.2">
      <c r="A111">
        <v>110000</v>
      </c>
      <c r="B111">
        <v>75580</v>
      </c>
      <c r="D111">
        <v>34420</v>
      </c>
    </row>
    <row r="112" spans="1:4" x14ac:dyDescent="0.2">
      <c r="A112">
        <v>111000</v>
      </c>
      <c r="B112">
        <v>76130</v>
      </c>
      <c r="D112">
        <v>34870</v>
      </c>
    </row>
    <row r="113" spans="1:4" x14ac:dyDescent="0.2">
      <c r="A113">
        <v>112000</v>
      </c>
      <c r="B113">
        <v>76680</v>
      </c>
      <c r="D113">
        <v>35320</v>
      </c>
    </row>
    <row r="114" spans="1:4" x14ac:dyDescent="0.2">
      <c r="A114">
        <v>113000</v>
      </c>
      <c r="B114">
        <v>77230</v>
      </c>
      <c r="D114">
        <v>35770</v>
      </c>
    </row>
    <row r="115" spans="1:4" x14ac:dyDescent="0.2">
      <c r="A115">
        <v>114000</v>
      </c>
      <c r="B115">
        <v>77780</v>
      </c>
      <c r="D115">
        <v>36220</v>
      </c>
    </row>
    <row r="116" spans="1:4" x14ac:dyDescent="0.2">
      <c r="A116">
        <v>115000</v>
      </c>
      <c r="B116">
        <v>78330</v>
      </c>
      <c r="D116">
        <v>36670</v>
      </c>
    </row>
    <row r="117" spans="1:4" x14ac:dyDescent="0.2">
      <c r="A117">
        <v>116000</v>
      </c>
      <c r="B117">
        <v>78880</v>
      </c>
      <c r="D117">
        <v>37120</v>
      </c>
    </row>
    <row r="118" spans="1:4" x14ac:dyDescent="0.2">
      <c r="A118">
        <v>117000</v>
      </c>
      <c r="B118">
        <v>79430</v>
      </c>
      <c r="D118">
        <v>37570</v>
      </c>
    </row>
    <row r="119" spans="1:4" x14ac:dyDescent="0.2">
      <c r="A119">
        <v>118000</v>
      </c>
      <c r="B119">
        <v>79980</v>
      </c>
      <c r="D119">
        <v>38020</v>
      </c>
    </row>
    <row r="120" spans="1:4" x14ac:dyDescent="0.2">
      <c r="A120">
        <v>119000</v>
      </c>
      <c r="B120">
        <v>80530</v>
      </c>
      <c r="D120">
        <v>38470</v>
      </c>
    </row>
  </sheetData>
  <phoneticPr fontId="1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9"/>
  <sheetViews>
    <sheetView topLeftCell="A9" zoomScale="145" zoomScaleNormal="145" zoomScalePageLayoutView="145" workbookViewId="0">
      <selection activeCell="B5" sqref="B5"/>
    </sheetView>
  </sheetViews>
  <sheetFormatPr baseColWidth="10" defaultRowHeight="16" x14ac:dyDescent="0.2"/>
  <cols>
    <col min="1" max="1" width="9.5" bestFit="1" customWidth="1"/>
    <col min="2" max="2" width="11.83203125" customWidth="1"/>
    <col min="3" max="3" width="9.5" bestFit="1" customWidth="1"/>
    <col min="4" max="4" width="9.5" customWidth="1"/>
    <col min="5" max="5" width="14.5" style="9" bestFit="1" customWidth="1"/>
    <col min="6" max="6" width="16" style="9" customWidth="1"/>
    <col min="7" max="7" width="15.5" style="9" customWidth="1"/>
    <col min="8" max="8" width="12.5" bestFit="1" customWidth="1"/>
    <col min="9" max="9" width="21.1640625" customWidth="1"/>
    <col min="10" max="10" width="14.33203125" customWidth="1"/>
    <col min="11" max="11" width="17.33203125" customWidth="1"/>
    <col min="12" max="12" width="12.5" bestFit="1" customWidth="1"/>
    <col min="13" max="13" width="11.5" customWidth="1"/>
  </cols>
  <sheetData>
    <row r="2" spans="1:17" x14ac:dyDescent="0.2">
      <c r="A2" t="s">
        <v>340</v>
      </c>
      <c r="B2">
        <v>206</v>
      </c>
      <c r="C2" t="s">
        <v>341</v>
      </c>
      <c r="E2" s="9" t="s">
        <v>321</v>
      </c>
      <c r="F2" s="9" t="s">
        <v>320</v>
      </c>
      <c r="G2" s="9" t="s">
        <v>319</v>
      </c>
      <c r="I2" s="9" t="s">
        <v>321</v>
      </c>
      <c r="J2" s="9" t="s">
        <v>320</v>
      </c>
      <c r="K2" s="9" t="s">
        <v>319</v>
      </c>
    </row>
    <row r="3" spans="1:17" x14ac:dyDescent="0.2">
      <c r="A3" t="s">
        <v>316</v>
      </c>
      <c r="B3">
        <v>61</v>
      </c>
      <c r="C3" s="31" t="s">
        <v>342</v>
      </c>
      <c r="D3" s="32" t="s">
        <v>352</v>
      </c>
      <c r="E3" s="33">
        <f>B7-B$6</f>
        <v>1445166.6666666667</v>
      </c>
      <c r="F3" s="33">
        <v>3749.86</v>
      </c>
      <c r="G3" s="33">
        <f t="shared" ref="G3:G66" si="0">F3+B$6</f>
        <v>8583.1933333333327</v>
      </c>
      <c r="H3" s="1"/>
      <c r="I3" s="9">
        <f>B7</f>
        <v>1450000</v>
      </c>
      <c r="J3" s="9">
        <f>I3*$B$5/12</f>
        <v>5920.833333333333</v>
      </c>
      <c r="K3" s="9">
        <f>B7*B5/12*POWER(1+B5/12,B4*12)/(-1+POWER(1+B5/12,B4*12))</f>
        <v>8392.2898629475585</v>
      </c>
      <c r="M3" s="9">
        <f>F305</f>
        <v>745630.27666666964</v>
      </c>
    </row>
    <row r="4" spans="1:17" x14ac:dyDescent="0.2">
      <c r="A4" t="s">
        <v>317</v>
      </c>
      <c r="B4">
        <v>25</v>
      </c>
      <c r="C4" s="31" t="s">
        <v>8</v>
      </c>
      <c r="D4" s="32" t="s">
        <v>353</v>
      </c>
      <c r="E4" s="33">
        <f>E3-B$6</f>
        <v>1440333.3333333335</v>
      </c>
      <c r="F4" s="33">
        <f t="shared" ref="F4:F67" si="1">E3*B$5/12</f>
        <v>5901.0972222222226</v>
      </c>
      <c r="G4" s="33">
        <f t="shared" si="0"/>
        <v>10734.430555555555</v>
      </c>
      <c r="I4" s="9">
        <f>I3-K3+J3</f>
        <v>1447528.5434703857</v>
      </c>
      <c r="J4" s="9">
        <f>I4*$B$5/12</f>
        <v>5910.7415525040751</v>
      </c>
      <c r="K4" s="9">
        <f>K3</f>
        <v>8392.2898629475585</v>
      </c>
    </row>
    <row r="5" spans="1:17" x14ac:dyDescent="0.2">
      <c r="A5" t="s">
        <v>322</v>
      </c>
      <c r="B5" s="1">
        <f>4.9%</f>
        <v>4.9000000000000002E-2</v>
      </c>
      <c r="C5" s="31" t="s">
        <v>9</v>
      </c>
      <c r="D5" s="32" t="s">
        <v>354</v>
      </c>
      <c r="E5" s="33">
        <f>E4-B$6</f>
        <v>1435500.0000000002</v>
      </c>
      <c r="F5" s="33">
        <f t="shared" si="1"/>
        <v>5881.3611111111122</v>
      </c>
      <c r="G5" s="33">
        <f t="shared" si="0"/>
        <v>10714.694444444445</v>
      </c>
      <c r="I5" s="9">
        <f t="shared" ref="I5:I29" si="2">I4-K4+J4</f>
        <v>1445046.9951599422</v>
      </c>
      <c r="J5" s="9">
        <f t="shared" ref="J5:J68" si="3">I5*$B$5/12</f>
        <v>5900.6085635697636</v>
      </c>
      <c r="K5" s="9">
        <f t="shared" ref="K5:K29" si="4">K4</f>
        <v>8392.2898629475585</v>
      </c>
      <c r="M5">
        <v>25</v>
      </c>
      <c r="N5">
        <v>888914.4433333379</v>
      </c>
    </row>
    <row r="6" spans="1:17" x14ac:dyDescent="0.2">
      <c r="A6" t="s">
        <v>318</v>
      </c>
      <c r="B6" s="9">
        <f>B7/(B4*12)</f>
        <v>4833.333333333333</v>
      </c>
      <c r="C6" s="31" t="s">
        <v>10</v>
      </c>
      <c r="D6" s="32" t="s">
        <v>355</v>
      </c>
      <c r="E6" s="33">
        <f>E5-B$6</f>
        <v>1430666.666666667</v>
      </c>
      <c r="F6" s="33">
        <f t="shared" si="1"/>
        <v>5861.6250000000009</v>
      </c>
      <c r="G6" s="33">
        <f t="shared" si="0"/>
        <v>10694.958333333334</v>
      </c>
      <c r="I6" s="9">
        <f t="shared" si="2"/>
        <v>1442555.3138605645</v>
      </c>
      <c r="J6" s="9">
        <f t="shared" si="3"/>
        <v>5890.4341982639717</v>
      </c>
      <c r="K6" s="9">
        <f t="shared" si="4"/>
        <v>8392.2898629475585</v>
      </c>
      <c r="M6">
        <v>20</v>
      </c>
      <c r="N6">
        <v>711289.4433333301</v>
      </c>
    </row>
    <row r="7" spans="1:17" x14ac:dyDescent="0.2">
      <c r="A7" t="s">
        <v>350</v>
      </c>
      <c r="B7" s="9">
        <v>1450000</v>
      </c>
      <c r="C7" s="31" t="s">
        <v>11</v>
      </c>
      <c r="D7" s="32" t="s">
        <v>356</v>
      </c>
      <c r="E7" s="33">
        <f>E6-B$6</f>
        <v>1425833.3333333337</v>
      </c>
      <c r="F7" s="33">
        <f t="shared" si="1"/>
        <v>5841.8888888888905</v>
      </c>
      <c r="G7" s="33">
        <f t="shared" si="0"/>
        <v>10675.222222222223</v>
      </c>
      <c r="I7" s="9">
        <f t="shared" si="2"/>
        <v>1440053.458195881</v>
      </c>
      <c r="J7" s="9">
        <f t="shared" si="3"/>
        <v>5880.2182876331817</v>
      </c>
      <c r="K7" s="9">
        <f t="shared" si="4"/>
        <v>8392.2898629475585</v>
      </c>
      <c r="M7">
        <v>15</v>
      </c>
      <c r="N7">
        <v>533664.44333333627</v>
      </c>
    </row>
    <row r="8" spans="1:17" x14ac:dyDescent="0.2">
      <c r="C8" s="31" t="s">
        <v>12</v>
      </c>
      <c r="D8" s="32" t="s">
        <v>357</v>
      </c>
      <c r="E8" s="33">
        <f>E7-B$6</f>
        <v>1421000.0000000005</v>
      </c>
      <c r="F8" s="33">
        <f t="shared" si="1"/>
        <v>5822.1527777777801</v>
      </c>
      <c r="G8" s="33">
        <f t="shared" si="0"/>
        <v>10655.486111111113</v>
      </c>
      <c r="I8" s="9">
        <f t="shared" si="2"/>
        <v>1437541.3866205667</v>
      </c>
      <c r="J8" s="9">
        <f t="shared" si="3"/>
        <v>5869.960662033981</v>
      </c>
      <c r="K8" s="9">
        <f t="shared" si="4"/>
        <v>8392.2898629475585</v>
      </c>
    </row>
    <row r="9" spans="1:17" x14ac:dyDescent="0.2">
      <c r="C9" s="36" t="s">
        <v>13</v>
      </c>
      <c r="D9" s="37" t="s">
        <v>358</v>
      </c>
      <c r="E9" s="38">
        <f>E8-B$6-H9</f>
        <v>1416166.6666666672</v>
      </c>
      <c r="F9" s="38">
        <f t="shared" si="1"/>
        <v>5802.4166666666688</v>
      </c>
      <c r="G9" s="38">
        <f t="shared" si="0"/>
        <v>10635.750000000002</v>
      </c>
      <c r="I9" s="9">
        <f>I8-K8+J8-H9</f>
        <v>1435019.0574196531</v>
      </c>
      <c r="J9" s="9">
        <f t="shared" si="3"/>
        <v>5859.6611511302499</v>
      </c>
      <c r="K9" s="9">
        <f t="shared" si="4"/>
        <v>8392.2898629475585</v>
      </c>
      <c r="Q9" s="9"/>
    </row>
    <row r="10" spans="1:17" x14ac:dyDescent="0.2">
      <c r="C10" s="31" t="s">
        <v>14</v>
      </c>
      <c r="D10" s="32" t="s">
        <v>359</v>
      </c>
      <c r="E10" s="33">
        <f t="shared" ref="E10:E73" si="5">E9-B$6-H10</f>
        <v>1411333.333333334</v>
      </c>
      <c r="F10" s="33">
        <f t="shared" si="1"/>
        <v>5782.6805555555584</v>
      </c>
      <c r="G10" s="33">
        <f t="shared" si="0"/>
        <v>10616.013888888891</v>
      </c>
      <c r="I10" s="9">
        <f t="shared" si="2"/>
        <v>1432486.4287078357</v>
      </c>
      <c r="J10" s="9">
        <f t="shared" si="3"/>
        <v>5849.3195838903293</v>
      </c>
      <c r="K10" s="9">
        <f t="shared" si="4"/>
        <v>8392.2898629475585</v>
      </c>
    </row>
    <row r="11" spans="1:17" x14ac:dyDescent="0.2">
      <c r="C11" t="s">
        <v>15</v>
      </c>
      <c r="D11" s="20" t="s">
        <v>360</v>
      </c>
      <c r="E11" s="9">
        <f t="shared" si="5"/>
        <v>1406500.0000000007</v>
      </c>
      <c r="F11" s="9">
        <f t="shared" si="1"/>
        <v>5762.944444444448</v>
      </c>
      <c r="G11" s="9">
        <f t="shared" si="0"/>
        <v>10596.277777777781</v>
      </c>
      <c r="I11" s="9">
        <f t="shared" si="2"/>
        <v>1429943.4584287785</v>
      </c>
      <c r="J11" s="9">
        <f t="shared" si="3"/>
        <v>5838.9357885841791</v>
      </c>
      <c r="K11" s="9">
        <f t="shared" si="4"/>
        <v>8392.2898629475585</v>
      </c>
    </row>
    <row r="12" spans="1:17" x14ac:dyDescent="0.2">
      <c r="C12" t="s">
        <v>16</v>
      </c>
      <c r="D12" s="20" t="s">
        <v>361</v>
      </c>
      <c r="E12" s="9">
        <f t="shared" si="5"/>
        <v>1401666.6666666674</v>
      </c>
      <c r="F12" s="9">
        <f t="shared" si="1"/>
        <v>5743.2083333333367</v>
      </c>
      <c r="G12" s="9">
        <f t="shared" si="0"/>
        <v>10576.54166666667</v>
      </c>
      <c r="I12" s="9">
        <f t="shared" si="2"/>
        <v>1427390.1043544151</v>
      </c>
      <c r="J12" s="9">
        <f t="shared" si="3"/>
        <v>5828.5095927805278</v>
      </c>
      <c r="K12" s="9">
        <f t="shared" si="4"/>
        <v>8392.2898629475585</v>
      </c>
    </row>
    <row r="13" spans="1:17" x14ac:dyDescent="0.2">
      <c r="C13" t="s">
        <v>17</v>
      </c>
      <c r="D13" s="20" t="s">
        <v>362</v>
      </c>
      <c r="E13" s="9">
        <f t="shared" si="5"/>
        <v>1396833.3333333342</v>
      </c>
      <c r="F13" s="9">
        <f t="shared" si="1"/>
        <v>5723.4722222222254</v>
      </c>
      <c r="G13" s="9">
        <f t="shared" si="0"/>
        <v>10556.805555555558</v>
      </c>
      <c r="I13" s="9">
        <f t="shared" si="2"/>
        <v>1424826.3240842482</v>
      </c>
      <c r="J13" s="9">
        <f t="shared" si="3"/>
        <v>5818.0408233440139</v>
      </c>
      <c r="K13" s="9">
        <f t="shared" si="4"/>
        <v>8392.2898629475585</v>
      </c>
    </row>
    <row r="14" spans="1:17" x14ac:dyDescent="0.2">
      <c r="C14" t="s">
        <v>18</v>
      </c>
      <c r="D14" s="20" t="s">
        <v>363</v>
      </c>
      <c r="E14" s="9">
        <f t="shared" si="5"/>
        <v>1392000.0000000009</v>
      </c>
      <c r="F14" s="9">
        <f t="shared" si="1"/>
        <v>5703.736111111114</v>
      </c>
      <c r="G14" s="9">
        <f t="shared" si="0"/>
        <v>10537.069444444447</v>
      </c>
      <c r="I14" s="9">
        <f t="shared" si="2"/>
        <v>1422252.0750446445</v>
      </c>
      <c r="J14" s="9">
        <f t="shared" si="3"/>
        <v>5807.5293064322987</v>
      </c>
      <c r="K14" s="9">
        <f t="shared" si="4"/>
        <v>8392.2898629475585</v>
      </c>
    </row>
    <row r="15" spans="1:17" x14ac:dyDescent="0.2">
      <c r="C15" t="s">
        <v>19</v>
      </c>
      <c r="D15" s="20" t="s">
        <v>364</v>
      </c>
      <c r="E15" s="9">
        <f t="shared" si="5"/>
        <v>1387166.6666666677</v>
      </c>
      <c r="F15" s="9">
        <f t="shared" si="1"/>
        <v>5684.0000000000036</v>
      </c>
      <c r="G15" s="9">
        <f t="shared" si="0"/>
        <v>10517.333333333336</v>
      </c>
      <c r="I15" s="9">
        <f t="shared" si="2"/>
        <v>1419667.3144881292</v>
      </c>
      <c r="J15" s="9">
        <f t="shared" si="3"/>
        <v>5796.9748674931943</v>
      </c>
      <c r="K15" s="9">
        <f t="shared" si="4"/>
        <v>8392.2898629475585</v>
      </c>
    </row>
    <row r="16" spans="1:17" x14ac:dyDescent="0.2">
      <c r="C16" t="s">
        <v>20</v>
      </c>
      <c r="D16" s="20" t="s">
        <v>365</v>
      </c>
      <c r="E16" s="9">
        <f t="shared" si="5"/>
        <v>1382333.3333333344</v>
      </c>
      <c r="F16" s="9">
        <f t="shared" si="1"/>
        <v>5664.2638888888932</v>
      </c>
      <c r="G16" s="9">
        <f t="shared" si="0"/>
        <v>10497.597222222226</v>
      </c>
      <c r="I16" s="9">
        <f t="shared" si="2"/>
        <v>1417071.9994926748</v>
      </c>
      <c r="J16" s="9">
        <f t="shared" si="3"/>
        <v>5786.3773312617559</v>
      </c>
      <c r="K16" s="9">
        <f t="shared" si="4"/>
        <v>8392.2898629475585</v>
      </c>
    </row>
    <row r="17" spans="3:11" x14ac:dyDescent="0.2">
      <c r="C17" t="s">
        <v>21</v>
      </c>
      <c r="D17" s="20" t="s">
        <v>366</v>
      </c>
      <c r="E17" s="9">
        <f t="shared" si="5"/>
        <v>1377500.0000000012</v>
      </c>
      <c r="F17" s="9">
        <f t="shared" si="1"/>
        <v>5644.5277777777819</v>
      </c>
      <c r="G17" s="9">
        <f t="shared" si="0"/>
        <v>10477.861111111115</v>
      </c>
      <c r="I17" s="9">
        <f t="shared" si="2"/>
        <v>1414466.0869609891</v>
      </c>
      <c r="J17" s="9">
        <f t="shared" si="3"/>
        <v>5775.7365217573724</v>
      </c>
      <c r="K17" s="9">
        <f t="shared" si="4"/>
        <v>8392.2898629475585</v>
      </c>
    </row>
    <row r="18" spans="3:11" x14ac:dyDescent="0.2">
      <c r="C18" t="s">
        <v>22</v>
      </c>
      <c r="D18" s="20" t="s">
        <v>367</v>
      </c>
      <c r="E18" s="9">
        <f t="shared" si="5"/>
        <v>1372666.6666666679</v>
      </c>
      <c r="F18" s="9">
        <f t="shared" si="1"/>
        <v>5624.7916666666715</v>
      </c>
      <c r="G18" s="9">
        <f t="shared" si="0"/>
        <v>10458.125000000004</v>
      </c>
      <c r="I18" s="9">
        <f t="shared" si="2"/>
        <v>1411849.533619799</v>
      </c>
      <c r="J18" s="9">
        <f t="shared" si="3"/>
        <v>5765.0522622808458</v>
      </c>
      <c r="K18" s="9">
        <f t="shared" si="4"/>
        <v>8392.2898629475585</v>
      </c>
    </row>
    <row r="19" spans="3:11" x14ac:dyDescent="0.2">
      <c r="C19" t="s">
        <v>23</v>
      </c>
      <c r="D19" s="20" t="s">
        <v>368</v>
      </c>
      <c r="E19" s="9">
        <f t="shared" si="5"/>
        <v>1367833.3333333347</v>
      </c>
      <c r="F19" s="9">
        <f t="shared" si="1"/>
        <v>5605.0555555555611</v>
      </c>
      <c r="G19" s="9">
        <f t="shared" si="0"/>
        <v>10438.388888888894</v>
      </c>
      <c r="I19" s="9">
        <f t="shared" si="2"/>
        <v>1409222.2960191322</v>
      </c>
      <c r="J19" s="9">
        <f t="shared" si="3"/>
        <v>5754.3243754114565</v>
      </c>
      <c r="K19" s="9">
        <f t="shared" si="4"/>
        <v>8392.2898629475585</v>
      </c>
    </row>
    <row r="20" spans="3:11" x14ac:dyDescent="0.2">
      <c r="C20" t="s">
        <v>24</v>
      </c>
      <c r="D20" s="20" t="s">
        <v>369</v>
      </c>
      <c r="E20" s="9">
        <f t="shared" si="5"/>
        <v>1363000.0000000014</v>
      </c>
      <c r="F20" s="9">
        <f t="shared" si="1"/>
        <v>5585.3194444444498</v>
      </c>
      <c r="G20" s="9">
        <f t="shared" si="0"/>
        <v>10418.652777777783</v>
      </c>
      <c r="I20" s="9">
        <f t="shared" si="2"/>
        <v>1406584.3305315962</v>
      </c>
      <c r="J20" s="9">
        <f t="shared" si="3"/>
        <v>5743.552683004018</v>
      </c>
      <c r="K20" s="9">
        <f t="shared" si="4"/>
        <v>8392.2898629475585</v>
      </c>
    </row>
    <row r="21" spans="3:11" x14ac:dyDescent="0.2">
      <c r="C21" t="s">
        <v>25</v>
      </c>
      <c r="D21" s="20" t="s">
        <v>370</v>
      </c>
      <c r="E21" s="9">
        <f t="shared" si="5"/>
        <v>1358166.6666666681</v>
      </c>
      <c r="F21" s="9">
        <f t="shared" si="1"/>
        <v>5565.5833333333394</v>
      </c>
      <c r="G21" s="9">
        <f t="shared" si="0"/>
        <v>10398.916666666672</v>
      </c>
      <c r="I21" s="9">
        <f t="shared" si="2"/>
        <v>1403935.5933516526</v>
      </c>
      <c r="J21" s="9">
        <f t="shared" si="3"/>
        <v>5732.7370061859147</v>
      </c>
      <c r="K21" s="9">
        <f t="shared" si="4"/>
        <v>8392.2898629475585</v>
      </c>
    </row>
    <row r="22" spans="3:11" x14ac:dyDescent="0.2">
      <c r="C22" t="s">
        <v>26</v>
      </c>
      <c r="D22" s="20" t="s">
        <v>371</v>
      </c>
      <c r="E22" s="9">
        <f t="shared" si="5"/>
        <v>1353333.3333333349</v>
      </c>
      <c r="F22" s="9">
        <f t="shared" si="1"/>
        <v>5545.847222222229</v>
      </c>
      <c r="G22" s="9">
        <f t="shared" si="0"/>
        <v>10379.180555555562</v>
      </c>
      <c r="I22" s="9">
        <f t="shared" si="2"/>
        <v>1401276.0404948909</v>
      </c>
      <c r="J22" s="9">
        <f t="shared" si="3"/>
        <v>5721.877165354138</v>
      </c>
      <c r="K22" s="9">
        <f t="shared" si="4"/>
        <v>8392.2898629475585</v>
      </c>
    </row>
    <row r="23" spans="3:11" x14ac:dyDescent="0.2">
      <c r="C23" t="s">
        <v>27</v>
      </c>
      <c r="D23" s="20" t="s">
        <v>372</v>
      </c>
      <c r="E23" s="9">
        <f t="shared" si="5"/>
        <v>1348500.0000000016</v>
      </c>
      <c r="F23" s="9">
        <f t="shared" si="1"/>
        <v>5526.1111111111177</v>
      </c>
      <c r="G23" s="9">
        <f t="shared" si="0"/>
        <v>10359.444444444451</v>
      </c>
      <c r="I23" s="9">
        <f t="shared" si="2"/>
        <v>1398605.6277972974</v>
      </c>
      <c r="J23" s="9">
        <f t="shared" si="3"/>
        <v>5710.9729801722979</v>
      </c>
      <c r="K23" s="9">
        <f t="shared" si="4"/>
        <v>8392.2898629475585</v>
      </c>
    </row>
    <row r="24" spans="3:11" x14ac:dyDescent="0.2">
      <c r="C24" t="s">
        <v>28</v>
      </c>
      <c r="D24" s="20" t="s">
        <v>373</v>
      </c>
      <c r="E24" s="9">
        <f t="shared" si="5"/>
        <v>1343666.6666666684</v>
      </c>
      <c r="F24" s="9">
        <f t="shared" si="1"/>
        <v>5506.3750000000073</v>
      </c>
      <c r="G24" s="9">
        <f t="shared" si="0"/>
        <v>10339.708333333339</v>
      </c>
      <c r="I24" s="9">
        <f t="shared" si="2"/>
        <v>1395924.3109145223</v>
      </c>
      <c r="J24" s="9">
        <f t="shared" si="3"/>
        <v>5700.0242695676325</v>
      </c>
      <c r="K24" s="9">
        <f t="shared" si="4"/>
        <v>8392.2898629475585</v>
      </c>
    </row>
    <row r="25" spans="3:11" x14ac:dyDescent="0.2">
      <c r="C25" t="s">
        <v>29</v>
      </c>
      <c r="D25" s="20" t="s">
        <v>374</v>
      </c>
      <c r="E25" s="9">
        <f t="shared" si="5"/>
        <v>1338833.3333333351</v>
      </c>
      <c r="F25" s="9">
        <f t="shared" si="1"/>
        <v>5486.6388888888969</v>
      </c>
      <c r="G25" s="9">
        <f t="shared" si="0"/>
        <v>10319.97222222223</v>
      </c>
      <c r="I25" s="9">
        <f t="shared" si="2"/>
        <v>1393232.0453211423</v>
      </c>
      <c r="J25" s="9">
        <f t="shared" si="3"/>
        <v>5689.0308517279982</v>
      </c>
      <c r="K25" s="9">
        <f t="shared" si="4"/>
        <v>8392.2898629475585</v>
      </c>
    </row>
    <row r="26" spans="3:11" x14ac:dyDescent="0.2">
      <c r="C26" t="s">
        <v>30</v>
      </c>
      <c r="D26" s="20" t="s">
        <v>375</v>
      </c>
      <c r="E26" s="9">
        <f t="shared" si="5"/>
        <v>1334000.0000000019</v>
      </c>
      <c r="F26" s="9">
        <f t="shared" si="1"/>
        <v>5466.9027777777856</v>
      </c>
      <c r="G26" s="9">
        <f t="shared" si="0"/>
        <v>10300.236111111119</v>
      </c>
      <c r="I26" s="9">
        <f t="shared" si="2"/>
        <v>1390528.7863099228</v>
      </c>
      <c r="J26" s="9">
        <f t="shared" si="3"/>
        <v>5677.9925440988518</v>
      </c>
      <c r="K26" s="9">
        <f t="shared" si="4"/>
        <v>8392.2898629475585</v>
      </c>
    </row>
    <row r="27" spans="3:11" x14ac:dyDescent="0.2">
      <c r="C27" t="s">
        <v>31</v>
      </c>
      <c r="D27" s="20" t="s">
        <v>376</v>
      </c>
      <c r="E27" s="9">
        <f t="shared" si="5"/>
        <v>1329166.6666666686</v>
      </c>
      <c r="F27" s="9">
        <f t="shared" si="1"/>
        <v>5447.1666666666742</v>
      </c>
      <c r="G27" s="9">
        <f t="shared" si="0"/>
        <v>10280.500000000007</v>
      </c>
      <c r="I27" s="9">
        <f t="shared" si="2"/>
        <v>1387814.488991074</v>
      </c>
      <c r="J27" s="9">
        <f t="shared" si="3"/>
        <v>5666.9091633802191</v>
      </c>
      <c r="K27" s="9">
        <f t="shared" si="4"/>
        <v>8392.2898629475585</v>
      </c>
    </row>
    <row r="28" spans="3:11" x14ac:dyDescent="0.2">
      <c r="C28" t="s">
        <v>32</v>
      </c>
      <c r="D28" s="20" t="s">
        <v>377</v>
      </c>
      <c r="E28" s="9">
        <f t="shared" si="5"/>
        <v>1324333.3333333354</v>
      </c>
      <c r="F28" s="9">
        <f t="shared" si="1"/>
        <v>5427.4305555555638</v>
      </c>
      <c r="G28" s="9">
        <f t="shared" si="0"/>
        <v>10260.763888888898</v>
      </c>
      <c r="I28" s="9">
        <f t="shared" si="2"/>
        <v>1385089.1082915068</v>
      </c>
      <c r="J28" s="9">
        <f t="shared" si="3"/>
        <v>5655.7805255236526</v>
      </c>
      <c r="K28" s="9">
        <f t="shared" si="4"/>
        <v>8392.2898629475585</v>
      </c>
    </row>
    <row r="29" spans="3:11" x14ac:dyDescent="0.2">
      <c r="C29" t="s">
        <v>33</v>
      </c>
      <c r="D29" s="20" t="s">
        <v>378</v>
      </c>
      <c r="E29" s="9">
        <f t="shared" si="5"/>
        <v>1319500.0000000021</v>
      </c>
      <c r="F29" s="9">
        <f t="shared" si="1"/>
        <v>5407.6944444444534</v>
      </c>
      <c r="G29" s="9">
        <f t="shared" si="0"/>
        <v>10241.027777777786</v>
      </c>
      <c r="I29" s="9">
        <f t="shared" si="2"/>
        <v>1382352.5989540829</v>
      </c>
      <c r="J29" s="9">
        <f t="shared" si="3"/>
        <v>5644.6064457291723</v>
      </c>
      <c r="K29" s="9">
        <f t="shared" si="4"/>
        <v>8392.2898629475585</v>
      </c>
    </row>
    <row r="30" spans="3:11" x14ac:dyDescent="0.2">
      <c r="C30" t="s">
        <v>34</v>
      </c>
      <c r="D30" s="20" t="s">
        <v>379</v>
      </c>
      <c r="E30" s="9">
        <f t="shared" si="5"/>
        <v>1314666.6666666688</v>
      </c>
      <c r="F30" s="9">
        <f t="shared" si="1"/>
        <v>5387.9583333333421</v>
      </c>
      <c r="G30" s="9">
        <f t="shared" si="0"/>
        <v>10221.291666666675</v>
      </c>
      <c r="I30" s="9">
        <f t="shared" ref="I30:I93" si="6">I29-K29+J29</f>
        <v>1379604.9155368647</v>
      </c>
      <c r="J30" s="9">
        <f t="shared" si="3"/>
        <v>5633.3867384421974</v>
      </c>
      <c r="K30" s="9">
        <f t="shared" ref="K30:K93" si="7">K29</f>
        <v>8392.2898629475585</v>
      </c>
    </row>
    <row r="31" spans="3:11" x14ac:dyDescent="0.2">
      <c r="C31" t="s">
        <v>35</v>
      </c>
      <c r="D31" s="20" t="s">
        <v>380</v>
      </c>
      <c r="E31" s="9">
        <f t="shared" si="5"/>
        <v>1309833.3333333356</v>
      </c>
      <c r="F31" s="9">
        <f t="shared" si="1"/>
        <v>5368.2222222222308</v>
      </c>
      <c r="G31" s="9">
        <f t="shared" si="0"/>
        <v>10201.555555555564</v>
      </c>
      <c r="I31" s="9">
        <f t="shared" si="6"/>
        <v>1376846.0124123592</v>
      </c>
      <c r="J31" s="9">
        <f t="shared" si="3"/>
        <v>5622.1212173504673</v>
      </c>
      <c r="K31" s="9">
        <f t="shared" si="7"/>
        <v>8392.2898629475585</v>
      </c>
    </row>
    <row r="32" spans="3:11" x14ac:dyDescent="0.2">
      <c r="C32" t="s">
        <v>36</v>
      </c>
      <c r="D32" s="20" t="s">
        <v>381</v>
      </c>
      <c r="E32" s="9">
        <f t="shared" si="5"/>
        <v>1305000.0000000023</v>
      </c>
      <c r="F32" s="9">
        <f t="shared" si="1"/>
        <v>5348.4861111111204</v>
      </c>
      <c r="G32" s="9">
        <f t="shared" si="0"/>
        <v>10181.819444444453</v>
      </c>
      <c r="I32" s="9">
        <f t="shared" si="6"/>
        <v>1374075.8437667622</v>
      </c>
      <c r="J32" s="9">
        <f t="shared" si="3"/>
        <v>5610.8096953809463</v>
      </c>
      <c r="K32" s="9">
        <f t="shared" si="7"/>
        <v>8392.2898629475585</v>
      </c>
    </row>
    <row r="33" spans="3:11" x14ac:dyDescent="0.2">
      <c r="C33" t="s">
        <v>37</v>
      </c>
      <c r="D33" s="20" t="s">
        <v>382</v>
      </c>
      <c r="E33" s="9">
        <f t="shared" si="5"/>
        <v>1300166.6666666691</v>
      </c>
      <c r="F33" s="9">
        <f t="shared" si="1"/>
        <v>5328.75000000001</v>
      </c>
      <c r="G33" s="9">
        <f t="shared" si="0"/>
        <v>10162.083333333343</v>
      </c>
      <c r="I33" s="9">
        <f t="shared" si="6"/>
        <v>1371294.3635991956</v>
      </c>
      <c r="J33" s="9">
        <f t="shared" si="3"/>
        <v>5599.451984696716</v>
      </c>
      <c r="K33" s="9">
        <f t="shared" si="7"/>
        <v>8392.2898629475585</v>
      </c>
    </row>
    <row r="34" spans="3:11" x14ac:dyDescent="0.2">
      <c r="C34" t="s">
        <v>38</v>
      </c>
      <c r="D34" s="20" t="s">
        <v>383</v>
      </c>
      <c r="E34" s="9">
        <f t="shared" si="5"/>
        <v>1295333.3333333358</v>
      </c>
      <c r="F34" s="9">
        <f t="shared" si="1"/>
        <v>5309.0138888888987</v>
      </c>
      <c r="G34" s="9">
        <f t="shared" si="0"/>
        <v>10142.347222222232</v>
      </c>
      <c r="I34" s="9">
        <f t="shared" si="6"/>
        <v>1368501.5257209449</v>
      </c>
      <c r="J34" s="9">
        <f t="shared" si="3"/>
        <v>5588.0478966938581</v>
      </c>
      <c r="K34" s="9">
        <f t="shared" si="7"/>
        <v>8392.2898629475585</v>
      </c>
    </row>
    <row r="35" spans="3:11" x14ac:dyDescent="0.2">
      <c r="C35" t="s">
        <v>39</v>
      </c>
      <c r="D35" s="20" t="s">
        <v>426</v>
      </c>
      <c r="E35" s="9">
        <f t="shared" si="5"/>
        <v>1290500.0000000026</v>
      </c>
      <c r="F35" s="9">
        <f t="shared" si="1"/>
        <v>5289.2777777777883</v>
      </c>
      <c r="G35" s="9">
        <f t="shared" si="0"/>
        <v>10122.61111111112</v>
      </c>
      <c r="I35" s="9">
        <f t="shared" si="6"/>
        <v>1365697.2837546912</v>
      </c>
      <c r="J35" s="9">
        <f t="shared" si="3"/>
        <v>5576.5972419983227</v>
      </c>
      <c r="K35" s="9">
        <f t="shared" si="7"/>
        <v>8392.2898629475585</v>
      </c>
    </row>
    <row r="36" spans="3:11" x14ac:dyDescent="0.2">
      <c r="C36" t="s">
        <v>40</v>
      </c>
      <c r="D36" s="20" t="s">
        <v>415</v>
      </c>
      <c r="E36" s="9">
        <f t="shared" si="5"/>
        <v>1285666.6666666693</v>
      </c>
      <c r="F36" s="9">
        <f t="shared" si="1"/>
        <v>5269.5416666666779</v>
      </c>
      <c r="G36" s="9">
        <f t="shared" si="0"/>
        <v>10102.875000000011</v>
      </c>
      <c r="I36" s="9">
        <f t="shared" si="6"/>
        <v>1362881.5911337421</v>
      </c>
      <c r="J36" s="9">
        <f t="shared" si="3"/>
        <v>5565.0998304627801</v>
      </c>
      <c r="K36" s="9">
        <f t="shared" si="7"/>
        <v>8392.2898629475585</v>
      </c>
    </row>
    <row r="37" spans="3:11" x14ac:dyDescent="0.2">
      <c r="C37" t="s">
        <v>41</v>
      </c>
      <c r="D37" s="20" t="s">
        <v>416</v>
      </c>
      <c r="E37" s="9">
        <f t="shared" si="5"/>
        <v>1280833.333333336</v>
      </c>
      <c r="F37" s="9">
        <f t="shared" si="1"/>
        <v>5249.8055555555666</v>
      </c>
      <c r="G37" s="9">
        <f t="shared" si="0"/>
        <v>10083.1388888889</v>
      </c>
      <c r="I37" s="9">
        <f t="shared" si="6"/>
        <v>1360054.4011012574</v>
      </c>
      <c r="J37" s="9">
        <f t="shared" si="3"/>
        <v>5553.5554711634686</v>
      </c>
      <c r="K37" s="9">
        <f t="shared" si="7"/>
        <v>8392.2898629475585</v>
      </c>
    </row>
    <row r="38" spans="3:11" x14ac:dyDescent="0.2">
      <c r="C38" t="s">
        <v>42</v>
      </c>
      <c r="D38" s="20" t="s">
        <v>417</v>
      </c>
      <c r="E38" s="9">
        <f t="shared" si="5"/>
        <v>1276000.0000000028</v>
      </c>
      <c r="F38" s="9">
        <f t="shared" si="1"/>
        <v>5230.0694444444553</v>
      </c>
      <c r="G38" s="9">
        <f t="shared" si="0"/>
        <v>10063.402777777788</v>
      </c>
      <c r="I38" s="9">
        <f t="shared" si="6"/>
        <v>1357215.6667094734</v>
      </c>
      <c r="J38" s="9">
        <f t="shared" si="3"/>
        <v>5541.9639723970167</v>
      </c>
      <c r="K38" s="9">
        <f t="shared" si="7"/>
        <v>8392.2898629475585</v>
      </c>
    </row>
    <row r="39" spans="3:11" x14ac:dyDescent="0.2">
      <c r="C39" t="s">
        <v>43</v>
      </c>
      <c r="D39" s="20" t="s">
        <v>418</v>
      </c>
      <c r="E39" s="9">
        <f t="shared" si="5"/>
        <v>1271166.6666666695</v>
      </c>
      <c r="F39" s="9">
        <f t="shared" si="1"/>
        <v>5210.3333333333449</v>
      </c>
      <c r="G39" s="9">
        <f t="shared" si="0"/>
        <v>10043.666666666679</v>
      </c>
      <c r="I39" s="9">
        <f t="shared" si="6"/>
        <v>1354365.3408189227</v>
      </c>
      <c r="J39" s="9">
        <f t="shared" si="3"/>
        <v>5530.3251416772682</v>
      </c>
      <c r="K39" s="9">
        <f t="shared" si="7"/>
        <v>8392.2898629475585</v>
      </c>
    </row>
    <row r="40" spans="3:11" x14ac:dyDescent="0.2">
      <c r="C40" t="s">
        <v>44</v>
      </c>
      <c r="D40" s="20" t="s">
        <v>419</v>
      </c>
      <c r="E40" s="9">
        <f t="shared" si="5"/>
        <v>1266333.3333333363</v>
      </c>
      <c r="F40" s="9">
        <f t="shared" si="1"/>
        <v>5190.5972222222344</v>
      </c>
      <c r="G40" s="9">
        <f t="shared" si="0"/>
        <v>10023.930555555567</v>
      </c>
      <c r="I40" s="9">
        <f t="shared" si="6"/>
        <v>1351503.3760976524</v>
      </c>
      <c r="J40" s="9">
        <f t="shared" si="3"/>
        <v>5518.6387857320806</v>
      </c>
      <c r="K40" s="9">
        <f t="shared" si="7"/>
        <v>8392.2898629475585</v>
      </c>
    </row>
    <row r="41" spans="3:11" x14ac:dyDescent="0.2">
      <c r="C41" t="s">
        <v>45</v>
      </c>
      <c r="D41" s="20" t="s">
        <v>420</v>
      </c>
      <c r="E41" s="9">
        <f t="shared" si="5"/>
        <v>1261500.000000003</v>
      </c>
      <c r="F41" s="9">
        <f t="shared" si="1"/>
        <v>5170.8611111111231</v>
      </c>
      <c r="G41" s="9">
        <f t="shared" si="0"/>
        <v>10004.194444444456</v>
      </c>
      <c r="I41" s="9">
        <f t="shared" si="6"/>
        <v>1348629.7250204368</v>
      </c>
      <c r="J41" s="9">
        <f t="shared" si="3"/>
        <v>5506.9047105001164</v>
      </c>
      <c r="K41" s="9">
        <f t="shared" si="7"/>
        <v>8392.2898629475585</v>
      </c>
    </row>
    <row r="42" spans="3:11" x14ac:dyDescent="0.2">
      <c r="C42" t="s">
        <v>46</v>
      </c>
      <c r="D42" s="20" t="s">
        <v>421</v>
      </c>
      <c r="E42" s="9">
        <f t="shared" si="5"/>
        <v>1256666.6666666698</v>
      </c>
      <c r="F42" s="9">
        <f t="shared" si="1"/>
        <v>5151.1250000000127</v>
      </c>
      <c r="G42" s="9">
        <f t="shared" si="0"/>
        <v>9984.4583333333467</v>
      </c>
      <c r="I42" s="9">
        <f t="shared" si="6"/>
        <v>1345744.3398679893</v>
      </c>
      <c r="J42" s="9">
        <f t="shared" si="3"/>
        <v>5495.1227211276237</v>
      </c>
      <c r="K42" s="9">
        <f t="shared" si="7"/>
        <v>8392.2898629475585</v>
      </c>
    </row>
    <row r="43" spans="3:11" x14ac:dyDescent="0.2">
      <c r="C43" t="s">
        <v>47</v>
      </c>
      <c r="D43" s="20" t="s">
        <v>422</v>
      </c>
      <c r="E43" s="9">
        <f t="shared" si="5"/>
        <v>1251833.3333333365</v>
      </c>
      <c r="F43" s="9">
        <f t="shared" si="1"/>
        <v>5131.3888888889023</v>
      </c>
      <c r="G43" s="9">
        <f t="shared" si="0"/>
        <v>9964.7222222222354</v>
      </c>
      <c r="I43" s="9">
        <f t="shared" si="6"/>
        <v>1342847.1727261695</v>
      </c>
      <c r="J43" s="9">
        <f t="shared" si="3"/>
        <v>5483.2926219651927</v>
      </c>
      <c r="K43" s="9">
        <f t="shared" si="7"/>
        <v>8392.2898629475585</v>
      </c>
    </row>
    <row r="44" spans="3:11" x14ac:dyDescent="0.2">
      <c r="C44" t="s">
        <v>48</v>
      </c>
      <c r="D44" s="20" t="s">
        <v>423</v>
      </c>
      <c r="E44" s="9">
        <f t="shared" si="5"/>
        <v>1247000.0000000033</v>
      </c>
      <c r="F44" s="9">
        <f t="shared" si="1"/>
        <v>5111.652777777791</v>
      </c>
      <c r="G44" s="9">
        <f t="shared" si="0"/>
        <v>9944.986111111124</v>
      </c>
      <c r="I44" s="9">
        <f t="shared" si="6"/>
        <v>1339938.1754851872</v>
      </c>
      <c r="J44" s="9">
        <f t="shared" si="3"/>
        <v>5471.4142165645144</v>
      </c>
      <c r="K44" s="9">
        <f t="shared" si="7"/>
        <v>8392.2898629475585</v>
      </c>
    </row>
    <row r="45" spans="3:11" x14ac:dyDescent="0.2">
      <c r="C45" t="s">
        <v>49</v>
      </c>
      <c r="D45" s="20" t="s">
        <v>424</v>
      </c>
      <c r="E45" s="9">
        <f t="shared" si="5"/>
        <v>1242166.66666667</v>
      </c>
      <c r="F45" s="9">
        <f t="shared" si="1"/>
        <v>5091.9166666666797</v>
      </c>
      <c r="G45" s="9">
        <f t="shared" si="0"/>
        <v>9925.2500000000127</v>
      </c>
      <c r="I45" s="9">
        <f t="shared" si="6"/>
        <v>1337017.2998388042</v>
      </c>
      <c r="J45" s="9">
        <f t="shared" si="3"/>
        <v>5459.4873076751173</v>
      </c>
      <c r="K45" s="9">
        <f t="shared" si="7"/>
        <v>8392.2898629475585</v>
      </c>
    </row>
    <row r="46" spans="3:11" x14ac:dyDescent="0.2">
      <c r="C46" t="s">
        <v>50</v>
      </c>
      <c r="D46" s="20" t="s">
        <v>425</v>
      </c>
      <c r="E46" s="9">
        <f t="shared" si="5"/>
        <v>1237333.3333333367</v>
      </c>
      <c r="F46" s="9">
        <f t="shared" si="1"/>
        <v>5072.1805555555693</v>
      </c>
      <c r="G46" s="9">
        <f t="shared" si="0"/>
        <v>9905.5138888889014</v>
      </c>
      <c r="I46" s="9">
        <f t="shared" si="6"/>
        <v>1334084.4972835318</v>
      </c>
      <c r="J46" s="9">
        <f t="shared" si="3"/>
        <v>5447.5116972410888</v>
      </c>
      <c r="K46" s="9">
        <f t="shared" si="7"/>
        <v>8392.2898629475585</v>
      </c>
    </row>
    <row r="47" spans="3:11" x14ac:dyDescent="0.2">
      <c r="C47" t="s">
        <v>51</v>
      </c>
      <c r="D47" t="s">
        <v>427</v>
      </c>
      <c r="E47" s="9">
        <f t="shared" si="5"/>
        <v>1232500.0000000035</v>
      </c>
      <c r="F47" s="9">
        <f t="shared" si="1"/>
        <v>5052.4444444444589</v>
      </c>
      <c r="G47" s="9">
        <f t="shared" si="0"/>
        <v>9885.7777777777919</v>
      </c>
      <c r="I47" s="9">
        <f t="shared" si="6"/>
        <v>1331139.7191178254</v>
      </c>
      <c r="J47" s="9">
        <f t="shared" si="3"/>
        <v>5435.4871863977869</v>
      </c>
      <c r="K47" s="9">
        <f t="shared" si="7"/>
        <v>8392.2898629475585</v>
      </c>
    </row>
    <row r="48" spans="3:11" x14ac:dyDescent="0.2">
      <c r="C48" t="s">
        <v>52</v>
      </c>
      <c r="D48" t="s">
        <v>428</v>
      </c>
      <c r="E48" s="9">
        <f t="shared" si="5"/>
        <v>1227666.6666666702</v>
      </c>
      <c r="F48" s="9">
        <f t="shared" si="1"/>
        <v>5032.7083333333476</v>
      </c>
      <c r="G48" s="9">
        <f t="shared" si="0"/>
        <v>9866.0416666666806</v>
      </c>
      <c r="I48" s="9">
        <f t="shared" si="6"/>
        <v>1328182.9164412757</v>
      </c>
      <c r="J48" s="9">
        <f t="shared" si="3"/>
        <v>5423.4135754685431</v>
      </c>
      <c r="K48" s="9">
        <f t="shared" si="7"/>
        <v>8392.2898629475585</v>
      </c>
    </row>
    <row r="49" spans="3:11" x14ac:dyDescent="0.2">
      <c r="C49" t="s">
        <v>53</v>
      </c>
      <c r="D49" t="s">
        <v>429</v>
      </c>
      <c r="E49" s="9">
        <f t="shared" si="5"/>
        <v>1222833.333333337</v>
      </c>
      <c r="F49" s="9">
        <f t="shared" si="1"/>
        <v>5012.9722222222372</v>
      </c>
      <c r="G49" s="9">
        <f t="shared" si="0"/>
        <v>9846.3055555555693</v>
      </c>
      <c r="I49" s="9">
        <f t="shared" si="6"/>
        <v>1325214.0401537968</v>
      </c>
      <c r="J49" s="9">
        <f t="shared" si="3"/>
        <v>5411.2906639613366</v>
      </c>
      <c r="K49" s="9">
        <f t="shared" si="7"/>
        <v>8392.2898629475585</v>
      </c>
    </row>
    <row r="50" spans="3:11" x14ac:dyDescent="0.2">
      <c r="C50" t="s">
        <v>54</v>
      </c>
      <c r="D50" t="s">
        <v>430</v>
      </c>
      <c r="E50" s="9">
        <f t="shared" si="5"/>
        <v>1218000.0000000037</v>
      </c>
      <c r="F50" s="9">
        <f t="shared" si="1"/>
        <v>4993.2361111111268</v>
      </c>
      <c r="G50" s="9">
        <f t="shared" si="0"/>
        <v>9826.5694444444598</v>
      </c>
      <c r="I50" s="9">
        <f t="shared" si="6"/>
        <v>1322233.0409548106</v>
      </c>
      <c r="J50" s="9">
        <f t="shared" si="3"/>
        <v>5399.118250565477</v>
      </c>
      <c r="K50" s="9">
        <f t="shared" si="7"/>
        <v>8392.2898629475585</v>
      </c>
    </row>
    <row r="51" spans="3:11" x14ac:dyDescent="0.2">
      <c r="C51" t="s">
        <v>55</v>
      </c>
      <c r="D51" t="s">
        <v>431</v>
      </c>
      <c r="E51" s="9">
        <f t="shared" si="5"/>
        <v>1213166.6666666705</v>
      </c>
      <c r="F51" s="9">
        <f t="shared" si="1"/>
        <v>4973.5000000000155</v>
      </c>
      <c r="G51" s="9">
        <f t="shared" si="0"/>
        <v>9806.8333333333485</v>
      </c>
      <c r="I51" s="9">
        <f t="shared" si="6"/>
        <v>1319239.8693424284</v>
      </c>
      <c r="J51" s="9">
        <f t="shared" si="3"/>
        <v>5386.8961331482496</v>
      </c>
      <c r="K51" s="9">
        <f t="shared" si="7"/>
        <v>8392.2898629475585</v>
      </c>
    </row>
    <row r="52" spans="3:11" x14ac:dyDescent="0.2">
      <c r="C52" t="s">
        <v>56</v>
      </c>
      <c r="D52" t="s">
        <v>432</v>
      </c>
      <c r="E52" s="9">
        <f t="shared" si="5"/>
        <v>1208333.3333333372</v>
      </c>
      <c r="F52" s="9">
        <f t="shared" si="1"/>
        <v>4953.7638888889041</v>
      </c>
      <c r="G52" s="9">
        <f t="shared" si="0"/>
        <v>9787.0972222222372</v>
      </c>
      <c r="I52" s="9">
        <f t="shared" si="6"/>
        <v>1316234.4756126292</v>
      </c>
      <c r="J52" s="9">
        <f t="shared" si="3"/>
        <v>5374.6241087515691</v>
      </c>
      <c r="K52" s="9">
        <f t="shared" si="7"/>
        <v>8392.2898629475585</v>
      </c>
    </row>
    <row r="53" spans="3:11" x14ac:dyDescent="0.2">
      <c r="C53" t="s">
        <v>57</v>
      </c>
      <c r="D53" t="s">
        <v>433</v>
      </c>
      <c r="E53" s="9">
        <f t="shared" si="5"/>
        <v>1203500.000000004</v>
      </c>
      <c r="F53" s="9">
        <f t="shared" si="1"/>
        <v>4934.0277777777937</v>
      </c>
      <c r="G53" s="9">
        <f t="shared" si="0"/>
        <v>9767.3611111111277</v>
      </c>
      <c r="I53" s="9">
        <f t="shared" si="6"/>
        <v>1313216.8098584332</v>
      </c>
      <c r="J53" s="9">
        <f t="shared" si="3"/>
        <v>5362.3019735886019</v>
      </c>
      <c r="K53" s="9">
        <f t="shared" si="7"/>
        <v>8392.2898629475585</v>
      </c>
    </row>
    <row r="54" spans="3:11" x14ac:dyDescent="0.2">
      <c r="C54" t="s">
        <v>58</v>
      </c>
      <c r="D54" t="s">
        <v>434</v>
      </c>
      <c r="E54" s="9">
        <f t="shared" si="5"/>
        <v>1198666.6666666707</v>
      </c>
      <c r="F54" s="9">
        <f t="shared" si="1"/>
        <v>4914.2916666666833</v>
      </c>
      <c r="G54" s="9">
        <f t="shared" si="0"/>
        <v>9747.6250000000164</v>
      </c>
      <c r="I54" s="9">
        <f t="shared" si="6"/>
        <v>1310186.8219690742</v>
      </c>
      <c r="J54" s="9">
        <f t="shared" si="3"/>
        <v>5349.9295230403868</v>
      </c>
      <c r="K54" s="9">
        <f t="shared" si="7"/>
        <v>8392.2898629475585</v>
      </c>
    </row>
    <row r="55" spans="3:11" x14ac:dyDescent="0.2">
      <c r="C55" t="s">
        <v>59</v>
      </c>
      <c r="D55" t="s">
        <v>435</v>
      </c>
      <c r="E55" s="9">
        <f t="shared" si="5"/>
        <v>1193833.3333333374</v>
      </c>
      <c r="F55" s="9">
        <f t="shared" si="1"/>
        <v>4894.555555555572</v>
      </c>
      <c r="G55" s="9">
        <f t="shared" si="0"/>
        <v>9727.8888888889051</v>
      </c>
      <c r="I55" s="9">
        <f t="shared" si="6"/>
        <v>1307144.461629167</v>
      </c>
      <c r="J55" s="9">
        <f t="shared" si="3"/>
        <v>5337.5065516524319</v>
      </c>
      <c r="K55" s="9">
        <f t="shared" si="7"/>
        <v>8392.2898629475585</v>
      </c>
    </row>
    <row r="56" spans="3:11" x14ac:dyDescent="0.2">
      <c r="C56" t="s">
        <v>60</v>
      </c>
      <c r="D56" t="s">
        <v>436</v>
      </c>
      <c r="E56" s="9">
        <f t="shared" si="5"/>
        <v>1189000.0000000042</v>
      </c>
      <c r="F56" s="9">
        <f t="shared" si="1"/>
        <v>4874.8194444444616</v>
      </c>
      <c r="G56" s="9">
        <f t="shared" si="0"/>
        <v>9708.1527777777956</v>
      </c>
      <c r="I56" s="9">
        <f t="shared" si="6"/>
        <v>1304089.6783178719</v>
      </c>
      <c r="J56" s="9">
        <f t="shared" si="3"/>
        <v>5325.0328531313107</v>
      </c>
      <c r="K56" s="9">
        <f t="shared" si="7"/>
        <v>8392.2898629475585</v>
      </c>
    </row>
    <row r="57" spans="3:11" x14ac:dyDescent="0.2">
      <c r="C57" t="s">
        <v>61</v>
      </c>
      <c r="D57" t="s">
        <v>437</v>
      </c>
      <c r="E57" s="9">
        <f t="shared" si="5"/>
        <v>1184166.6666666709</v>
      </c>
      <c r="F57" s="9">
        <f t="shared" si="1"/>
        <v>4855.0833333333512</v>
      </c>
      <c r="G57" s="9">
        <f t="shared" si="0"/>
        <v>9688.4166666666843</v>
      </c>
      <c r="I57" s="9">
        <f t="shared" si="6"/>
        <v>1301022.4213080558</v>
      </c>
      <c r="J57" s="9">
        <f t="shared" si="3"/>
        <v>5312.5082203412276</v>
      </c>
      <c r="K57" s="9">
        <f t="shared" si="7"/>
        <v>8392.2898629475585</v>
      </c>
    </row>
    <row r="58" spans="3:11" x14ac:dyDescent="0.2">
      <c r="C58" t="s">
        <v>62</v>
      </c>
      <c r="D58" t="s">
        <v>438</v>
      </c>
      <c r="E58" s="9">
        <f t="shared" si="5"/>
        <v>1179333.3333333377</v>
      </c>
      <c r="F58" s="9">
        <f t="shared" si="1"/>
        <v>4835.3472222222399</v>
      </c>
      <c r="G58" s="9">
        <f t="shared" si="0"/>
        <v>9668.6805555555729</v>
      </c>
      <c r="I58" s="9">
        <f t="shared" si="6"/>
        <v>1297942.6396654495</v>
      </c>
      <c r="J58" s="9">
        <f t="shared" si="3"/>
        <v>5299.9324453005856</v>
      </c>
      <c r="K58" s="9">
        <f t="shared" si="7"/>
        <v>8392.2898629475585</v>
      </c>
    </row>
    <row r="59" spans="3:11" x14ac:dyDescent="0.2">
      <c r="C59" t="s">
        <v>63</v>
      </c>
      <c r="D59" t="s">
        <v>439</v>
      </c>
      <c r="E59" s="9">
        <f t="shared" si="5"/>
        <v>1174500.0000000044</v>
      </c>
      <c r="F59" s="9">
        <f t="shared" si="1"/>
        <v>4815.6111111111286</v>
      </c>
      <c r="G59" s="9">
        <f t="shared" si="0"/>
        <v>9648.9444444444616</v>
      </c>
      <c r="I59" s="9">
        <f t="shared" si="6"/>
        <v>1294850.2822478025</v>
      </c>
      <c r="J59" s="9">
        <f t="shared" si="3"/>
        <v>5287.3053191785266</v>
      </c>
      <c r="K59" s="9">
        <f t="shared" si="7"/>
        <v>8392.2898629475585</v>
      </c>
    </row>
    <row r="60" spans="3:11" x14ac:dyDescent="0.2">
      <c r="C60" t="s">
        <v>64</v>
      </c>
      <c r="D60" t="s">
        <v>446</v>
      </c>
      <c r="E60" s="9">
        <f t="shared" si="5"/>
        <v>1169666.6666666712</v>
      </c>
      <c r="F60" s="9">
        <f t="shared" si="1"/>
        <v>4795.8750000000182</v>
      </c>
      <c r="G60" s="9">
        <f t="shared" si="0"/>
        <v>9629.2083333333503</v>
      </c>
      <c r="I60" s="9">
        <f t="shared" si="6"/>
        <v>1291745.2977040336</v>
      </c>
      <c r="J60" s="9">
        <f t="shared" si="3"/>
        <v>5274.6266322914707</v>
      </c>
      <c r="K60" s="9">
        <f t="shared" si="7"/>
        <v>8392.2898629475585</v>
      </c>
    </row>
    <row r="61" spans="3:11" x14ac:dyDescent="0.2">
      <c r="C61" t="s">
        <v>65</v>
      </c>
      <c r="D61" t="s">
        <v>447</v>
      </c>
      <c r="E61" s="9">
        <f t="shared" si="5"/>
        <v>1164833.3333333379</v>
      </c>
      <c r="F61" s="9">
        <f t="shared" si="1"/>
        <v>4776.1388888889078</v>
      </c>
      <c r="G61" s="9">
        <f t="shared" si="0"/>
        <v>9609.4722222222408</v>
      </c>
      <c r="I61" s="9">
        <f t="shared" si="6"/>
        <v>1288627.6344733774</v>
      </c>
      <c r="J61" s="9">
        <f t="shared" si="3"/>
        <v>5261.8961740996247</v>
      </c>
      <c r="K61" s="9">
        <f t="shared" si="7"/>
        <v>8392.2898629475585</v>
      </c>
    </row>
    <row r="62" spans="3:11" x14ac:dyDescent="0.2">
      <c r="C62" t="s">
        <v>66</v>
      </c>
      <c r="D62" t="s">
        <v>448</v>
      </c>
      <c r="E62" s="9">
        <f t="shared" si="5"/>
        <v>1160000.0000000047</v>
      </c>
      <c r="F62" s="9">
        <f t="shared" si="1"/>
        <v>4756.4027777777965</v>
      </c>
      <c r="G62" s="9">
        <f t="shared" si="0"/>
        <v>9589.7361111111295</v>
      </c>
      <c r="I62" s="9">
        <f t="shared" si="6"/>
        <v>1285497.2407845294</v>
      </c>
      <c r="J62" s="9">
        <f t="shared" si="3"/>
        <v>5249.113733203495</v>
      </c>
      <c r="K62" s="9">
        <f t="shared" si="7"/>
        <v>8392.2898629475585</v>
      </c>
    </row>
    <row r="63" spans="3:11" x14ac:dyDescent="0.2">
      <c r="C63" t="s">
        <v>67</v>
      </c>
      <c r="D63" t="s">
        <v>449</v>
      </c>
      <c r="E63" s="9">
        <f t="shared" si="5"/>
        <v>1155166.6666666714</v>
      </c>
      <c r="F63" s="9">
        <f t="shared" si="1"/>
        <v>4736.6666666666861</v>
      </c>
      <c r="G63" s="9">
        <f t="shared" si="0"/>
        <v>9570.0000000000182</v>
      </c>
      <c r="I63" s="9">
        <f t="shared" si="6"/>
        <v>1282354.0646547852</v>
      </c>
      <c r="J63" s="9">
        <f t="shared" si="3"/>
        <v>5236.2790973403726</v>
      </c>
      <c r="K63" s="9">
        <f t="shared" si="7"/>
        <v>8392.2898629475585</v>
      </c>
    </row>
    <row r="64" spans="3:11" x14ac:dyDescent="0.2">
      <c r="C64" t="s">
        <v>68</v>
      </c>
      <c r="D64" t="s">
        <v>450</v>
      </c>
      <c r="E64" s="9">
        <f t="shared" si="5"/>
        <v>1150333.3333333381</v>
      </c>
      <c r="F64" s="9">
        <f t="shared" si="1"/>
        <v>4716.9305555555757</v>
      </c>
      <c r="G64" s="9">
        <f t="shared" si="0"/>
        <v>9550.2638888889087</v>
      </c>
      <c r="I64" s="9">
        <f t="shared" si="6"/>
        <v>1279198.053889178</v>
      </c>
      <c r="J64" s="9">
        <f t="shared" si="3"/>
        <v>5223.3920533808105</v>
      </c>
      <c r="K64" s="9">
        <f t="shared" si="7"/>
        <v>8392.2898629475585</v>
      </c>
    </row>
    <row r="65" spans="3:11" x14ac:dyDescent="0.2">
      <c r="C65" t="s">
        <v>69</v>
      </c>
      <c r="D65" t="s">
        <v>451</v>
      </c>
      <c r="E65" s="9">
        <f t="shared" si="5"/>
        <v>1145500.0000000049</v>
      </c>
      <c r="F65" s="9">
        <f t="shared" si="1"/>
        <v>4697.1944444444644</v>
      </c>
      <c r="G65" s="9">
        <f t="shared" si="0"/>
        <v>9530.5277777777974</v>
      </c>
      <c r="I65" s="9">
        <f t="shared" si="6"/>
        <v>1276029.1560796113</v>
      </c>
      <c r="J65" s="9">
        <f t="shared" si="3"/>
        <v>5210.4523873250791</v>
      </c>
      <c r="K65" s="9">
        <f t="shared" si="7"/>
        <v>8392.2898629475585</v>
      </c>
    </row>
    <row r="66" spans="3:11" x14ac:dyDescent="0.2">
      <c r="C66" t="s">
        <v>70</v>
      </c>
      <c r="D66" t="s">
        <v>452</v>
      </c>
      <c r="E66" s="9">
        <f t="shared" si="5"/>
        <v>1140666.6666666716</v>
      </c>
      <c r="F66" s="9">
        <f t="shared" si="1"/>
        <v>4677.458333333353</v>
      </c>
      <c r="G66" s="9">
        <f t="shared" si="0"/>
        <v>9510.7916666666861</v>
      </c>
      <c r="I66" s="9">
        <f t="shared" si="6"/>
        <v>1272847.3186039887</v>
      </c>
      <c r="J66" s="9">
        <f t="shared" si="3"/>
        <v>5197.4598842996211</v>
      </c>
      <c r="K66" s="9">
        <f t="shared" si="7"/>
        <v>8392.2898629475585</v>
      </c>
    </row>
    <row r="67" spans="3:11" x14ac:dyDescent="0.2">
      <c r="C67" t="s">
        <v>71</v>
      </c>
      <c r="D67" t="s">
        <v>453</v>
      </c>
      <c r="E67" s="9">
        <f t="shared" si="5"/>
        <v>1135833.3333333384</v>
      </c>
      <c r="F67" s="9">
        <f t="shared" si="1"/>
        <v>4657.7222222222426</v>
      </c>
      <c r="G67" s="9">
        <f t="shared" ref="G67:G130" si="8">F67+B$6</f>
        <v>9491.0555555555766</v>
      </c>
      <c r="I67" s="9">
        <f t="shared" si="6"/>
        <v>1269652.4886253409</v>
      </c>
      <c r="J67" s="9">
        <f t="shared" si="3"/>
        <v>5184.4143285534756</v>
      </c>
      <c r="K67" s="9">
        <f t="shared" si="7"/>
        <v>8392.2898629475585</v>
      </c>
    </row>
    <row r="68" spans="3:11" x14ac:dyDescent="0.2">
      <c r="C68" t="s">
        <v>72</v>
      </c>
      <c r="D68" t="s">
        <v>454</v>
      </c>
      <c r="E68" s="9">
        <f t="shared" si="5"/>
        <v>1131000.0000000051</v>
      </c>
      <c r="F68" s="9">
        <f t="shared" ref="F68:F131" si="9">E67*B$5/12</f>
        <v>4637.9861111111322</v>
      </c>
      <c r="G68" s="9">
        <f t="shared" si="8"/>
        <v>9471.3194444444653</v>
      </c>
      <c r="I68" s="9">
        <f t="shared" si="6"/>
        <v>1266444.6130909468</v>
      </c>
      <c r="J68" s="9">
        <f t="shared" si="3"/>
        <v>5171.3155034546999</v>
      </c>
      <c r="K68" s="9">
        <f t="shared" si="7"/>
        <v>8392.2898629475585</v>
      </c>
    </row>
    <row r="69" spans="3:11" x14ac:dyDescent="0.2">
      <c r="C69" t="s">
        <v>73</v>
      </c>
      <c r="D69" t="s">
        <v>455</v>
      </c>
      <c r="E69" s="9">
        <f t="shared" si="5"/>
        <v>1126166.6666666719</v>
      </c>
      <c r="F69" s="9">
        <f t="shared" si="9"/>
        <v>4618.2500000000209</v>
      </c>
      <c r="G69" s="9">
        <f t="shared" si="8"/>
        <v>9451.5833333333539</v>
      </c>
      <c r="I69" s="9">
        <f t="shared" si="6"/>
        <v>1263223.638731454</v>
      </c>
      <c r="J69" s="9">
        <f t="shared" ref="J69:J132" si="10">I69*$B$5/12</f>
        <v>5158.1631914867712</v>
      </c>
      <c r="K69" s="9">
        <f t="shared" si="7"/>
        <v>8392.2898629475585</v>
      </c>
    </row>
    <row r="70" spans="3:11" x14ac:dyDescent="0.2">
      <c r="C70" t="s">
        <v>74</v>
      </c>
      <c r="D70" t="s">
        <v>456</v>
      </c>
      <c r="E70" s="9">
        <f t="shared" si="5"/>
        <v>1121333.3333333386</v>
      </c>
      <c r="F70" s="9">
        <f t="shared" si="9"/>
        <v>4598.5138888889105</v>
      </c>
      <c r="G70" s="9">
        <f t="shared" si="8"/>
        <v>9431.8472222222445</v>
      </c>
      <c r="I70" s="9">
        <f t="shared" si="6"/>
        <v>1259989.5120599933</v>
      </c>
      <c r="J70" s="9">
        <f t="shared" si="10"/>
        <v>5144.9571742449725</v>
      </c>
      <c r="K70" s="9">
        <f t="shared" si="7"/>
        <v>8392.2898629475585</v>
      </c>
    </row>
    <row r="71" spans="3:11" x14ac:dyDescent="0.2">
      <c r="C71" t="s">
        <v>75</v>
      </c>
      <c r="D71" t="s">
        <v>440</v>
      </c>
      <c r="E71" s="9">
        <f t="shared" si="5"/>
        <v>1116500.0000000054</v>
      </c>
      <c r="F71" s="9">
        <f t="shared" si="9"/>
        <v>4578.7777777777992</v>
      </c>
      <c r="G71" s="9">
        <f t="shared" si="8"/>
        <v>9412.1111111111313</v>
      </c>
      <c r="I71" s="9">
        <f t="shared" si="6"/>
        <v>1256742.1793712908</v>
      </c>
      <c r="J71" s="9">
        <f t="shared" si="10"/>
        <v>5131.6972324327717</v>
      </c>
      <c r="K71" s="9">
        <f t="shared" si="7"/>
        <v>8392.2898629475585</v>
      </c>
    </row>
    <row r="72" spans="3:11" x14ac:dyDescent="0.2">
      <c r="C72" t="s">
        <v>76</v>
      </c>
      <c r="E72" s="9">
        <f t="shared" si="5"/>
        <v>1111666.6666666721</v>
      </c>
      <c r="F72" s="9">
        <f t="shared" si="9"/>
        <v>4559.0416666666888</v>
      </c>
      <c r="G72" s="9">
        <f t="shared" si="8"/>
        <v>9392.3750000000218</v>
      </c>
      <c r="I72" s="9">
        <f t="shared" si="6"/>
        <v>1253481.586740776</v>
      </c>
      <c r="J72" s="9">
        <f t="shared" si="10"/>
        <v>5118.383145858169</v>
      </c>
      <c r="K72" s="9">
        <f t="shared" si="7"/>
        <v>8392.2898629475585</v>
      </c>
    </row>
    <row r="73" spans="3:11" x14ac:dyDescent="0.2">
      <c r="C73" t="s">
        <v>77</v>
      </c>
      <c r="E73" s="9">
        <f t="shared" si="5"/>
        <v>1106833.3333333388</v>
      </c>
      <c r="F73" s="9">
        <f t="shared" si="9"/>
        <v>4539.3055555555775</v>
      </c>
      <c r="G73" s="9">
        <f t="shared" si="8"/>
        <v>9372.6388888889105</v>
      </c>
      <c r="I73" s="9">
        <f t="shared" si="6"/>
        <v>1250207.6800236865</v>
      </c>
      <c r="J73" s="9">
        <f t="shared" si="10"/>
        <v>5105.0146934300528</v>
      </c>
      <c r="K73" s="9">
        <f t="shared" si="7"/>
        <v>8392.2898629475585</v>
      </c>
    </row>
    <row r="74" spans="3:11" x14ac:dyDescent="0.2">
      <c r="C74" t="s">
        <v>78</v>
      </c>
      <c r="E74" s="9">
        <f t="shared" ref="E74:E137" si="11">E73-B$6-H74</f>
        <v>1102000.0000000056</v>
      </c>
      <c r="F74" s="9">
        <f t="shared" si="9"/>
        <v>4519.5694444444671</v>
      </c>
      <c r="G74" s="9">
        <f t="shared" si="8"/>
        <v>9352.9027777777992</v>
      </c>
      <c r="I74" s="9">
        <f t="shared" si="6"/>
        <v>1246920.4048541691</v>
      </c>
      <c r="J74" s="9">
        <f t="shared" si="10"/>
        <v>5091.5916531545236</v>
      </c>
      <c r="K74" s="9">
        <f t="shared" si="7"/>
        <v>8392.2898629475585</v>
      </c>
    </row>
    <row r="75" spans="3:11" x14ac:dyDescent="0.2">
      <c r="C75" t="s">
        <v>79</v>
      </c>
      <c r="E75" s="9">
        <f t="shared" si="11"/>
        <v>1097166.6666666723</v>
      </c>
      <c r="F75" s="9">
        <f t="shared" si="9"/>
        <v>4499.8333333333567</v>
      </c>
      <c r="G75" s="9">
        <f t="shared" si="8"/>
        <v>9333.1666666666897</v>
      </c>
      <c r="I75" s="9">
        <f t="shared" si="6"/>
        <v>1243619.706644376</v>
      </c>
      <c r="J75" s="9">
        <f t="shared" si="10"/>
        <v>5078.1138021312026</v>
      </c>
      <c r="K75" s="9">
        <f t="shared" si="7"/>
        <v>8392.2898629475585</v>
      </c>
    </row>
    <row r="76" spans="3:11" x14ac:dyDescent="0.2">
      <c r="C76" t="s">
        <v>80</v>
      </c>
      <c r="E76" s="9">
        <f t="shared" si="11"/>
        <v>1092333.3333333391</v>
      </c>
      <c r="F76" s="9">
        <f t="shared" si="9"/>
        <v>4480.0972222222454</v>
      </c>
      <c r="G76" s="9">
        <f t="shared" si="8"/>
        <v>9313.4305555555784</v>
      </c>
      <c r="I76" s="9">
        <f t="shared" si="6"/>
        <v>1240305.5305835598</v>
      </c>
      <c r="J76" s="9">
        <f t="shared" si="10"/>
        <v>5064.5809165495357</v>
      </c>
      <c r="K76" s="9">
        <f t="shared" si="7"/>
        <v>8392.2898629475585</v>
      </c>
    </row>
    <row r="77" spans="3:11" x14ac:dyDescent="0.2">
      <c r="C77" t="s">
        <v>81</v>
      </c>
      <c r="E77" s="9">
        <f t="shared" si="11"/>
        <v>1087500.0000000058</v>
      </c>
      <c r="F77" s="9">
        <f t="shared" si="9"/>
        <v>4460.361111111135</v>
      </c>
      <c r="G77" s="9">
        <f t="shared" si="8"/>
        <v>9293.6944444444671</v>
      </c>
      <c r="I77" s="9">
        <f t="shared" si="6"/>
        <v>1236977.8216371618</v>
      </c>
      <c r="J77" s="9">
        <f t="shared" si="10"/>
        <v>5050.9927716850771</v>
      </c>
      <c r="K77" s="9">
        <f t="shared" si="7"/>
        <v>8392.2898629475585</v>
      </c>
    </row>
    <row r="78" spans="3:11" x14ac:dyDescent="0.2">
      <c r="C78" t="s">
        <v>82</v>
      </c>
      <c r="E78" s="9">
        <f t="shared" si="11"/>
        <v>1082666.6666666726</v>
      </c>
      <c r="F78" s="9">
        <f t="shared" si="9"/>
        <v>4440.6250000000236</v>
      </c>
      <c r="G78" s="9">
        <f t="shared" si="8"/>
        <v>9273.9583333333576</v>
      </c>
      <c r="I78" s="9">
        <f t="shared" si="6"/>
        <v>1233636.5245458994</v>
      </c>
      <c r="J78" s="9">
        <f t="shared" si="10"/>
        <v>5037.3491418957556</v>
      </c>
      <c r="K78" s="9">
        <f t="shared" si="7"/>
        <v>8392.2898629475585</v>
      </c>
    </row>
    <row r="79" spans="3:11" x14ac:dyDescent="0.2">
      <c r="C79" t="s">
        <v>83</v>
      </c>
      <c r="E79" s="9">
        <f t="shared" si="11"/>
        <v>1077833.3333333393</v>
      </c>
      <c r="F79" s="9">
        <f t="shared" si="9"/>
        <v>4420.8888888889132</v>
      </c>
      <c r="G79" s="9">
        <f t="shared" si="8"/>
        <v>9254.2222222222463</v>
      </c>
      <c r="I79" s="9">
        <f t="shared" si="6"/>
        <v>1230281.5838248476</v>
      </c>
      <c r="J79" s="9">
        <f t="shared" si="10"/>
        <v>5023.6498006181273</v>
      </c>
      <c r="K79" s="9">
        <f t="shared" si="7"/>
        <v>8392.2898629475585</v>
      </c>
    </row>
    <row r="80" spans="3:11" x14ac:dyDescent="0.2">
      <c r="C80" t="s">
        <v>84</v>
      </c>
      <c r="E80" s="9">
        <f t="shared" si="11"/>
        <v>1073000.0000000061</v>
      </c>
      <c r="F80" s="9">
        <f t="shared" si="9"/>
        <v>4401.1527777778019</v>
      </c>
      <c r="G80" s="9">
        <f t="shared" si="8"/>
        <v>9234.486111111135</v>
      </c>
      <c r="I80" s="9">
        <f t="shared" si="6"/>
        <v>1226912.9437625182</v>
      </c>
      <c r="J80" s="9">
        <f t="shared" si="10"/>
        <v>5009.8945203636167</v>
      </c>
      <c r="K80" s="9">
        <f t="shared" si="7"/>
        <v>8392.2898629475585</v>
      </c>
    </row>
    <row r="81" spans="3:11" x14ac:dyDescent="0.2">
      <c r="C81" t="s">
        <v>85</v>
      </c>
      <c r="E81" s="9">
        <f t="shared" si="11"/>
        <v>1068166.6666666728</v>
      </c>
      <c r="F81" s="9">
        <f t="shared" si="9"/>
        <v>4381.4166666666915</v>
      </c>
      <c r="G81" s="9">
        <f t="shared" si="8"/>
        <v>9214.7500000000255</v>
      </c>
      <c r="I81" s="9">
        <f t="shared" si="6"/>
        <v>1223530.5484199342</v>
      </c>
      <c r="J81" s="9">
        <f t="shared" si="10"/>
        <v>4996.0830727147322</v>
      </c>
      <c r="K81" s="9">
        <f t="shared" si="7"/>
        <v>8392.2898629475585</v>
      </c>
    </row>
    <row r="82" spans="3:11" x14ac:dyDescent="0.2">
      <c r="C82" t="s">
        <v>86</v>
      </c>
      <c r="E82" s="9">
        <f t="shared" si="11"/>
        <v>1063333.3333333395</v>
      </c>
      <c r="F82" s="9">
        <f t="shared" si="9"/>
        <v>4361.6805555555811</v>
      </c>
      <c r="G82" s="9">
        <f t="shared" si="8"/>
        <v>9195.0138888889142</v>
      </c>
      <c r="I82" s="9">
        <f t="shared" si="6"/>
        <v>1220134.3416297014</v>
      </c>
      <c r="J82" s="9">
        <f t="shared" si="10"/>
        <v>4982.2152283212808</v>
      </c>
      <c r="K82" s="9">
        <f t="shared" si="7"/>
        <v>8392.2898629475585</v>
      </c>
    </row>
    <row r="83" spans="3:11" x14ac:dyDescent="0.2">
      <c r="C83" t="s">
        <v>87</v>
      </c>
      <c r="D83" t="s">
        <v>441</v>
      </c>
      <c r="E83" s="9">
        <f t="shared" si="11"/>
        <v>1058500.0000000063</v>
      </c>
      <c r="F83" s="9">
        <f t="shared" si="9"/>
        <v>4341.9444444444698</v>
      </c>
      <c r="G83" s="9">
        <f t="shared" si="8"/>
        <v>9175.2777777778028</v>
      </c>
      <c r="I83" s="9">
        <f t="shared" si="6"/>
        <v>1216724.2669950752</v>
      </c>
      <c r="J83" s="9">
        <f t="shared" si="10"/>
        <v>4968.2907568965575</v>
      </c>
      <c r="K83" s="9">
        <f t="shared" si="7"/>
        <v>8392.2898629475585</v>
      </c>
    </row>
    <row r="84" spans="3:11" x14ac:dyDescent="0.2">
      <c r="C84" t="s">
        <v>88</v>
      </c>
      <c r="E84" s="9">
        <f t="shared" si="11"/>
        <v>1053666.666666673</v>
      </c>
      <c r="F84" s="9">
        <f t="shared" si="9"/>
        <v>4322.2083333333594</v>
      </c>
      <c r="G84" s="9">
        <f t="shared" si="8"/>
        <v>9155.5416666666933</v>
      </c>
      <c r="I84" s="9">
        <f t="shared" si="6"/>
        <v>1213300.2678890242</v>
      </c>
      <c r="J84" s="9">
        <f t="shared" si="10"/>
        <v>4954.3094272135158</v>
      </c>
      <c r="K84" s="9">
        <f t="shared" si="7"/>
        <v>8392.2898629475585</v>
      </c>
    </row>
    <row r="85" spans="3:11" x14ac:dyDescent="0.2">
      <c r="C85" t="s">
        <v>89</v>
      </c>
      <c r="E85" s="9">
        <f t="shared" si="11"/>
        <v>1048833.3333333398</v>
      </c>
      <c r="F85" s="9">
        <f t="shared" si="9"/>
        <v>4302.4722222222481</v>
      </c>
      <c r="G85" s="9">
        <f t="shared" si="8"/>
        <v>9135.8055555555802</v>
      </c>
      <c r="I85" s="9">
        <f t="shared" si="6"/>
        <v>1209862.2874532903</v>
      </c>
      <c r="J85" s="9">
        <f t="shared" si="10"/>
        <v>4940.271007100936</v>
      </c>
      <c r="K85" s="9">
        <f t="shared" si="7"/>
        <v>8392.2898629475585</v>
      </c>
    </row>
    <row r="86" spans="3:11" x14ac:dyDescent="0.2">
      <c r="C86" t="s">
        <v>90</v>
      </c>
      <c r="E86" s="9">
        <f t="shared" si="11"/>
        <v>1044000.0000000064</v>
      </c>
      <c r="F86" s="9">
        <f t="shared" si="9"/>
        <v>4282.7361111111377</v>
      </c>
      <c r="G86" s="9">
        <f t="shared" si="8"/>
        <v>9116.0694444444707</v>
      </c>
      <c r="I86" s="9">
        <f t="shared" si="6"/>
        <v>1206410.2685974438</v>
      </c>
      <c r="J86" s="9">
        <f t="shared" si="10"/>
        <v>4926.1752634395625</v>
      </c>
      <c r="K86" s="9">
        <f t="shared" si="7"/>
        <v>8392.2898629475585</v>
      </c>
    </row>
    <row r="87" spans="3:11" x14ac:dyDescent="0.2">
      <c r="C87" t="s">
        <v>91</v>
      </c>
      <c r="E87" s="9">
        <f t="shared" si="11"/>
        <v>1039166.666666673</v>
      </c>
      <c r="F87" s="9">
        <f t="shared" si="9"/>
        <v>4263.0000000000264</v>
      </c>
      <c r="G87" s="9">
        <f t="shared" si="8"/>
        <v>9096.3333333333594</v>
      </c>
      <c r="I87" s="9">
        <f t="shared" si="6"/>
        <v>1202944.1539979358</v>
      </c>
      <c r="J87" s="9">
        <f t="shared" si="10"/>
        <v>4912.0219621582382</v>
      </c>
      <c r="K87" s="9">
        <f t="shared" si="7"/>
        <v>8392.2898629475585</v>
      </c>
    </row>
    <row r="88" spans="3:11" x14ac:dyDescent="0.2">
      <c r="C88" t="s">
        <v>92</v>
      </c>
      <c r="E88" s="9">
        <f t="shared" si="11"/>
        <v>1034333.3333333397</v>
      </c>
      <c r="F88" s="9">
        <f t="shared" si="9"/>
        <v>4243.2638888889151</v>
      </c>
      <c r="G88" s="9">
        <f t="shared" si="8"/>
        <v>9076.5972222222481</v>
      </c>
      <c r="I88" s="9">
        <f t="shared" si="6"/>
        <v>1199463.8860971464</v>
      </c>
      <c r="J88" s="9">
        <f t="shared" si="10"/>
        <v>4897.8108682300144</v>
      </c>
      <c r="K88" s="9">
        <f t="shared" si="7"/>
        <v>8392.2898629475585</v>
      </c>
    </row>
    <row r="89" spans="3:11" x14ac:dyDescent="0.2">
      <c r="C89" t="s">
        <v>93</v>
      </c>
      <c r="E89" s="9">
        <f t="shared" si="11"/>
        <v>1029500.0000000063</v>
      </c>
      <c r="F89" s="9">
        <f t="shared" si="9"/>
        <v>4223.5277777778037</v>
      </c>
      <c r="G89" s="9">
        <f t="shared" si="8"/>
        <v>9056.8611111111368</v>
      </c>
      <c r="I89" s="9">
        <f t="shared" si="6"/>
        <v>1195969.4071024288</v>
      </c>
      <c r="J89" s="9">
        <f t="shared" si="10"/>
        <v>4883.5417456682508</v>
      </c>
      <c r="K89" s="9">
        <f t="shared" si="7"/>
        <v>8392.2898629475585</v>
      </c>
    </row>
    <row r="90" spans="3:11" x14ac:dyDescent="0.2">
      <c r="C90" t="s">
        <v>94</v>
      </c>
      <c r="E90" s="9">
        <f t="shared" si="11"/>
        <v>1024666.6666666729</v>
      </c>
      <c r="F90" s="9">
        <f t="shared" si="9"/>
        <v>4203.7916666666924</v>
      </c>
      <c r="G90" s="9">
        <f t="shared" si="8"/>
        <v>9037.1250000000255</v>
      </c>
      <c r="I90" s="9">
        <f t="shared" si="6"/>
        <v>1192460.6589851496</v>
      </c>
      <c r="J90" s="9">
        <f t="shared" si="10"/>
        <v>4869.2143575226937</v>
      </c>
      <c r="K90" s="9">
        <f t="shared" si="7"/>
        <v>8392.2898629475585</v>
      </c>
    </row>
    <row r="91" spans="3:11" x14ac:dyDescent="0.2">
      <c r="C91" t="s">
        <v>95</v>
      </c>
      <c r="E91" s="9">
        <f t="shared" si="11"/>
        <v>1019833.3333333395</v>
      </c>
      <c r="F91" s="9">
        <f t="shared" si="9"/>
        <v>4184.0555555555811</v>
      </c>
      <c r="G91" s="9">
        <f t="shared" si="8"/>
        <v>9017.3888888889142</v>
      </c>
      <c r="I91" s="9">
        <f t="shared" si="6"/>
        <v>1188937.5834797248</v>
      </c>
      <c r="J91" s="9">
        <f t="shared" si="10"/>
        <v>4854.8284658755429</v>
      </c>
      <c r="K91" s="9">
        <f t="shared" si="7"/>
        <v>8392.2898629475585</v>
      </c>
    </row>
    <row r="92" spans="3:11" x14ac:dyDescent="0.2">
      <c r="C92" t="s">
        <v>96</v>
      </c>
      <c r="E92" s="9">
        <f t="shared" si="11"/>
        <v>1015000.0000000062</v>
      </c>
      <c r="F92" s="9">
        <f t="shared" si="9"/>
        <v>4164.3194444444698</v>
      </c>
      <c r="G92" s="9">
        <f t="shared" si="8"/>
        <v>8997.6527777778028</v>
      </c>
      <c r="I92" s="9">
        <f t="shared" si="6"/>
        <v>1185400.1220826528</v>
      </c>
      <c r="J92" s="9">
        <f t="shared" si="10"/>
        <v>4840.3838318374992</v>
      </c>
      <c r="K92" s="9">
        <f t="shared" si="7"/>
        <v>8392.2898629475585</v>
      </c>
    </row>
    <row r="93" spans="3:11" x14ac:dyDescent="0.2">
      <c r="C93" t="s">
        <v>97</v>
      </c>
      <c r="E93" s="9">
        <f t="shared" si="11"/>
        <v>1010166.6666666728</v>
      </c>
      <c r="F93" s="9">
        <f t="shared" si="9"/>
        <v>4144.5833333333585</v>
      </c>
      <c r="G93" s="9">
        <f t="shared" si="8"/>
        <v>8977.9166666666915</v>
      </c>
      <c r="I93" s="9">
        <f t="shared" si="6"/>
        <v>1181848.2160515427</v>
      </c>
      <c r="J93" s="9">
        <f t="shared" si="10"/>
        <v>4825.8802155437997</v>
      </c>
      <c r="K93" s="9">
        <f t="shared" si="7"/>
        <v>8392.2898629475585</v>
      </c>
    </row>
    <row r="94" spans="3:11" x14ac:dyDescent="0.2">
      <c r="C94" t="s">
        <v>98</v>
      </c>
      <c r="E94" s="9">
        <f t="shared" si="11"/>
        <v>1005333.3333333394</v>
      </c>
      <c r="F94" s="9">
        <f t="shared" si="9"/>
        <v>4124.8472222222472</v>
      </c>
      <c r="G94" s="9">
        <f t="shared" si="8"/>
        <v>8958.1805555555802</v>
      </c>
      <c r="I94" s="9">
        <f t="shared" ref="I94:I157" si="12">I93-K93+J93</f>
        <v>1178281.8064041389</v>
      </c>
      <c r="J94" s="9">
        <f t="shared" si="10"/>
        <v>4811.3173761502339</v>
      </c>
      <c r="K94" s="9">
        <f t="shared" ref="K94:K157" si="13">K93</f>
        <v>8392.2898629475585</v>
      </c>
    </row>
    <row r="95" spans="3:11" x14ac:dyDescent="0.2">
      <c r="C95" t="s">
        <v>99</v>
      </c>
      <c r="D95" t="s">
        <v>442</v>
      </c>
      <c r="E95" s="9">
        <f t="shared" si="11"/>
        <v>1000500.0000000061</v>
      </c>
      <c r="F95" s="9">
        <f t="shared" si="9"/>
        <v>4105.1111111111359</v>
      </c>
      <c r="G95" s="9">
        <f t="shared" si="8"/>
        <v>8938.4444444444689</v>
      </c>
      <c r="I95" s="9">
        <f t="shared" si="12"/>
        <v>1174700.8339173417</v>
      </c>
      <c r="J95" s="9">
        <f t="shared" si="10"/>
        <v>4796.6950718291455</v>
      </c>
      <c r="K95" s="9">
        <f t="shared" si="13"/>
        <v>8392.2898629475585</v>
      </c>
    </row>
    <row r="96" spans="3:11" x14ac:dyDescent="0.2">
      <c r="C96" t="s">
        <v>100</v>
      </c>
      <c r="E96" s="9">
        <f t="shared" si="11"/>
        <v>995666.66666667268</v>
      </c>
      <c r="F96" s="9">
        <f t="shared" si="9"/>
        <v>4085.375000000025</v>
      </c>
      <c r="G96" s="9">
        <f t="shared" si="8"/>
        <v>8918.7083333333576</v>
      </c>
      <c r="I96" s="9">
        <f t="shared" si="12"/>
        <v>1171105.2391262234</v>
      </c>
      <c r="J96" s="9">
        <f t="shared" si="10"/>
        <v>4782.0130597654124</v>
      </c>
      <c r="K96" s="9">
        <f t="shared" si="13"/>
        <v>8392.2898629475585</v>
      </c>
    </row>
    <row r="97" spans="3:11" x14ac:dyDescent="0.2">
      <c r="C97" t="s">
        <v>101</v>
      </c>
      <c r="E97" s="9">
        <f t="shared" si="11"/>
        <v>990833.33333333931</v>
      </c>
      <c r="F97" s="9">
        <f t="shared" si="9"/>
        <v>4065.6388888889137</v>
      </c>
      <c r="G97" s="9">
        <f t="shared" si="8"/>
        <v>8898.9722222222463</v>
      </c>
      <c r="I97" s="9">
        <f t="shared" si="12"/>
        <v>1167494.9623230412</v>
      </c>
      <c r="J97" s="9">
        <f t="shared" si="10"/>
        <v>4767.2710961524181</v>
      </c>
      <c r="K97" s="9">
        <f t="shared" si="13"/>
        <v>8392.2898629475585</v>
      </c>
    </row>
    <row r="98" spans="3:11" x14ac:dyDescent="0.2">
      <c r="C98" t="s">
        <v>102</v>
      </c>
      <c r="E98" s="9">
        <f t="shared" si="11"/>
        <v>986000.00000000594</v>
      </c>
      <c r="F98" s="9">
        <f t="shared" si="9"/>
        <v>4045.9027777778024</v>
      </c>
      <c r="G98" s="9">
        <f t="shared" si="8"/>
        <v>8879.236111111135</v>
      </c>
      <c r="I98" s="9">
        <f t="shared" si="12"/>
        <v>1163869.9435562461</v>
      </c>
      <c r="J98" s="9">
        <f t="shared" si="10"/>
        <v>4752.4689361880055</v>
      </c>
      <c r="K98" s="9">
        <f t="shared" si="13"/>
        <v>8392.2898629475585</v>
      </c>
    </row>
    <row r="99" spans="3:11" x14ac:dyDescent="0.2">
      <c r="C99" t="s">
        <v>103</v>
      </c>
      <c r="E99" s="9">
        <f t="shared" si="11"/>
        <v>981166.66666667257</v>
      </c>
      <c r="F99" s="9">
        <f t="shared" si="9"/>
        <v>4026.1666666666911</v>
      </c>
      <c r="G99" s="9">
        <f t="shared" si="8"/>
        <v>8859.5000000000236</v>
      </c>
      <c r="I99" s="9">
        <f t="shared" si="12"/>
        <v>1160230.1226294865</v>
      </c>
      <c r="J99" s="9">
        <f t="shared" si="10"/>
        <v>4737.6063340704031</v>
      </c>
      <c r="K99" s="9">
        <f t="shared" si="13"/>
        <v>8392.2898629475585</v>
      </c>
    </row>
    <row r="100" spans="3:11" x14ac:dyDescent="0.2">
      <c r="C100" t="s">
        <v>104</v>
      </c>
      <c r="E100" s="9">
        <f t="shared" si="11"/>
        <v>976333.33333333919</v>
      </c>
      <c r="F100" s="9">
        <f t="shared" si="9"/>
        <v>4006.4305555555798</v>
      </c>
      <c r="G100" s="9">
        <f t="shared" si="8"/>
        <v>8839.7638888889123</v>
      </c>
      <c r="I100" s="9">
        <f t="shared" si="12"/>
        <v>1156575.4391006094</v>
      </c>
      <c r="J100" s="9">
        <f t="shared" si="10"/>
        <v>4722.6830429941556</v>
      </c>
      <c r="K100" s="9">
        <f t="shared" si="13"/>
        <v>8392.2898629475585</v>
      </c>
    </row>
    <row r="101" spans="3:11" x14ac:dyDescent="0.2">
      <c r="C101" t="s">
        <v>105</v>
      </c>
      <c r="E101" s="9">
        <f t="shared" si="11"/>
        <v>971500.00000000582</v>
      </c>
      <c r="F101" s="9">
        <f t="shared" si="9"/>
        <v>3986.6944444444684</v>
      </c>
      <c r="G101" s="9">
        <f t="shared" si="8"/>
        <v>8820.027777777801</v>
      </c>
      <c r="I101" s="9">
        <f t="shared" si="12"/>
        <v>1152905.8322806561</v>
      </c>
      <c r="J101" s="9">
        <f t="shared" si="10"/>
        <v>4707.6988151460127</v>
      </c>
      <c r="K101" s="9">
        <f t="shared" si="13"/>
        <v>8392.2898629475585</v>
      </c>
    </row>
    <row r="102" spans="3:11" x14ac:dyDescent="0.2">
      <c r="C102" t="s">
        <v>106</v>
      </c>
      <c r="E102" s="9">
        <f t="shared" si="11"/>
        <v>966666.66666667245</v>
      </c>
      <c r="F102" s="9">
        <f t="shared" si="9"/>
        <v>3966.9583333333571</v>
      </c>
      <c r="G102" s="9">
        <f t="shared" si="8"/>
        <v>8800.2916666666897</v>
      </c>
      <c r="I102" s="9">
        <f t="shared" si="12"/>
        <v>1149221.2412328545</v>
      </c>
      <c r="J102" s="9">
        <f t="shared" si="10"/>
        <v>4692.6534017008225</v>
      </c>
      <c r="K102" s="9">
        <f t="shared" si="13"/>
        <v>8392.2898629475585</v>
      </c>
    </row>
    <row r="103" spans="3:11" x14ac:dyDescent="0.2">
      <c r="C103" t="s">
        <v>107</v>
      </c>
      <c r="E103" s="9">
        <f t="shared" si="11"/>
        <v>961833.33333333908</v>
      </c>
      <c r="F103" s="9">
        <f t="shared" si="9"/>
        <v>3947.2222222222463</v>
      </c>
      <c r="G103" s="9">
        <f t="shared" si="8"/>
        <v>8780.5555555555802</v>
      </c>
      <c r="I103" s="9">
        <f t="shared" si="12"/>
        <v>1145521.6047716078</v>
      </c>
      <c r="J103" s="9">
        <f t="shared" si="10"/>
        <v>4677.5465528173982</v>
      </c>
      <c r="K103" s="9">
        <f t="shared" si="13"/>
        <v>8392.2898629475585</v>
      </c>
    </row>
    <row r="104" spans="3:11" x14ac:dyDescent="0.2">
      <c r="C104" t="s">
        <v>108</v>
      </c>
      <c r="E104" s="9">
        <f t="shared" si="11"/>
        <v>957000.0000000057</v>
      </c>
      <c r="F104" s="9">
        <f t="shared" si="9"/>
        <v>3927.486111111135</v>
      </c>
      <c r="G104" s="9">
        <f t="shared" si="8"/>
        <v>8760.8194444444671</v>
      </c>
      <c r="I104" s="9">
        <f t="shared" si="12"/>
        <v>1141806.8614614776</v>
      </c>
      <c r="J104" s="9">
        <f t="shared" si="10"/>
        <v>4662.3780176343671</v>
      </c>
      <c r="K104" s="9">
        <f t="shared" si="13"/>
        <v>8392.2898629475585</v>
      </c>
    </row>
    <row r="105" spans="3:11" x14ac:dyDescent="0.2">
      <c r="C105" t="s">
        <v>109</v>
      </c>
      <c r="E105" s="9">
        <f t="shared" si="11"/>
        <v>952166.66666667233</v>
      </c>
      <c r="F105" s="9">
        <f t="shared" si="9"/>
        <v>3907.7500000000236</v>
      </c>
      <c r="G105" s="9">
        <f t="shared" si="8"/>
        <v>8741.0833333333576</v>
      </c>
      <c r="I105" s="9">
        <f t="shared" si="12"/>
        <v>1138076.9496161644</v>
      </c>
      <c r="J105" s="9">
        <f t="shared" si="10"/>
        <v>4647.1475442660048</v>
      </c>
      <c r="K105" s="9">
        <f t="shared" si="13"/>
        <v>8392.2898629475585</v>
      </c>
    </row>
    <row r="106" spans="3:11" x14ac:dyDescent="0.2">
      <c r="C106" t="s">
        <v>110</v>
      </c>
      <c r="E106" s="9">
        <f t="shared" si="11"/>
        <v>947333.33333333896</v>
      </c>
      <c r="F106" s="9">
        <f t="shared" si="9"/>
        <v>3888.0138888889123</v>
      </c>
      <c r="G106" s="9">
        <f t="shared" si="8"/>
        <v>8721.3472222222445</v>
      </c>
      <c r="I106" s="9">
        <f t="shared" si="12"/>
        <v>1134331.8072974829</v>
      </c>
      <c r="J106" s="9">
        <f t="shared" si="10"/>
        <v>4631.8548797980557</v>
      </c>
      <c r="K106" s="9">
        <f t="shared" si="13"/>
        <v>8392.2898629475585</v>
      </c>
    </row>
    <row r="107" spans="3:11" x14ac:dyDescent="0.2">
      <c r="C107" t="s">
        <v>111</v>
      </c>
      <c r="D107" t="s">
        <v>443</v>
      </c>
      <c r="E107" s="9">
        <f t="shared" si="11"/>
        <v>942500.00000000559</v>
      </c>
      <c r="F107" s="9">
        <f t="shared" si="9"/>
        <v>3868.277777777801</v>
      </c>
      <c r="G107" s="9">
        <f t="shared" si="8"/>
        <v>8701.611111111135</v>
      </c>
      <c r="I107" s="9">
        <f t="shared" si="12"/>
        <v>1130571.3723143335</v>
      </c>
      <c r="J107" s="9">
        <f t="shared" si="10"/>
        <v>4616.499770283529</v>
      </c>
      <c r="K107" s="9">
        <f t="shared" si="13"/>
        <v>8392.2898629475585</v>
      </c>
    </row>
    <row r="108" spans="3:11" x14ac:dyDescent="0.2">
      <c r="C108" t="s">
        <v>112</v>
      </c>
      <c r="E108" s="9">
        <f t="shared" si="11"/>
        <v>937666.66666667222</v>
      </c>
      <c r="F108" s="9">
        <f t="shared" si="9"/>
        <v>3848.5416666666897</v>
      </c>
      <c r="G108" s="9">
        <f t="shared" si="8"/>
        <v>8681.8750000000218</v>
      </c>
      <c r="I108" s="9">
        <f t="shared" si="12"/>
        <v>1126795.5822216694</v>
      </c>
      <c r="J108" s="9">
        <f t="shared" si="10"/>
        <v>4601.0819607384838</v>
      </c>
      <c r="K108" s="9">
        <f t="shared" si="13"/>
        <v>8392.2898629475585</v>
      </c>
    </row>
    <row r="109" spans="3:11" x14ac:dyDescent="0.2">
      <c r="C109" t="s">
        <v>113</v>
      </c>
      <c r="E109" s="9">
        <f t="shared" si="11"/>
        <v>932833.33333333884</v>
      </c>
      <c r="F109" s="9">
        <f t="shared" si="9"/>
        <v>3828.8055555555784</v>
      </c>
      <c r="G109" s="9">
        <f t="shared" si="8"/>
        <v>8662.1388888889123</v>
      </c>
      <c r="I109" s="9">
        <f t="shared" si="12"/>
        <v>1123004.3743194602</v>
      </c>
      <c r="J109" s="9">
        <f t="shared" si="10"/>
        <v>4585.6011951377959</v>
      </c>
      <c r="K109" s="9">
        <f t="shared" si="13"/>
        <v>8392.2898629475585</v>
      </c>
    </row>
    <row r="110" spans="3:11" x14ac:dyDescent="0.2">
      <c r="C110" t="s">
        <v>114</v>
      </c>
      <c r="E110" s="9">
        <f t="shared" si="11"/>
        <v>928000.00000000547</v>
      </c>
      <c r="F110" s="9">
        <f t="shared" si="9"/>
        <v>3809.0694444444671</v>
      </c>
      <c r="G110" s="9">
        <f t="shared" si="8"/>
        <v>8642.4027777777992</v>
      </c>
      <c r="I110" s="9">
        <f t="shared" si="12"/>
        <v>1119197.6856516504</v>
      </c>
      <c r="J110" s="9">
        <f t="shared" si="10"/>
        <v>4570.0572164109062</v>
      </c>
      <c r="K110" s="9">
        <f t="shared" si="13"/>
        <v>8392.2898629475585</v>
      </c>
    </row>
    <row r="111" spans="3:11" x14ac:dyDescent="0.2">
      <c r="C111" t="s">
        <v>115</v>
      </c>
      <c r="E111" s="9">
        <f t="shared" si="11"/>
        <v>923166.6666666721</v>
      </c>
      <c r="F111" s="9">
        <f t="shared" si="9"/>
        <v>3789.3333333333558</v>
      </c>
      <c r="G111" s="9">
        <f t="shared" si="8"/>
        <v>8622.6666666666897</v>
      </c>
      <c r="I111" s="9">
        <f t="shared" si="12"/>
        <v>1115375.4530051139</v>
      </c>
      <c r="J111" s="9">
        <f t="shared" si="10"/>
        <v>4554.4497664375485</v>
      </c>
      <c r="K111" s="9">
        <f t="shared" si="13"/>
        <v>8392.2898629475585</v>
      </c>
    </row>
    <row r="112" spans="3:11" x14ac:dyDescent="0.2">
      <c r="C112" t="s">
        <v>116</v>
      </c>
      <c r="E112" s="9">
        <f t="shared" si="11"/>
        <v>918333.33333333873</v>
      </c>
      <c r="F112" s="9">
        <f t="shared" si="9"/>
        <v>3769.5972222222445</v>
      </c>
      <c r="G112" s="9">
        <f t="shared" si="8"/>
        <v>8602.9305555555766</v>
      </c>
      <c r="I112" s="9">
        <f t="shared" si="12"/>
        <v>1111537.6129086039</v>
      </c>
      <c r="J112" s="9">
        <f t="shared" si="10"/>
        <v>4538.778586043466</v>
      </c>
      <c r="K112" s="9">
        <f t="shared" si="13"/>
        <v>8392.2898629475585</v>
      </c>
    </row>
    <row r="113" spans="3:11" x14ac:dyDescent="0.2">
      <c r="C113" t="s">
        <v>117</v>
      </c>
      <c r="E113" s="9">
        <f t="shared" si="11"/>
        <v>913500.00000000536</v>
      </c>
      <c r="F113" s="9">
        <f t="shared" si="9"/>
        <v>3749.8611111111331</v>
      </c>
      <c r="G113" s="9">
        <f t="shared" si="8"/>
        <v>8583.1944444444671</v>
      </c>
      <c r="I113" s="9">
        <f t="shared" si="12"/>
        <v>1107684.1016316998</v>
      </c>
      <c r="J113" s="9">
        <f t="shared" si="10"/>
        <v>4523.0434149961084</v>
      </c>
      <c r="K113" s="9">
        <f t="shared" si="13"/>
        <v>8392.2898629475585</v>
      </c>
    </row>
    <row r="114" spans="3:11" x14ac:dyDescent="0.2">
      <c r="C114" t="s">
        <v>118</v>
      </c>
      <c r="E114" s="9">
        <f t="shared" si="11"/>
        <v>908666.66666667198</v>
      </c>
      <c r="F114" s="9">
        <f t="shared" si="9"/>
        <v>3730.1250000000218</v>
      </c>
      <c r="G114" s="9">
        <f t="shared" si="8"/>
        <v>8563.4583333333539</v>
      </c>
      <c r="I114" s="9">
        <f t="shared" si="12"/>
        <v>1103814.8551837483</v>
      </c>
      <c r="J114" s="9">
        <f t="shared" si="10"/>
        <v>4507.2439920003062</v>
      </c>
      <c r="K114" s="9">
        <f t="shared" si="13"/>
        <v>8392.2898629475585</v>
      </c>
    </row>
    <row r="115" spans="3:11" x14ac:dyDescent="0.2">
      <c r="C115" t="s">
        <v>119</v>
      </c>
      <c r="E115" s="9">
        <f t="shared" si="11"/>
        <v>903833.33333333861</v>
      </c>
      <c r="F115" s="9">
        <f t="shared" si="9"/>
        <v>3710.3888888889105</v>
      </c>
      <c r="G115" s="9">
        <f t="shared" si="8"/>
        <v>8543.7222222222445</v>
      </c>
      <c r="I115" s="9">
        <f t="shared" si="12"/>
        <v>1099929.8093128011</v>
      </c>
      <c r="J115" s="9">
        <f t="shared" si="10"/>
        <v>4491.3800546939383</v>
      </c>
      <c r="K115" s="9">
        <f t="shared" si="13"/>
        <v>8392.2898629475585</v>
      </c>
    </row>
    <row r="116" spans="3:11" x14ac:dyDescent="0.2">
      <c r="C116" t="s">
        <v>120</v>
      </c>
      <c r="E116" s="9">
        <f t="shared" si="11"/>
        <v>899000.00000000524</v>
      </c>
      <c r="F116" s="9">
        <f t="shared" si="9"/>
        <v>3690.6527777777992</v>
      </c>
      <c r="G116" s="9">
        <f t="shared" si="8"/>
        <v>8523.9861111111313</v>
      </c>
      <c r="I116" s="9">
        <f t="shared" si="12"/>
        <v>1096028.8995045475</v>
      </c>
      <c r="J116" s="9">
        <f t="shared" si="10"/>
        <v>4475.4513396435696</v>
      </c>
      <c r="K116" s="9">
        <f t="shared" si="13"/>
        <v>8392.2898629475585</v>
      </c>
    </row>
    <row r="117" spans="3:11" x14ac:dyDescent="0.2">
      <c r="C117" t="s">
        <v>121</v>
      </c>
      <c r="E117" s="9">
        <f t="shared" si="11"/>
        <v>894166.66666667187</v>
      </c>
      <c r="F117" s="9">
        <f t="shared" si="9"/>
        <v>3670.9166666666883</v>
      </c>
      <c r="G117" s="9">
        <f t="shared" si="8"/>
        <v>8504.2500000000218</v>
      </c>
      <c r="I117" s="9">
        <f t="shared" si="12"/>
        <v>1092112.0609812436</v>
      </c>
      <c r="J117" s="9">
        <f t="shared" si="10"/>
        <v>4459.4575823400783</v>
      </c>
      <c r="K117" s="9">
        <f t="shared" si="13"/>
        <v>8392.2898629475585</v>
      </c>
    </row>
    <row r="118" spans="3:11" x14ac:dyDescent="0.2">
      <c r="C118" t="s">
        <v>122</v>
      </c>
      <c r="E118" s="9">
        <f t="shared" si="11"/>
        <v>889333.33333333849</v>
      </c>
      <c r="F118" s="9">
        <f t="shared" si="9"/>
        <v>3651.180555555577</v>
      </c>
      <c r="G118" s="9">
        <f t="shared" si="8"/>
        <v>8484.5138888889105</v>
      </c>
      <c r="I118" s="9">
        <f t="shared" si="12"/>
        <v>1088179.2287006362</v>
      </c>
      <c r="J118" s="9">
        <f t="shared" si="10"/>
        <v>4443.398517194265</v>
      </c>
      <c r="K118" s="9">
        <f t="shared" si="13"/>
        <v>8392.2898629475585</v>
      </c>
    </row>
    <row r="119" spans="3:11" x14ac:dyDescent="0.2">
      <c r="C119" t="s">
        <v>123</v>
      </c>
      <c r="D119" t="s">
        <v>444</v>
      </c>
      <c r="E119" s="9">
        <f t="shared" si="11"/>
        <v>884500.00000000512</v>
      </c>
      <c r="F119" s="9">
        <f t="shared" si="9"/>
        <v>3631.4444444444657</v>
      </c>
      <c r="G119" s="9">
        <f t="shared" si="8"/>
        <v>8464.7777777777992</v>
      </c>
      <c r="I119" s="9">
        <f t="shared" si="12"/>
        <v>1084230.3373548829</v>
      </c>
      <c r="J119" s="9">
        <f t="shared" si="10"/>
        <v>4427.2738775324387</v>
      </c>
      <c r="K119" s="9">
        <f t="shared" si="13"/>
        <v>8392.2898629475585</v>
      </c>
    </row>
    <row r="120" spans="3:11" x14ac:dyDescent="0.2">
      <c r="C120" t="s">
        <v>124</v>
      </c>
      <c r="E120" s="9">
        <f t="shared" si="11"/>
        <v>879666.66666667175</v>
      </c>
      <c r="F120" s="9">
        <f t="shared" si="9"/>
        <v>3611.7083333333544</v>
      </c>
      <c r="G120" s="9">
        <f t="shared" si="8"/>
        <v>8445.0416666666879</v>
      </c>
      <c r="I120" s="9">
        <f t="shared" si="12"/>
        <v>1080265.3213694678</v>
      </c>
      <c r="J120" s="9">
        <f t="shared" si="10"/>
        <v>4411.0833955919934</v>
      </c>
      <c r="K120" s="9">
        <f t="shared" si="13"/>
        <v>8392.2898629475585</v>
      </c>
    </row>
    <row r="121" spans="3:11" x14ac:dyDescent="0.2">
      <c r="C121" t="s">
        <v>125</v>
      </c>
      <c r="E121" s="9">
        <f t="shared" si="11"/>
        <v>874833.33333333838</v>
      </c>
      <c r="F121" s="9">
        <f t="shared" si="9"/>
        <v>3591.9722222222431</v>
      </c>
      <c r="G121" s="9">
        <f t="shared" si="8"/>
        <v>8425.3055555555766</v>
      </c>
      <c r="I121" s="9">
        <f t="shared" si="12"/>
        <v>1076284.1149021122</v>
      </c>
      <c r="J121" s="9">
        <f t="shared" si="10"/>
        <v>4394.8268025169582</v>
      </c>
      <c r="K121" s="9">
        <f t="shared" si="13"/>
        <v>8392.2898629475585</v>
      </c>
    </row>
    <row r="122" spans="3:11" x14ac:dyDescent="0.2">
      <c r="C122" t="s">
        <v>126</v>
      </c>
      <c r="E122" s="9">
        <f t="shared" si="11"/>
        <v>870000.00000000501</v>
      </c>
      <c r="F122" s="9">
        <f t="shared" si="9"/>
        <v>3572.2361111111318</v>
      </c>
      <c r="G122" s="9">
        <f t="shared" si="8"/>
        <v>8405.5694444444653</v>
      </c>
      <c r="I122" s="9">
        <f t="shared" si="12"/>
        <v>1072286.6518416817</v>
      </c>
      <c r="J122" s="9">
        <f t="shared" si="10"/>
        <v>4378.5038283535332</v>
      </c>
      <c r="K122" s="9">
        <f t="shared" si="13"/>
        <v>8392.2898629475585</v>
      </c>
    </row>
    <row r="123" spans="3:11" x14ac:dyDescent="0.2">
      <c r="C123" t="s">
        <v>127</v>
      </c>
      <c r="E123" s="9">
        <f t="shared" si="11"/>
        <v>865166.66666667163</v>
      </c>
      <c r="F123" s="9">
        <f t="shared" si="9"/>
        <v>3552.5000000000205</v>
      </c>
      <c r="G123" s="9">
        <f t="shared" si="8"/>
        <v>8385.8333333333539</v>
      </c>
      <c r="I123" s="9">
        <f t="shared" si="12"/>
        <v>1068272.8658070876</v>
      </c>
      <c r="J123" s="9">
        <f t="shared" si="10"/>
        <v>4362.1142020456082</v>
      </c>
      <c r="K123" s="9">
        <f t="shared" si="13"/>
        <v>8392.2898629475585</v>
      </c>
    </row>
    <row r="124" spans="3:11" x14ac:dyDescent="0.2">
      <c r="C124" t="s">
        <v>128</v>
      </c>
      <c r="E124" s="9">
        <f t="shared" si="11"/>
        <v>860333.33333333826</v>
      </c>
      <c r="F124" s="9">
        <f t="shared" si="9"/>
        <v>3532.7638888889092</v>
      </c>
      <c r="G124" s="9">
        <f t="shared" si="8"/>
        <v>8366.0972222222426</v>
      </c>
      <c r="I124" s="9">
        <f t="shared" si="12"/>
        <v>1064242.6901461857</v>
      </c>
      <c r="J124" s="9">
        <f t="shared" si="10"/>
        <v>4345.6576514302587</v>
      </c>
      <c r="K124" s="9">
        <f t="shared" si="13"/>
        <v>8392.2898629475585</v>
      </c>
    </row>
    <row r="125" spans="3:11" x14ac:dyDescent="0.2">
      <c r="C125" t="s">
        <v>129</v>
      </c>
      <c r="E125" s="9">
        <f t="shared" si="11"/>
        <v>855500.00000000489</v>
      </c>
      <c r="F125" s="9">
        <f t="shared" si="9"/>
        <v>3513.0277777777978</v>
      </c>
      <c r="G125" s="9">
        <f t="shared" si="8"/>
        <v>8346.3611111111313</v>
      </c>
      <c r="I125" s="9">
        <f t="shared" si="12"/>
        <v>1060196.0579346684</v>
      </c>
      <c r="J125" s="9">
        <f t="shared" si="10"/>
        <v>4329.1339032332298</v>
      </c>
      <c r="K125" s="9">
        <f t="shared" si="13"/>
        <v>8392.2898629475585</v>
      </c>
    </row>
    <row r="126" spans="3:11" x14ac:dyDescent="0.2">
      <c r="C126" t="s">
        <v>130</v>
      </c>
      <c r="E126" s="9">
        <f t="shared" si="11"/>
        <v>850666.66666667152</v>
      </c>
      <c r="F126" s="9">
        <f t="shared" si="9"/>
        <v>3493.2916666666865</v>
      </c>
      <c r="G126" s="9">
        <f t="shared" si="8"/>
        <v>8326.62500000002</v>
      </c>
      <c r="I126" s="9">
        <f t="shared" si="12"/>
        <v>1056132.9019749542</v>
      </c>
      <c r="J126" s="9">
        <f t="shared" si="10"/>
        <v>4312.5426830643964</v>
      </c>
      <c r="K126" s="9">
        <f t="shared" si="13"/>
        <v>8392.2898629475585</v>
      </c>
    </row>
    <row r="127" spans="3:11" x14ac:dyDescent="0.2">
      <c r="C127" t="s">
        <v>131</v>
      </c>
      <c r="E127" s="9">
        <f t="shared" si="11"/>
        <v>845833.33333333815</v>
      </c>
      <c r="F127" s="9">
        <f t="shared" si="9"/>
        <v>3473.5555555555752</v>
      </c>
      <c r="G127" s="9">
        <f t="shared" si="8"/>
        <v>8306.8888888889087</v>
      </c>
      <c r="I127" s="9">
        <f t="shared" si="12"/>
        <v>1052053.1547950711</v>
      </c>
      <c r="J127" s="9">
        <f t="shared" si="10"/>
        <v>4295.883715413207</v>
      </c>
      <c r="K127" s="9">
        <f t="shared" si="13"/>
        <v>8392.2898629475585</v>
      </c>
    </row>
    <row r="128" spans="3:11" x14ac:dyDescent="0.2">
      <c r="C128" t="s">
        <v>132</v>
      </c>
      <c r="E128" s="9">
        <f t="shared" si="11"/>
        <v>841000.00000000477</v>
      </c>
      <c r="F128" s="9">
        <f t="shared" si="9"/>
        <v>3453.8194444444639</v>
      </c>
      <c r="G128" s="9">
        <f t="shared" si="8"/>
        <v>8287.1527777777974</v>
      </c>
      <c r="I128" s="9">
        <f t="shared" si="12"/>
        <v>1047956.7486475367</v>
      </c>
      <c r="J128" s="9">
        <f t="shared" si="10"/>
        <v>4279.1567236441088</v>
      </c>
      <c r="K128" s="9">
        <f t="shared" si="13"/>
        <v>8392.2898629475585</v>
      </c>
    </row>
    <row r="129" spans="3:11" x14ac:dyDescent="0.2">
      <c r="C129" t="s">
        <v>133</v>
      </c>
      <c r="E129" s="9">
        <f t="shared" si="11"/>
        <v>836166.6666666714</v>
      </c>
      <c r="F129" s="9">
        <f t="shared" si="9"/>
        <v>3434.0833333333526</v>
      </c>
      <c r="G129" s="9">
        <f t="shared" si="8"/>
        <v>8267.4166666666861</v>
      </c>
      <c r="I129" s="9">
        <f t="shared" si="12"/>
        <v>1043843.6155082333</v>
      </c>
      <c r="J129" s="9">
        <f t="shared" si="10"/>
        <v>4262.3614299919527</v>
      </c>
      <c r="K129" s="9">
        <f t="shared" si="13"/>
        <v>8392.2898629475585</v>
      </c>
    </row>
    <row r="130" spans="3:11" x14ac:dyDescent="0.2">
      <c r="C130" t="s">
        <v>134</v>
      </c>
      <c r="E130" s="9">
        <f t="shared" si="11"/>
        <v>831333.33333333803</v>
      </c>
      <c r="F130" s="9">
        <f t="shared" si="9"/>
        <v>3414.3472222222413</v>
      </c>
      <c r="G130" s="9">
        <f t="shared" si="8"/>
        <v>8247.6805555555748</v>
      </c>
      <c r="I130" s="9">
        <f t="shared" si="12"/>
        <v>1039713.6870752777</v>
      </c>
      <c r="J130" s="9">
        <f t="shared" si="10"/>
        <v>4245.4975555573837</v>
      </c>
      <c r="K130" s="9">
        <f t="shared" si="13"/>
        <v>8392.2898629475585</v>
      </c>
    </row>
    <row r="131" spans="3:11" x14ac:dyDescent="0.2">
      <c r="C131" t="s">
        <v>135</v>
      </c>
      <c r="D131" t="s">
        <v>445</v>
      </c>
      <c r="E131" s="9">
        <f t="shared" si="11"/>
        <v>826500.00000000466</v>
      </c>
      <c r="F131" s="9">
        <f t="shared" si="9"/>
        <v>3394.6111111111309</v>
      </c>
      <c r="G131" s="9">
        <f t="shared" ref="G131:G182" si="14">F131+B$6</f>
        <v>8227.9444444444634</v>
      </c>
      <c r="I131" s="9">
        <f t="shared" si="12"/>
        <v>1035566.8947678875</v>
      </c>
      <c r="J131" s="9">
        <f t="shared" si="10"/>
        <v>4228.5648203022074</v>
      </c>
      <c r="K131" s="9">
        <f t="shared" si="13"/>
        <v>8392.2898629475585</v>
      </c>
    </row>
    <row r="132" spans="3:11" x14ac:dyDescent="0.2">
      <c r="C132" t="s">
        <v>136</v>
      </c>
      <c r="E132" s="9">
        <f t="shared" si="11"/>
        <v>821666.66666667128</v>
      </c>
      <c r="F132" s="9">
        <f t="shared" ref="F132:F182" si="15">E131*B$5/12</f>
        <v>3374.8750000000196</v>
      </c>
      <c r="G132" s="9">
        <f t="shared" si="14"/>
        <v>8208.2083333333521</v>
      </c>
      <c r="I132" s="9">
        <f t="shared" si="12"/>
        <v>1031403.1697252422</v>
      </c>
      <c r="J132" s="9">
        <f t="shared" si="10"/>
        <v>4211.5629430447389</v>
      </c>
      <c r="K132" s="9">
        <f t="shared" si="13"/>
        <v>8392.2898629475585</v>
      </c>
    </row>
    <row r="133" spans="3:11" x14ac:dyDescent="0.2">
      <c r="C133" t="s">
        <v>137</v>
      </c>
      <c r="E133" s="9">
        <f t="shared" si="11"/>
        <v>816833.33333333791</v>
      </c>
      <c r="F133" s="9">
        <f t="shared" si="15"/>
        <v>3355.1388888889082</v>
      </c>
      <c r="G133" s="9">
        <f t="shared" si="14"/>
        <v>8188.4722222222408</v>
      </c>
      <c r="I133" s="9">
        <f t="shared" si="12"/>
        <v>1027222.4428053393</v>
      </c>
      <c r="J133" s="9">
        <f t="shared" ref="J133:J196" si="16">I133*$B$5/12</f>
        <v>4194.4916414551362</v>
      </c>
      <c r="K133" s="9">
        <f t="shared" si="13"/>
        <v>8392.2898629475585</v>
      </c>
    </row>
    <row r="134" spans="3:11" x14ac:dyDescent="0.2">
      <c r="C134" t="s">
        <v>138</v>
      </c>
      <c r="E134" s="9">
        <f t="shared" si="11"/>
        <v>812000.00000000454</v>
      </c>
      <c r="F134" s="9">
        <f t="shared" si="15"/>
        <v>3335.4027777777969</v>
      </c>
      <c r="G134" s="9">
        <f t="shared" si="14"/>
        <v>8168.7361111111295</v>
      </c>
      <c r="I134" s="9">
        <f t="shared" si="12"/>
        <v>1023024.6445838469</v>
      </c>
      <c r="J134" s="9">
        <f t="shared" si="16"/>
        <v>4177.3506320507086</v>
      </c>
      <c r="K134" s="9">
        <f t="shared" si="13"/>
        <v>8392.2898629475585</v>
      </c>
    </row>
    <row r="135" spans="3:11" x14ac:dyDescent="0.2">
      <c r="C135" t="s">
        <v>139</v>
      </c>
      <c r="E135" s="9">
        <f t="shared" si="11"/>
        <v>807166.66666667117</v>
      </c>
      <c r="F135" s="9">
        <f t="shared" si="15"/>
        <v>3315.6666666666856</v>
      </c>
      <c r="G135" s="9">
        <f t="shared" si="14"/>
        <v>8149.0000000000182</v>
      </c>
      <c r="I135" s="9">
        <f t="shared" si="12"/>
        <v>1018809.70535295</v>
      </c>
      <c r="J135" s="9">
        <f t="shared" si="16"/>
        <v>4160.1396301912127</v>
      </c>
      <c r="K135" s="9">
        <f t="shared" si="13"/>
        <v>8392.2898629475585</v>
      </c>
    </row>
    <row r="136" spans="3:11" x14ac:dyDescent="0.2">
      <c r="C136" t="s">
        <v>140</v>
      </c>
      <c r="E136" s="9">
        <f t="shared" si="11"/>
        <v>802333.3333333378</v>
      </c>
      <c r="F136" s="9">
        <f t="shared" si="15"/>
        <v>3295.9305555555743</v>
      </c>
      <c r="G136" s="9">
        <f t="shared" si="14"/>
        <v>8129.2638888889069</v>
      </c>
      <c r="I136" s="9">
        <f t="shared" si="12"/>
        <v>1014577.5551201937</v>
      </c>
      <c r="J136" s="9">
        <f t="shared" si="16"/>
        <v>4142.8583500741252</v>
      </c>
      <c r="K136" s="9">
        <f t="shared" si="13"/>
        <v>8392.2898629475585</v>
      </c>
    </row>
    <row r="137" spans="3:11" x14ac:dyDescent="0.2">
      <c r="C137" t="s">
        <v>141</v>
      </c>
      <c r="E137" s="9">
        <f t="shared" si="11"/>
        <v>797500.00000000442</v>
      </c>
      <c r="F137" s="9">
        <f t="shared" si="15"/>
        <v>3276.194444444463</v>
      </c>
      <c r="G137" s="9">
        <f t="shared" si="14"/>
        <v>8109.5277777777956</v>
      </c>
      <c r="I137" s="9">
        <f t="shared" si="12"/>
        <v>1010328.1236073204</v>
      </c>
      <c r="J137" s="9">
        <f t="shared" si="16"/>
        <v>4125.5065047298913</v>
      </c>
      <c r="K137" s="9">
        <f t="shared" si="13"/>
        <v>8392.2898629475585</v>
      </c>
    </row>
    <row r="138" spans="3:11" x14ac:dyDescent="0.2">
      <c r="C138" t="s">
        <v>142</v>
      </c>
      <c r="E138" s="9">
        <f t="shared" ref="E138:E182" si="17">E137-B$6-H138</f>
        <v>792666.66666667105</v>
      </c>
      <c r="F138" s="9">
        <f t="shared" si="15"/>
        <v>3256.4583333333517</v>
      </c>
      <c r="G138" s="9">
        <f t="shared" si="14"/>
        <v>8089.7916666666843</v>
      </c>
      <c r="I138" s="9">
        <f t="shared" si="12"/>
        <v>1006061.3402491027</v>
      </c>
      <c r="J138" s="9">
        <f t="shared" si="16"/>
        <v>4108.0838060171691</v>
      </c>
      <c r="K138" s="9">
        <f t="shared" si="13"/>
        <v>8392.2898629475585</v>
      </c>
    </row>
    <row r="139" spans="3:11" x14ac:dyDescent="0.2">
      <c r="C139" t="s">
        <v>143</v>
      </c>
      <c r="E139" s="9">
        <f t="shared" si="17"/>
        <v>787833.33333333768</v>
      </c>
      <c r="F139" s="9">
        <f t="shared" si="15"/>
        <v>3236.7222222222404</v>
      </c>
      <c r="G139" s="9">
        <f t="shared" si="14"/>
        <v>8070.0555555555729</v>
      </c>
      <c r="I139" s="9">
        <f t="shared" si="12"/>
        <v>1001777.1341921723</v>
      </c>
      <c r="J139" s="9">
        <f t="shared" si="16"/>
        <v>4090.5899646180369</v>
      </c>
      <c r="K139" s="9">
        <f t="shared" si="13"/>
        <v>8392.2898629475585</v>
      </c>
    </row>
    <row r="140" spans="3:11" x14ac:dyDescent="0.2">
      <c r="C140" t="s">
        <v>144</v>
      </c>
      <c r="E140" s="9">
        <f t="shared" si="17"/>
        <v>783000.00000000431</v>
      </c>
      <c r="F140" s="9">
        <f t="shared" si="15"/>
        <v>3216.986111111129</v>
      </c>
      <c r="G140" s="9">
        <f t="shared" si="14"/>
        <v>8050.3194444444616</v>
      </c>
      <c r="I140" s="9">
        <f t="shared" si="12"/>
        <v>997475.43429384287</v>
      </c>
      <c r="J140" s="9">
        <f t="shared" si="16"/>
        <v>4073.0246900331917</v>
      </c>
      <c r="K140" s="9">
        <f t="shared" si="13"/>
        <v>8392.2898629475585</v>
      </c>
    </row>
    <row r="141" spans="3:11" x14ac:dyDescent="0.2">
      <c r="C141" t="s">
        <v>145</v>
      </c>
      <c r="E141" s="9">
        <f t="shared" si="17"/>
        <v>778166.66666667094</v>
      </c>
      <c r="F141" s="9">
        <f t="shared" si="15"/>
        <v>3197.2500000000177</v>
      </c>
      <c r="G141" s="9">
        <f t="shared" si="14"/>
        <v>8030.5833333333503</v>
      </c>
      <c r="I141" s="9">
        <f t="shared" si="12"/>
        <v>993156.16912092851</v>
      </c>
      <c r="J141" s="9">
        <f t="shared" si="16"/>
        <v>4055.3876905771249</v>
      </c>
      <c r="K141" s="9">
        <f t="shared" si="13"/>
        <v>8392.2898629475585</v>
      </c>
    </row>
    <row r="142" spans="3:11" x14ac:dyDescent="0.2">
      <c r="C142" t="s">
        <v>146</v>
      </c>
      <c r="E142" s="9">
        <f t="shared" si="17"/>
        <v>773333.33333333756</v>
      </c>
      <c r="F142" s="9">
        <f t="shared" si="15"/>
        <v>3177.5138888889064</v>
      </c>
      <c r="G142" s="9">
        <f t="shared" si="14"/>
        <v>8010.847222222239</v>
      </c>
      <c r="I142" s="9">
        <f t="shared" si="12"/>
        <v>988819.26694855804</v>
      </c>
      <c r="J142" s="9">
        <f t="shared" si="16"/>
        <v>4037.6786733732788</v>
      </c>
      <c r="K142" s="9">
        <f t="shared" si="13"/>
        <v>8392.2898629475585</v>
      </c>
    </row>
    <row r="143" spans="3:11" x14ac:dyDescent="0.2">
      <c r="C143" t="s">
        <v>147</v>
      </c>
      <c r="D143">
        <v>2029</v>
      </c>
      <c r="E143" s="9">
        <f t="shared" si="17"/>
        <v>768500.00000000419</v>
      </c>
      <c r="F143" s="9">
        <f t="shared" si="15"/>
        <v>3157.7777777777951</v>
      </c>
      <c r="G143" s="9">
        <f t="shared" si="14"/>
        <v>7991.1111111111277</v>
      </c>
      <c r="I143" s="9">
        <f t="shared" si="12"/>
        <v>984464.6557589838</v>
      </c>
      <c r="J143" s="9">
        <f t="shared" si="16"/>
        <v>4019.8973443491836</v>
      </c>
      <c r="K143" s="9">
        <f t="shared" si="13"/>
        <v>8392.2898629475585</v>
      </c>
    </row>
    <row r="144" spans="3:11" x14ac:dyDescent="0.2">
      <c r="C144" t="s">
        <v>148</v>
      </c>
      <c r="E144" s="9">
        <f t="shared" si="17"/>
        <v>763666.66666667082</v>
      </c>
      <c r="F144" s="9">
        <f t="shared" si="15"/>
        <v>3138.0416666666838</v>
      </c>
      <c r="G144" s="9">
        <f t="shared" si="14"/>
        <v>7971.3750000000164</v>
      </c>
      <c r="I144" s="9">
        <f t="shared" si="12"/>
        <v>980092.26324038545</v>
      </c>
      <c r="J144" s="9">
        <f t="shared" si="16"/>
        <v>4002.0434082315737</v>
      </c>
      <c r="K144" s="9">
        <f t="shared" si="13"/>
        <v>8392.2898629475585</v>
      </c>
    </row>
    <row r="145" spans="3:11" x14ac:dyDescent="0.2">
      <c r="C145" t="s">
        <v>149</v>
      </c>
      <c r="E145" s="9">
        <f t="shared" si="17"/>
        <v>758833.33333333745</v>
      </c>
      <c r="F145" s="9">
        <f t="shared" si="15"/>
        <v>3118.3055555555725</v>
      </c>
      <c r="G145" s="9">
        <f t="shared" si="14"/>
        <v>7951.6388888889051</v>
      </c>
      <c r="I145" s="9">
        <f t="shared" si="12"/>
        <v>975702.01678566949</v>
      </c>
      <c r="J145" s="9">
        <f t="shared" si="16"/>
        <v>3984.116568541484</v>
      </c>
      <c r="K145" s="9">
        <f t="shared" si="13"/>
        <v>8392.2898629475585</v>
      </c>
    </row>
    <row r="146" spans="3:11" x14ac:dyDescent="0.2">
      <c r="C146" t="s">
        <v>150</v>
      </c>
      <c r="E146" s="9">
        <f t="shared" si="17"/>
        <v>754000.00000000407</v>
      </c>
      <c r="F146" s="9">
        <f t="shared" si="15"/>
        <v>3098.5694444444616</v>
      </c>
      <c r="G146" s="9">
        <f t="shared" si="14"/>
        <v>7931.9027777777947</v>
      </c>
      <c r="I146" s="9">
        <f t="shared" si="12"/>
        <v>971293.84349126345</v>
      </c>
      <c r="J146" s="9">
        <f t="shared" si="16"/>
        <v>3966.1165275893259</v>
      </c>
      <c r="K146" s="9">
        <f t="shared" si="13"/>
        <v>8392.2898629475585</v>
      </c>
    </row>
    <row r="147" spans="3:11" x14ac:dyDescent="0.2">
      <c r="C147" t="s">
        <v>151</v>
      </c>
      <c r="E147" s="9">
        <f t="shared" si="17"/>
        <v>749166.6666666707</v>
      </c>
      <c r="F147" s="9">
        <f t="shared" si="15"/>
        <v>3078.8333333333503</v>
      </c>
      <c r="G147" s="9">
        <f t="shared" si="14"/>
        <v>7912.1666666666833</v>
      </c>
      <c r="I147" s="9">
        <f t="shared" si="12"/>
        <v>966867.67015590519</v>
      </c>
      <c r="J147" s="9">
        <f t="shared" si="16"/>
        <v>3948.0429864699468</v>
      </c>
      <c r="K147" s="9">
        <f t="shared" si="13"/>
        <v>8392.2898629475585</v>
      </c>
    </row>
    <row r="148" spans="3:11" x14ac:dyDescent="0.2">
      <c r="C148" t="s">
        <v>152</v>
      </c>
      <c r="E148" s="9">
        <f t="shared" si="17"/>
        <v>744333.33333333733</v>
      </c>
      <c r="F148" s="9">
        <f t="shared" si="15"/>
        <v>3059.097222222239</v>
      </c>
      <c r="G148" s="9">
        <f t="shared" si="14"/>
        <v>7892.430555555572</v>
      </c>
      <c r="I148" s="9">
        <f t="shared" si="12"/>
        <v>962423.42327942757</v>
      </c>
      <c r="J148" s="9">
        <f t="shared" si="16"/>
        <v>3929.8956450576625</v>
      </c>
      <c r="K148" s="9">
        <f t="shared" si="13"/>
        <v>8392.2898629475585</v>
      </c>
    </row>
    <row r="149" spans="3:11" x14ac:dyDescent="0.2">
      <c r="C149" t="s">
        <v>153</v>
      </c>
      <c r="E149" s="9">
        <f t="shared" si="17"/>
        <v>739500.00000000396</v>
      </c>
      <c r="F149" s="9">
        <f t="shared" si="15"/>
        <v>3039.3611111111277</v>
      </c>
      <c r="G149" s="9">
        <f t="shared" si="14"/>
        <v>7872.6944444444607</v>
      </c>
      <c r="I149" s="9">
        <f t="shared" si="12"/>
        <v>957961.0290615377</v>
      </c>
      <c r="J149" s="9">
        <f t="shared" si="16"/>
        <v>3911.6742020012789</v>
      </c>
      <c r="K149" s="9">
        <f t="shared" si="13"/>
        <v>8392.2898629475585</v>
      </c>
    </row>
    <row r="150" spans="3:11" x14ac:dyDescent="0.2">
      <c r="C150" t="s">
        <v>154</v>
      </c>
      <c r="E150" s="9">
        <f t="shared" si="17"/>
        <v>734666.66666667059</v>
      </c>
      <c r="F150" s="9">
        <f t="shared" si="15"/>
        <v>3019.6250000000164</v>
      </c>
      <c r="G150" s="9">
        <f t="shared" si="14"/>
        <v>7852.9583333333494</v>
      </c>
      <c r="I150" s="9">
        <f t="shared" si="12"/>
        <v>953480.41340059147</v>
      </c>
      <c r="J150" s="9">
        <f t="shared" si="16"/>
        <v>3893.3783547190819</v>
      </c>
      <c r="K150" s="9">
        <f t="shared" si="13"/>
        <v>8392.2898629475585</v>
      </c>
    </row>
    <row r="151" spans="3:11" x14ac:dyDescent="0.2">
      <c r="C151" t="s">
        <v>155</v>
      </c>
      <c r="E151" s="9">
        <f t="shared" si="17"/>
        <v>729833.33333333721</v>
      </c>
      <c r="F151" s="9">
        <f t="shared" si="15"/>
        <v>2999.8888888889051</v>
      </c>
      <c r="G151" s="9">
        <f t="shared" si="14"/>
        <v>7833.2222222222381</v>
      </c>
      <c r="I151" s="9">
        <f t="shared" si="12"/>
        <v>948981.50189236295</v>
      </c>
      <c r="J151" s="9">
        <f t="shared" si="16"/>
        <v>3875.0077993938157</v>
      </c>
      <c r="K151" s="9">
        <f t="shared" si="13"/>
        <v>8392.2898629475585</v>
      </c>
    </row>
    <row r="152" spans="3:11" x14ac:dyDescent="0.2">
      <c r="C152" t="s">
        <v>156</v>
      </c>
      <c r="E152" s="9">
        <f t="shared" si="17"/>
        <v>725000.00000000384</v>
      </c>
      <c r="F152" s="9">
        <f t="shared" si="15"/>
        <v>2980.1527777777937</v>
      </c>
      <c r="G152" s="9">
        <f t="shared" si="14"/>
        <v>7813.4861111111268</v>
      </c>
      <c r="I152" s="9">
        <f t="shared" si="12"/>
        <v>944464.21982880926</v>
      </c>
      <c r="J152" s="9">
        <f t="shared" si="16"/>
        <v>3856.5622309676382</v>
      </c>
      <c r="K152" s="9">
        <f t="shared" si="13"/>
        <v>8392.2898629475585</v>
      </c>
    </row>
    <row r="153" spans="3:11" x14ac:dyDescent="0.2">
      <c r="C153" t="s">
        <v>157</v>
      </c>
      <c r="E153" s="9">
        <f t="shared" si="17"/>
        <v>720166.66666667047</v>
      </c>
      <c r="F153" s="9">
        <f t="shared" si="15"/>
        <v>2960.4166666666824</v>
      </c>
      <c r="G153" s="9">
        <f t="shared" si="14"/>
        <v>7793.7500000000155</v>
      </c>
      <c r="I153" s="9">
        <f t="shared" si="12"/>
        <v>939928.49219682941</v>
      </c>
      <c r="J153" s="9">
        <f t="shared" si="16"/>
        <v>3838.0413431370539</v>
      </c>
      <c r="K153" s="9">
        <f t="shared" si="13"/>
        <v>8392.2898629475585</v>
      </c>
    </row>
    <row r="154" spans="3:11" x14ac:dyDescent="0.2">
      <c r="C154" t="s">
        <v>158</v>
      </c>
      <c r="E154" s="9">
        <f t="shared" si="17"/>
        <v>715333.3333333371</v>
      </c>
      <c r="F154" s="9">
        <f t="shared" si="15"/>
        <v>2940.6805555555711</v>
      </c>
      <c r="G154" s="9">
        <f t="shared" si="14"/>
        <v>7774.0138888889041</v>
      </c>
      <c r="I154" s="9">
        <f t="shared" si="12"/>
        <v>935374.24367701891</v>
      </c>
      <c r="J154" s="9">
        <f t="shared" si="16"/>
        <v>3819.4448283478273</v>
      </c>
      <c r="K154" s="9">
        <f t="shared" si="13"/>
        <v>8392.2898629475585</v>
      </c>
    </row>
    <row r="155" spans="3:11" x14ac:dyDescent="0.2">
      <c r="C155" t="s">
        <v>159</v>
      </c>
      <c r="E155" s="9">
        <f t="shared" si="17"/>
        <v>710500.00000000373</v>
      </c>
      <c r="F155" s="9">
        <f t="shared" si="15"/>
        <v>2920.9444444444598</v>
      </c>
      <c r="G155" s="9">
        <f t="shared" si="14"/>
        <v>7754.2777777777928</v>
      </c>
      <c r="I155" s="9">
        <f t="shared" si="12"/>
        <v>930801.39864241926</v>
      </c>
      <c r="J155" s="9">
        <f t="shared" si="16"/>
        <v>3800.7723777898786</v>
      </c>
      <c r="K155" s="9">
        <f t="shared" si="13"/>
        <v>8392.2898629475585</v>
      </c>
    </row>
    <row r="156" spans="3:11" x14ac:dyDescent="0.2">
      <c r="C156" t="s">
        <v>160</v>
      </c>
      <c r="E156" s="9">
        <f t="shared" si="17"/>
        <v>705666.66666667035</v>
      </c>
      <c r="F156" s="9">
        <f t="shared" si="15"/>
        <v>2901.2083333333485</v>
      </c>
      <c r="G156" s="9">
        <f t="shared" si="14"/>
        <v>7734.5416666666815</v>
      </c>
      <c r="I156" s="9">
        <f t="shared" si="12"/>
        <v>926209.88115726155</v>
      </c>
      <c r="J156" s="9">
        <f t="shared" si="16"/>
        <v>3782.0236813921515</v>
      </c>
      <c r="K156" s="9">
        <f t="shared" si="13"/>
        <v>8392.2898629475585</v>
      </c>
    </row>
    <row r="157" spans="3:11" x14ac:dyDescent="0.2">
      <c r="C157" t="s">
        <v>161</v>
      </c>
      <c r="E157" s="9">
        <f t="shared" si="17"/>
        <v>700833.33333333698</v>
      </c>
      <c r="F157" s="9">
        <f t="shared" si="15"/>
        <v>2881.4722222222372</v>
      </c>
      <c r="G157" s="9">
        <f t="shared" si="14"/>
        <v>7714.8055555555702</v>
      </c>
      <c r="I157" s="9">
        <f t="shared" si="12"/>
        <v>921599.61497570621</v>
      </c>
      <c r="J157" s="9">
        <f t="shared" si="16"/>
        <v>3763.1984278174673</v>
      </c>
      <c r="K157" s="9">
        <f t="shared" si="13"/>
        <v>8392.2898629475585</v>
      </c>
    </row>
    <row r="158" spans="3:11" x14ac:dyDescent="0.2">
      <c r="C158" t="s">
        <v>162</v>
      </c>
      <c r="E158" s="9">
        <f t="shared" si="17"/>
        <v>696000.00000000361</v>
      </c>
      <c r="F158" s="9">
        <f t="shared" si="15"/>
        <v>2861.7361111111259</v>
      </c>
      <c r="G158" s="9">
        <f t="shared" si="14"/>
        <v>7695.0694444444589</v>
      </c>
      <c r="I158" s="9">
        <f t="shared" ref="I158:I221" si="18">I157-K157+J157</f>
        <v>916970.52354057611</v>
      </c>
      <c r="J158" s="9">
        <f t="shared" si="16"/>
        <v>3744.296304457353</v>
      </c>
      <c r="K158" s="9">
        <f t="shared" ref="K158:K221" si="19">K157</f>
        <v>8392.2898629475585</v>
      </c>
    </row>
    <row r="159" spans="3:11" x14ac:dyDescent="0.2">
      <c r="C159" t="s">
        <v>163</v>
      </c>
      <c r="E159" s="9">
        <f t="shared" si="17"/>
        <v>691166.66666667024</v>
      </c>
      <c r="F159" s="9">
        <f t="shared" si="15"/>
        <v>2842.0000000000146</v>
      </c>
      <c r="G159" s="9">
        <f t="shared" si="14"/>
        <v>7675.3333333333476</v>
      </c>
      <c r="I159" s="9">
        <f t="shared" si="18"/>
        <v>912322.52998208592</v>
      </c>
      <c r="J159" s="9">
        <f t="shared" si="16"/>
        <v>3725.3169974268512</v>
      </c>
      <c r="K159" s="9">
        <f t="shared" si="19"/>
        <v>8392.2898629475585</v>
      </c>
    </row>
    <row r="160" spans="3:11" x14ac:dyDescent="0.2">
      <c r="C160" t="s">
        <v>164</v>
      </c>
      <c r="E160" s="9">
        <f t="shared" si="17"/>
        <v>686333.33333333686</v>
      </c>
      <c r="F160" s="9">
        <f t="shared" si="15"/>
        <v>2822.2638888889037</v>
      </c>
      <c r="G160" s="9">
        <f t="shared" si="14"/>
        <v>7655.5972222222372</v>
      </c>
      <c r="I160" s="9">
        <f t="shared" si="18"/>
        <v>907655.55711656518</v>
      </c>
      <c r="J160" s="9">
        <f t="shared" si="16"/>
        <v>3706.2601915593077</v>
      </c>
      <c r="K160" s="9">
        <f t="shared" si="19"/>
        <v>8392.2898629475585</v>
      </c>
    </row>
    <row r="161" spans="3:11" x14ac:dyDescent="0.2">
      <c r="C161" t="s">
        <v>165</v>
      </c>
      <c r="E161" s="9">
        <f t="shared" si="17"/>
        <v>681500.00000000349</v>
      </c>
      <c r="F161" s="9">
        <f t="shared" si="15"/>
        <v>2802.5277777777924</v>
      </c>
      <c r="G161" s="9">
        <f t="shared" si="14"/>
        <v>7635.8611111111259</v>
      </c>
      <c r="I161" s="9">
        <f t="shared" si="18"/>
        <v>902969.52744517697</v>
      </c>
      <c r="J161" s="9">
        <f t="shared" si="16"/>
        <v>3687.1255704011396</v>
      </c>
      <c r="K161" s="9">
        <f t="shared" si="19"/>
        <v>8392.2898629475585</v>
      </c>
    </row>
    <row r="162" spans="3:11" x14ac:dyDescent="0.2">
      <c r="C162" t="s">
        <v>166</v>
      </c>
      <c r="E162" s="9">
        <f t="shared" si="17"/>
        <v>676666.66666667012</v>
      </c>
      <c r="F162" s="9">
        <f t="shared" si="15"/>
        <v>2782.7916666666811</v>
      </c>
      <c r="G162" s="9">
        <f t="shared" si="14"/>
        <v>7616.1250000000146</v>
      </c>
      <c r="I162" s="9">
        <f t="shared" si="18"/>
        <v>898264.36315263051</v>
      </c>
      <c r="J162" s="9">
        <f t="shared" si="16"/>
        <v>3667.9128162065749</v>
      </c>
      <c r="K162" s="9">
        <f t="shared" si="19"/>
        <v>8392.2898629475585</v>
      </c>
    </row>
    <row r="163" spans="3:11" x14ac:dyDescent="0.2">
      <c r="C163" t="s">
        <v>167</v>
      </c>
      <c r="E163" s="9">
        <f t="shared" si="17"/>
        <v>671833.33333333675</v>
      </c>
      <c r="F163" s="9">
        <f t="shared" si="15"/>
        <v>2763.0555555555698</v>
      </c>
      <c r="G163" s="9">
        <f t="shared" si="14"/>
        <v>7596.3888888889032</v>
      </c>
      <c r="I163" s="9">
        <f t="shared" si="18"/>
        <v>893539.98610588955</v>
      </c>
      <c r="J163" s="9">
        <f t="shared" si="16"/>
        <v>3648.6216099323824</v>
      </c>
      <c r="K163" s="9">
        <f t="shared" si="19"/>
        <v>8392.2898629475585</v>
      </c>
    </row>
    <row r="164" spans="3:11" x14ac:dyDescent="0.2">
      <c r="C164" t="s">
        <v>168</v>
      </c>
      <c r="E164" s="9">
        <f t="shared" si="17"/>
        <v>667000.00000000338</v>
      </c>
      <c r="F164" s="9">
        <f t="shared" si="15"/>
        <v>2743.3194444444584</v>
      </c>
      <c r="G164" s="9">
        <f t="shared" si="14"/>
        <v>7576.6527777777919</v>
      </c>
      <c r="I164" s="9">
        <f t="shared" si="18"/>
        <v>888796.3178528744</v>
      </c>
      <c r="J164" s="9">
        <f t="shared" si="16"/>
        <v>3629.2516312325711</v>
      </c>
      <c r="K164" s="9">
        <f t="shared" si="19"/>
        <v>8392.2898629475585</v>
      </c>
    </row>
    <row r="165" spans="3:11" x14ac:dyDescent="0.2">
      <c r="C165" t="s">
        <v>169</v>
      </c>
      <c r="E165" s="9">
        <f t="shared" si="17"/>
        <v>662166.66666667</v>
      </c>
      <c r="F165" s="9">
        <f t="shared" si="15"/>
        <v>2723.5833333333471</v>
      </c>
      <c r="G165" s="9">
        <f t="shared" si="14"/>
        <v>7556.9166666666806</v>
      </c>
      <c r="I165" s="9">
        <f t="shared" si="18"/>
        <v>884033.27962115943</v>
      </c>
      <c r="J165" s="9">
        <f t="shared" si="16"/>
        <v>3609.8025584530678</v>
      </c>
      <c r="K165" s="9">
        <f t="shared" si="19"/>
        <v>8392.2898629475585</v>
      </c>
    </row>
    <row r="166" spans="3:11" x14ac:dyDescent="0.2">
      <c r="C166" t="s">
        <v>170</v>
      </c>
      <c r="E166" s="9">
        <f t="shared" si="17"/>
        <v>657333.33333333663</v>
      </c>
      <c r="F166" s="9">
        <f t="shared" si="15"/>
        <v>2703.8472222222358</v>
      </c>
      <c r="G166" s="9">
        <f t="shared" si="14"/>
        <v>7537.1805555555693</v>
      </c>
      <c r="I166" s="9">
        <f t="shared" si="18"/>
        <v>879250.79231666494</v>
      </c>
      <c r="J166" s="9">
        <f t="shared" si="16"/>
        <v>3590.2740686263819</v>
      </c>
      <c r="K166" s="9">
        <f t="shared" si="19"/>
        <v>8392.2898629475585</v>
      </c>
    </row>
    <row r="167" spans="3:11" x14ac:dyDescent="0.2">
      <c r="C167" t="s">
        <v>171</v>
      </c>
      <c r="E167" s="9">
        <f t="shared" si="17"/>
        <v>652500.00000000326</v>
      </c>
      <c r="F167" s="9">
        <f t="shared" si="15"/>
        <v>2684.1111111111245</v>
      </c>
      <c r="G167" s="9">
        <f t="shared" si="14"/>
        <v>7517.444444444458</v>
      </c>
      <c r="I167" s="9">
        <f t="shared" si="18"/>
        <v>874448.77652234375</v>
      </c>
      <c r="J167" s="9">
        <f t="shared" si="16"/>
        <v>3570.665837466237</v>
      </c>
      <c r="K167" s="9">
        <f t="shared" si="19"/>
        <v>8392.2898629475585</v>
      </c>
    </row>
    <row r="168" spans="3:11" x14ac:dyDescent="0.2">
      <c r="C168" t="s">
        <v>172</v>
      </c>
      <c r="E168" s="9">
        <f t="shared" si="17"/>
        <v>647666.66666666989</v>
      </c>
      <c r="F168" s="9">
        <f t="shared" si="15"/>
        <v>2664.3750000000132</v>
      </c>
      <c r="G168" s="9">
        <f t="shared" si="14"/>
        <v>7497.7083333333467</v>
      </c>
      <c r="I168" s="9">
        <f t="shared" si="18"/>
        <v>869627.15249686246</v>
      </c>
      <c r="J168" s="9">
        <f t="shared" si="16"/>
        <v>3550.9775393621881</v>
      </c>
      <c r="K168" s="9">
        <f t="shared" si="19"/>
        <v>8392.2898629475585</v>
      </c>
    </row>
    <row r="169" spans="3:11" x14ac:dyDescent="0.2">
      <c r="C169" t="s">
        <v>173</v>
      </c>
      <c r="E169" s="9">
        <f t="shared" si="17"/>
        <v>642833.33333333652</v>
      </c>
      <c r="F169" s="9">
        <f t="shared" si="15"/>
        <v>2644.6388888889019</v>
      </c>
      <c r="G169" s="9">
        <f t="shared" si="14"/>
        <v>7477.9722222222354</v>
      </c>
      <c r="I169" s="9">
        <f t="shared" si="18"/>
        <v>864785.84017327707</v>
      </c>
      <c r="J169" s="9">
        <f t="shared" si="16"/>
        <v>3531.2088473742151</v>
      </c>
      <c r="K169" s="9">
        <f t="shared" si="19"/>
        <v>8392.2898629475585</v>
      </c>
    </row>
    <row r="170" spans="3:11" x14ac:dyDescent="0.2">
      <c r="C170" t="s">
        <v>174</v>
      </c>
      <c r="E170" s="9">
        <f t="shared" si="17"/>
        <v>638000.00000000314</v>
      </c>
      <c r="F170" s="9">
        <f t="shared" si="15"/>
        <v>2624.902777777791</v>
      </c>
      <c r="G170" s="9">
        <f t="shared" si="14"/>
        <v>7458.236111111124</v>
      </c>
      <c r="I170" s="9">
        <f t="shared" si="18"/>
        <v>859924.75915770372</v>
      </c>
      <c r="J170" s="9">
        <f t="shared" si="16"/>
        <v>3511.3594332272901</v>
      </c>
      <c r="K170" s="9">
        <f t="shared" si="19"/>
        <v>8392.2898629475585</v>
      </c>
    </row>
    <row r="171" spans="3:11" x14ac:dyDescent="0.2">
      <c r="C171" t="s">
        <v>175</v>
      </c>
      <c r="E171" s="9">
        <f t="shared" si="17"/>
        <v>633166.66666666977</v>
      </c>
      <c r="F171" s="9">
        <f t="shared" si="15"/>
        <v>2605.1666666666797</v>
      </c>
      <c r="G171" s="9">
        <f t="shared" si="14"/>
        <v>7438.5000000000127</v>
      </c>
      <c r="I171" s="9">
        <f t="shared" si="18"/>
        <v>855043.82872798352</v>
      </c>
      <c r="J171" s="9">
        <f t="shared" si="16"/>
        <v>3491.4289673059325</v>
      </c>
      <c r="K171" s="9">
        <f t="shared" si="19"/>
        <v>8392.2898629475585</v>
      </c>
    </row>
    <row r="172" spans="3:11" x14ac:dyDescent="0.2">
      <c r="C172" t="s">
        <v>176</v>
      </c>
      <c r="E172" s="9">
        <f t="shared" si="17"/>
        <v>628333.3333333364</v>
      </c>
      <c r="F172" s="9">
        <f t="shared" si="15"/>
        <v>2585.4305555555684</v>
      </c>
      <c r="G172" s="9">
        <f t="shared" si="14"/>
        <v>7418.7638888889014</v>
      </c>
      <c r="I172" s="9">
        <f t="shared" si="18"/>
        <v>850142.96783234191</v>
      </c>
      <c r="J172" s="9">
        <f t="shared" si="16"/>
        <v>3471.4171186487297</v>
      </c>
      <c r="K172" s="9">
        <f t="shared" si="19"/>
        <v>8392.2898629475585</v>
      </c>
    </row>
    <row r="173" spans="3:11" x14ac:dyDescent="0.2">
      <c r="C173" t="s">
        <v>177</v>
      </c>
      <c r="E173" s="9">
        <f t="shared" si="17"/>
        <v>623500.00000000303</v>
      </c>
      <c r="F173" s="9">
        <f t="shared" si="15"/>
        <v>2565.6944444444571</v>
      </c>
      <c r="G173" s="9">
        <f t="shared" si="14"/>
        <v>7399.0277777777901</v>
      </c>
      <c r="I173" s="9">
        <f t="shared" si="18"/>
        <v>845222.09508804313</v>
      </c>
      <c r="J173" s="9">
        <f t="shared" si="16"/>
        <v>3451.3235549428427</v>
      </c>
      <c r="K173" s="9">
        <f t="shared" si="19"/>
        <v>8392.2898629475585</v>
      </c>
    </row>
    <row r="174" spans="3:11" x14ac:dyDescent="0.2">
      <c r="C174" t="s">
        <v>178</v>
      </c>
      <c r="E174" s="9">
        <f t="shared" si="17"/>
        <v>618666.66666666965</v>
      </c>
      <c r="F174" s="9">
        <f t="shared" si="15"/>
        <v>2545.9583333333458</v>
      </c>
      <c r="G174" s="9">
        <f t="shared" si="14"/>
        <v>7379.2916666666788</v>
      </c>
      <c r="I174" s="9">
        <f t="shared" si="18"/>
        <v>840281.12878003845</v>
      </c>
      <c r="J174" s="9">
        <f t="shared" si="16"/>
        <v>3431.1479425184903</v>
      </c>
      <c r="K174" s="9">
        <f t="shared" si="19"/>
        <v>8392.2898629475585</v>
      </c>
    </row>
    <row r="175" spans="3:11" x14ac:dyDescent="0.2">
      <c r="C175" t="s">
        <v>179</v>
      </c>
      <c r="E175" s="9">
        <f t="shared" si="17"/>
        <v>613833.33333333628</v>
      </c>
      <c r="F175" s="9">
        <f t="shared" si="15"/>
        <v>2526.2222222222344</v>
      </c>
      <c r="G175" s="9">
        <f t="shared" si="14"/>
        <v>7359.5555555555675</v>
      </c>
      <c r="I175" s="9">
        <f t="shared" si="18"/>
        <v>835319.98685960937</v>
      </c>
      <c r="J175" s="9">
        <f t="shared" si="16"/>
        <v>3410.889946343405</v>
      </c>
      <c r="K175" s="9">
        <f t="shared" si="19"/>
        <v>8392.2898629475585</v>
      </c>
    </row>
    <row r="176" spans="3:11" x14ac:dyDescent="0.2">
      <c r="C176" t="s">
        <v>180</v>
      </c>
      <c r="E176" s="9">
        <f t="shared" si="17"/>
        <v>609000.00000000291</v>
      </c>
      <c r="F176" s="9">
        <f t="shared" si="15"/>
        <v>2506.4861111111231</v>
      </c>
      <c r="G176" s="9">
        <f t="shared" si="14"/>
        <v>7339.8194444444562</v>
      </c>
      <c r="I176" s="9">
        <f t="shared" si="18"/>
        <v>830338.58694300521</v>
      </c>
      <c r="J176" s="9">
        <f t="shared" si="16"/>
        <v>3390.5492300172714</v>
      </c>
      <c r="K176" s="9">
        <f t="shared" si="19"/>
        <v>8392.2898629475585</v>
      </c>
    </row>
    <row r="177" spans="3:11" x14ac:dyDescent="0.2">
      <c r="C177" t="s">
        <v>181</v>
      </c>
      <c r="E177" s="9">
        <f t="shared" si="17"/>
        <v>604166.66666666954</v>
      </c>
      <c r="F177" s="9">
        <f t="shared" si="15"/>
        <v>2486.7500000000123</v>
      </c>
      <c r="G177" s="9">
        <f t="shared" si="14"/>
        <v>7320.0833333333449</v>
      </c>
      <c r="I177" s="9">
        <f t="shared" si="18"/>
        <v>825336.84631007491</v>
      </c>
      <c r="J177" s="9">
        <f t="shared" si="16"/>
        <v>3370.1254557661396</v>
      </c>
      <c r="K177" s="9">
        <f t="shared" si="19"/>
        <v>8392.2898629475585</v>
      </c>
    </row>
    <row r="178" spans="3:11" x14ac:dyDescent="0.2">
      <c r="C178" t="s">
        <v>182</v>
      </c>
      <c r="E178" s="9">
        <f t="shared" si="17"/>
        <v>599333.33333333617</v>
      </c>
      <c r="F178" s="9">
        <f t="shared" si="15"/>
        <v>2467.013888888901</v>
      </c>
      <c r="G178" s="9">
        <f t="shared" si="14"/>
        <v>7300.3472222222335</v>
      </c>
      <c r="I178" s="9">
        <f t="shared" si="18"/>
        <v>820314.68190289347</v>
      </c>
      <c r="J178" s="9">
        <f t="shared" si="16"/>
        <v>3349.6182844368154</v>
      </c>
      <c r="K178" s="9">
        <f t="shared" si="19"/>
        <v>8392.2898629475585</v>
      </c>
    </row>
    <row r="179" spans="3:11" x14ac:dyDescent="0.2">
      <c r="C179" t="s">
        <v>183</v>
      </c>
      <c r="E179" s="9">
        <f t="shared" si="17"/>
        <v>594500.00000000279</v>
      </c>
      <c r="F179" s="9">
        <f t="shared" si="15"/>
        <v>2447.2777777777897</v>
      </c>
      <c r="G179" s="9">
        <f t="shared" si="14"/>
        <v>7280.6111111111222</v>
      </c>
      <c r="I179" s="9">
        <f t="shared" si="18"/>
        <v>815272.01032438269</v>
      </c>
      <c r="J179" s="9">
        <f t="shared" si="16"/>
        <v>3329.0273754912291</v>
      </c>
      <c r="K179" s="9">
        <f t="shared" si="19"/>
        <v>8392.2898629475585</v>
      </c>
    </row>
    <row r="180" spans="3:11" x14ac:dyDescent="0.2">
      <c r="C180" t="s">
        <v>184</v>
      </c>
      <c r="E180" s="9">
        <f t="shared" si="17"/>
        <v>589666.66666666942</v>
      </c>
      <c r="F180" s="9">
        <f t="shared" si="15"/>
        <v>2427.5416666666783</v>
      </c>
      <c r="G180" s="9">
        <f t="shared" si="14"/>
        <v>7260.8750000000109</v>
      </c>
      <c r="I180" s="9">
        <f t="shared" si="18"/>
        <v>810208.74783692637</v>
      </c>
      <c r="J180" s="9">
        <f t="shared" si="16"/>
        <v>3308.352387000783</v>
      </c>
      <c r="K180" s="9">
        <f t="shared" si="19"/>
        <v>8392.2898629475585</v>
      </c>
    </row>
    <row r="181" spans="3:11" x14ac:dyDescent="0.2">
      <c r="C181" t="s">
        <v>185</v>
      </c>
      <c r="E181" s="9">
        <f t="shared" si="17"/>
        <v>584833.33333333605</v>
      </c>
      <c r="F181" s="9">
        <f t="shared" si="15"/>
        <v>2407.805555555567</v>
      </c>
      <c r="G181" s="9">
        <f t="shared" si="14"/>
        <v>7241.1388888888996</v>
      </c>
      <c r="I181" s="9">
        <f t="shared" si="18"/>
        <v>805124.81036097964</v>
      </c>
      <c r="J181" s="9">
        <f t="shared" si="16"/>
        <v>3287.5929756406672</v>
      </c>
      <c r="K181" s="9">
        <f t="shared" si="19"/>
        <v>8392.2898629475585</v>
      </c>
    </row>
    <row r="182" spans="3:11" x14ac:dyDescent="0.2">
      <c r="C182" t="s">
        <v>186</v>
      </c>
      <c r="E182" s="9">
        <f t="shared" si="17"/>
        <v>580000.00000000268</v>
      </c>
      <c r="F182" s="9">
        <f t="shared" si="15"/>
        <v>2388.0694444444557</v>
      </c>
      <c r="G182" s="9">
        <f t="shared" si="14"/>
        <v>7221.4027777777883</v>
      </c>
      <c r="I182" s="9">
        <f t="shared" si="18"/>
        <v>800020.11347367277</v>
      </c>
      <c r="J182" s="9">
        <f t="shared" si="16"/>
        <v>3266.7487966841641</v>
      </c>
      <c r="K182" s="9">
        <f t="shared" si="19"/>
        <v>8392.2898629475585</v>
      </c>
    </row>
    <row r="183" spans="3:11" x14ac:dyDescent="0.2">
      <c r="C183" t="s">
        <v>187</v>
      </c>
      <c r="I183" s="9">
        <f t="shared" si="18"/>
        <v>794894.57240740943</v>
      </c>
      <c r="J183" s="9">
        <f t="shared" si="16"/>
        <v>3245.8195039969219</v>
      </c>
      <c r="K183" s="9">
        <f t="shared" si="19"/>
        <v>8392.2898629475585</v>
      </c>
    </row>
    <row r="184" spans="3:11" x14ac:dyDescent="0.2">
      <c r="C184" t="s">
        <v>188</v>
      </c>
      <c r="I184" s="9">
        <f t="shared" si="18"/>
        <v>789748.10204845876</v>
      </c>
      <c r="J184" s="9">
        <f t="shared" si="16"/>
        <v>3224.8047500312064</v>
      </c>
      <c r="K184" s="9">
        <f t="shared" si="19"/>
        <v>8392.2898629475585</v>
      </c>
    </row>
    <row r="185" spans="3:11" x14ac:dyDescent="0.2">
      <c r="C185" t="s">
        <v>189</v>
      </c>
      <c r="I185" s="9">
        <f t="shared" si="18"/>
        <v>784580.61693554244</v>
      </c>
      <c r="J185" s="9">
        <f t="shared" si="16"/>
        <v>3203.7041858201319</v>
      </c>
      <c r="K185" s="9">
        <f t="shared" si="19"/>
        <v>8392.2898629475585</v>
      </c>
    </row>
    <row r="186" spans="3:11" x14ac:dyDescent="0.2">
      <c r="C186" t="s">
        <v>190</v>
      </c>
      <c r="I186" s="9">
        <f t="shared" si="18"/>
        <v>779392.03125841508</v>
      </c>
      <c r="J186" s="9">
        <f t="shared" si="16"/>
        <v>3182.5174609718615</v>
      </c>
      <c r="K186" s="9">
        <f t="shared" si="19"/>
        <v>8392.2898629475585</v>
      </c>
    </row>
    <row r="187" spans="3:11" x14ac:dyDescent="0.2">
      <c r="C187" t="s">
        <v>191</v>
      </c>
      <c r="I187" s="9">
        <f t="shared" si="18"/>
        <v>774182.25885643938</v>
      </c>
      <c r="J187" s="9">
        <f t="shared" si="16"/>
        <v>3161.2442236637944</v>
      </c>
      <c r="K187" s="9">
        <f t="shared" si="19"/>
        <v>8392.2898629475585</v>
      </c>
    </row>
    <row r="188" spans="3:11" x14ac:dyDescent="0.2">
      <c r="C188" t="s">
        <v>192</v>
      </c>
      <c r="I188" s="9">
        <f t="shared" si="18"/>
        <v>768951.21321715566</v>
      </c>
      <c r="J188" s="9">
        <f t="shared" si="16"/>
        <v>3139.8841206367192</v>
      </c>
      <c r="K188" s="9">
        <f t="shared" si="19"/>
        <v>8392.2898629475585</v>
      </c>
    </row>
    <row r="189" spans="3:11" x14ac:dyDescent="0.2">
      <c r="C189" t="s">
        <v>193</v>
      </c>
      <c r="I189" s="9">
        <f t="shared" si="18"/>
        <v>763698.80747484486</v>
      </c>
      <c r="J189" s="9">
        <f t="shared" si="16"/>
        <v>3118.4367971889501</v>
      </c>
      <c r="K189" s="9">
        <f t="shared" si="19"/>
        <v>8392.2898629475585</v>
      </c>
    </row>
    <row r="190" spans="3:11" x14ac:dyDescent="0.2">
      <c r="C190" t="s">
        <v>194</v>
      </c>
      <c r="I190" s="9">
        <f t="shared" si="18"/>
        <v>758424.95440908626</v>
      </c>
      <c r="J190" s="9">
        <f t="shared" si="16"/>
        <v>3096.9018971704354</v>
      </c>
      <c r="K190" s="9">
        <f t="shared" si="19"/>
        <v>8392.2898629475585</v>
      </c>
    </row>
    <row r="191" spans="3:11" x14ac:dyDescent="0.2">
      <c r="C191" t="s">
        <v>195</v>
      </c>
      <c r="I191" s="9">
        <f t="shared" si="18"/>
        <v>753129.56644330919</v>
      </c>
      <c r="J191" s="9">
        <f t="shared" si="16"/>
        <v>3075.279062976846</v>
      </c>
      <c r="K191" s="9">
        <f t="shared" si="19"/>
        <v>8392.2898629475585</v>
      </c>
    </row>
    <row r="192" spans="3:11" x14ac:dyDescent="0.2">
      <c r="C192" t="s">
        <v>196</v>
      </c>
      <c r="I192" s="9">
        <f t="shared" si="18"/>
        <v>747812.55564333848</v>
      </c>
      <c r="J192" s="9">
        <f t="shared" si="16"/>
        <v>3053.5679355436318</v>
      </c>
      <c r="K192" s="9">
        <f t="shared" si="19"/>
        <v>8392.2898629475585</v>
      </c>
    </row>
    <row r="193" spans="3:11" x14ac:dyDescent="0.2">
      <c r="C193" t="s">
        <v>197</v>
      </c>
      <c r="I193" s="9">
        <f t="shared" si="18"/>
        <v>742473.83371593454</v>
      </c>
      <c r="J193" s="9">
        <f t="shared" si="16"/>
        <v>3031.7681543400663</v>
      </c>
      <c r="K193" s="9">
        <f t="shared" si="19"/>
        <v>8392.2898629475585</v>
      </c>
    </row>
    <row r="194" spans="3:11" x14ac:dyDescent="0.2">
      <c r="C194" t="s">
        <v>198</v>
      </c>
      <c r="I194" s="9">
        <f t="shared" si="18"/>
        <v>737113.3120073271</v>
      </c>
      <c r="J194" s="9">
        <f t="shared" si="16"/>
        <v>3009.8793573632524</v>
      </c>
      <c r="K194" s="9">
        <f t="shared" si="19"/>
        <v>8392.2898629475585</v>
      </c>
    </row>
    <row r="195" spans="3:11" x14ac:dyDescent="0.2">
      <c r="C195" t="s">
        <v>199</v>
      </c>
      <c r="I195" s="9">
        <f t="shared" si="18"/>
        <v>731730.90150174277</v>
      </c>
      <c r="J195" s="9">
        <f t="shared" si="16"/>
        <v>2987.9011811321166</v>
      </c>
      <c r="K195" s="9">
        <f t="shared" si="19"/>
        <v>8392.2898629475585</v>
      </c>
    </row>
    <row r="196" spans="3:11" x14ac:dyDescent="0.2">
      <c r="C196" t="s">
        <v>200</v>
      </c>
      <c r="I196" s="9">
        <f t="shared" si="18"/>
        <v>726326.5128199273</v>
      </c>
      <c r="J196" s="9">
        <f t="shared" si="16"/>
        <v>2965.8332606813697</v>
      </c>
      <c r="K196" s="9">
        <f t="shared" si="19"/>
        <v>8392.2898629475585</v>
      </c>
    </row>
    <row r="197" spans="3:11" x14ac:dyDescent="0.2">
      <c r="C197" t="s">
        <v>201</v>
      </c>
      <c r="I197" s="9">
        <f t="shared" si="18"/>
        <v>720900.05621766113</v>
      </c>
      <c r="J197" s="9">
        <f t="shared" ref="J197:J260" si="20">I197*$B$5/12</f>
        <v>2943.6752295554493</v>
      </c>
      <c r="K197" s="9">
        <f t="shared" si="19"/>
        <v>8392.2898629475585</v>
      </c>
    </row>
    <row r="198" spans="3:11" x14ac:dyDescent="0.2">
      <c r="C198" t="s">
        <v>202</v>
      </c>
      <c r="I198" s="9">
        <f t="shared" si="18"/>
        <v>715451.44158426905</v>
      </c>
      <c r="J198" s="9">
        <f t="shared" si="20"/>
        <v>2921.4267198024322</v>
      </c>
      <c r="K198" s="9">
        <f t="shared" si="19"/>
        <v>8392.2898629475585</v>
      </c>
    </row>
    <row r="199" spans="3:11" x14ac:dyDescent="0.2">
      <c r="C199" t="s">
        <v>203</v>
      </c>
      <c r="I199" s="9">
        <f t="shared" si="18"/>
        <v>709980.57844112394</v>
      </c>
      <c r="J199" s="9">
        <f t="shared" si="20"/>
        <v>2899.0873619679228</v>
      </c>
      <c r="K199" s="9">
        <f t="shared" si="19"/>
        <v>8392.2898629475585</v>
      </c>
    </row>
    <row r="200" spans="3:11" x14ac:dyDescent="0.2">
      <c r="C200" t="s">
        <v>204</v>
      </c>
      <c r="I200" s="9">
        <f t="shared" si="18"/>
        <v>704487.37594014429</v>
      </c>
      <c r="J200" s="9">
        <f t="shared" si="20"/>
        <v>2876.6567850889228</v>
      </c>
      <c r="K200" s="9">
        <f t="shared" si="19"/>
        <v>8392.2898629475585</v>
      </c>
    </row>
    <row r="201" spans="3:11" x14ac:dyDescent="0.2">
      <c r="C201" t="s">
        <v>205</v>
      </c>
      <c r="I201" s="9">
        <f t="shared" si="18"/>
        <v>698971.7428622857</v>
      </c>
      <c r="J201" s="9">
        <f t="shared" si="20"/>
        <v>2854.1346166876665</v>
      </c>
      <c r="K201" s="9">
        <f t="shared" si="19"/>
        <v>8392.2898629475585</v>
      </c>
    </row>
    <row r="202" spans="3:11" x14ac:dyDescent="0.2">
      <c r="C202" t="s">
        <v>206</v>
      </c>
      <c r="I202" s="9">
        <f t="shared" si="18"/>
        <v>693433.58761602582</v>
      </c>
      <c r="J202" s="9">
        <f t="shared" si="20"/>
        <v>2831.5204827654393</v>
      </c>
      <c r="K202" s="9">
        <f t="shared" si="19"/>
        <v>8392.2898629475585</v>
      </c>
    </row>
    <row r="203" spans="3:11" x14ac:dyDescent="0.2">
      <c r="C203" t="s">
        <v>207</v>
      </c>
      <c r="I203" s="9">
        <f t="shared" si="18"/>
        <v>687872.81823584368</v>
      </c>
      <c r="J203" s="9">
        <f t="shared" si="20"/>
        <v>2808.8140077963617</v>
      </c>
      <c r="K203" s="9">
        <f t="shared" si="19"/>
        <v>8392.2898629475585</v>
      </c>
    </row>
    <row r="204" spans="3:11" x14ac:dyDescent="0.2">
      <c r="C204" t="s">
        <v>208</v>
      </c>
      <c r="I204" s="9">
        <f t="shared" si="18"/>
        <v>682289.34238069248</v>
      </c>
      <c r="J204" s="9">
        <f t="shared" si="20"/>
        <v>2786.0148147211607</v>
      </c>
      <c r="K204" s="9">
        <f t="shared" si="19"/>
        <v>8392.2898629475585</v>
      </c>
    </row>
    <row r="205" spans="3:11" x14ac:dyDescent="0.2">
      <c r="C205" t="s">
        <v>209</v>
      </c>
      <c r="I205" s="9">
        <f t="shared" si="18"/>
        <v>676683.06733246613</v>
      </c>
      <c r="J205" s="9">
        <f t="shared" si="20"/>
        <v>2763.1225249409035</v>
      </c>
      <c r="K205" s="9">
        <f t="shared" si="19"/>
        <v>8392.2898629475585</v>
      </c>
    </row>
    <row r="206" spans="3:11" x14ac:dyDescent="0.2">
      <c r="C206" t="s">
        <v>210</v>
      </c>
      <c r="I206" s="9">
        <f t="shared" si="18"/>
        <v>671053.89999445947</v>
      </c>
      <c r="J206" s="9">
        <f t="shared" si="20"/>
        <v>2740.1367583107094</v>
      </c>
      <c r="K206" s="9">
        <f t="shared" si="19"/>
        <v>8392.2898629475585</v>
      </c>
    </row>
    <row r="207" spans="3:11" x14ac:dyDescent="0.2">
      <c r="C207" t="s">
        <v>211</v>
      </c>
      <c r="I207" s="9">
        <f t="shared" si="18"/>
        <v>665401.74688982265</v>
      </c>
      <c r="J207" s="9">
        <f t="shared" si="20"/>
        <v>2717.0571331334427</v>
      </c>
      <c r="K207" s="9">
        <f t="shared" si="19"/>
        <v>8392.2898629475585</v>
      </c>
    </row>
    <row r="208" spans="3:11" x14ac:dyDescent="0.2">
      <c r="C208" t="s">
        <v>212</v>
      </c>
      <c r="I208" s="9">
        <f t="shared" si="18"/>
        <v>659726.51416000852</v>
      </c>
      <c r="J208" s="9">
        <f t="shared" si="20"/>
        <v>2693.8832661533684</v>
      </c>
      <c r="K208" s="9">
        <f t="shared" si="19"/>
        <v>8392.2898629475585</v>
      </c>
    </row>
    <row r="209" spans="3:11" x14ac:dyDescent="0.2">
      <c r="C209" t="s">
        <v>213</v>
      </c>
      <c r="I209" s="9">
        <f t="shared" si="18"/>
        <v>654028.10756321438</v>
      </c>
      <c r="J209" s="9">
        <f t="shared" si="20"/>
        <v>2670.6147725497922</v>
      </c>
      <c r="K209" s="9">
        <f t="shared" si="19"/>
        <v>8392.2898629475585</v>
      </c>
    </row>
    <row r="210" spans="3:11" x14ac:dyDescent="0.2">
      <c r="C210" t="s">
        <v>214</v>
      </c>
      <c r="I210" s="9">
        <f t="shared" si="18"/>
        <v>648306.43247281667</v>
      </c>
      <c r="J210" s="9">
        <f t="shared" si="20"/>
        <v>2647.2512659306681</v>
      </c>
      <c r="K210" s="9">
        <f t="shared" si="19"/>
        <v>8392.2898629475585</v>
      </c>
    </row>
    <row r="211" spans="3:11" x14ac:dyDescent="0.2">
      <c r="C211" t="s">
        <v>215</v>
      </c>
      <c r="I211" s="9">
        <f t="shared" si="18"/>
        <v>642561.39387579984</v>
      </c>
      <c r="J211" s="9">
        <f t="shared" si="20"/>
        <v>2623.7923583261827</v>
      </c>
      <c r="K211" s="9">
        <f t="shared" si="19"/>
        <v>8392.2898629475585</v>
      </c>
    </row>
    <row r="212" spans="3:11" x14ac:dyDescent="0.2">
      <c r="C212" t="s">
        <v>216</v>
      </c>
      <c r="I212" s="9">
        <f t="shared" si="18"/>
        <v>636792.89637117845</v>
      </c>
      <c r="J212" s="9">
        <f t="shared" si="20"/>
        <v>2600.2376601823121</v>
      </c>
      <c r="K212" s="9">
        <f t="shared" si="19"/>
        <v>8392.2898629475585</v>
      </c>
    </row>
    <row r="213" spans="3:11" x14ac:dyDescent="0.2">
      <c r="C213" t="s">
        <v>217</v>
      </c>
      <c r="I213" s="9">
        <f t="shared" si="18"/>
        <v>631000.8441684132</v>
      </c>
      <c r="J213" s="9">
        <f t="shared" si="20"/>
        <v>2576.5867803543538</v>
      </c>
      <c r="K213" s="9">
        <f t="shared" si="19"/>
        <v>8392.2898629475585</v>
      </c>
    </row>
    <row r="214" spans="3:11" x14ac:dyDescent="0.2">
      <c r="C214" t="s">
        <v>218</v>
      </c>
      <c r="I214" s="9">
        <f t="shared" si="18"/>
        <v>625185.14108582004</v>
      </c>
      <c r="J214" s="9">
        <f t="shared" si="20"/>
        <v>2552.8393261004317</v>
      </c>
      <c r="K214" s="9">
        <f t="shared" si="19"/>
        <v>8392.2898629475585</v>
      </c>
    </row>
    <row r="215" spans="3:11" x14ac:dyDescent="0.2">
      <c r="C215" t="s">
        <v>219</v>
      </c>
      <c r="I215" s="9">
        <f t="shared" si="18"/>
        <v>619345.69054897293</v>
      </c>
      <c r="J215" s="9">
        <f t="shared" si="20"/>
        <v>2528.9949030749726</v>
      </c>
      <c r="K215" s="9">
        <f t="shared" si="19"/>
        <v>8392.2898629475585</v>
      </c>
    </row>
    <row r="216" spans="3:11" x14ac:dyDescent="0.2">
      <c r="C216" t="s">
        <v>220</v>
      </c>
      <c r="I216" s="9">
        <f t="shared" si="18"/>
        <v>613482.39558910031</v>
      </c>
      <c r="J216" s="9">
        <f t="shared" si="20"/>
        <v>2505.0531153221596</v>
      </c>
      <c r="K216" s="9">
        <f t="shared" si="19"/>
        <v>8392.2898629475585</v>
      </c>
    </row>
    <row r="217" spans="3:11" x14ac:dyDescent="0.2">
      <c r="C217" t="s">
        <v>221</v>
      </c>
      <c r="I217" s="9">
        <f t="shared" si="18"/>
        <v>607595.15884147491</v>
      </c>
      <c r="J217" s="9">
        <f t="shared" si="20"/>
        <v>2481.0135652693557</v>
      </c>
      <c r="K217" s="9">
        <f t="shared" si="19"/>
        <v>8392.2898629475585</v>
      </c>
    </row>
    <row r="218" spans="3:11" x14ac:dyDescent="0.2">
      <c r="C218" t="s">
        <v>222</v>
      </c>
      <c r="I218" s="9">
        <f t="shared" si="18"/>
        <v>601683.88254379667</v>
      </c>
      <c r="J218" s="9">
        <f t="shared" si="20"/>
        <v>2456.8758537205031</v>
      </c>
      <c r="K218" s="9">
        <f t="shared" si="19"/>
        <v>8392.2898629475585</v>
      </c>
    </row>
    <row r="219" spans="3:11" x14ac:dyDescent="0.2">
      <c r="C219" t="s">
        <v>223</v>
      </c>
      <c r="I219" s="9">
        <f t="shared" si="18"/>
        <v>595748.46853456961</v>
      </c>
      <c r="J219" s="9">
        <f t="shared" si="20"/>
        <v>2432.6395798494927</v>
      </c>
      <c r="K219" s="9">
        <f t="shared" si="19"/>
        <v>8392.2898629475585</v>
      </c>
    </row>
    <row r="220" spans="3:11" x14ac:dyDescent="0.2">
      <c r="C220" t="s">
        <v>224</v>
      </c>
      <c r="I220" s="9">
        <f t="shared" si="18"/>
        <v>589788.81825147162</v>
      </c>
      <c r="J220" s="9">
        <f t="shared" si="20"/>
        <v>2408.3043411935091</v>
      </c>
      <c r="K220" s="9">
        <f t="shared" si="19"/>
        <v>8392.2898629475585</v>
      </c>
    </row>
    <row r="221" spans="3:11" x14ac:dyDescent="0.2">
      <c r="C221" t="s">
        <v>225</v>
      </c>
      <c r="I221" s="9">
        <f t="shared" si="18"/>
        <v>583804.8327297176</v>
      </c>
      <c r="J221" s="9">
        <f t="shared" si="20"/>
        <v>2383.869733646347</v>
      </c>
      <c r="K221" s="9">
        <f t="shared" si="19"/>
        <v>8392.2898629475585</v>
      </c>
    </row>
    <row r="222" spans="3:11" x14ac:dyDescent="0.2">
      <c r="C222" t="s">
        <v>226</v>
      </c>
      <c r="I222" s="9">
        <f t="shared" ref="I222:I267" si="21">I221-K221+J221</f>
        <v>577796.41260041646</v>
      </c>
      <c r="J222" s="9">
        <f t="shared" si="20"/>
        <v>2359.3353514517007</v>
      </c>
      <c r="K222" s="9">
        <f t="shared" ref="K222:K285" si="22">K221</f>
        <v>8392.2898629475585</v>
      </c>
    </row>
    <row r="223" spans="3:11" x14ac:dyDescent="0.2">
      <c r="C223" t="s">
        <v>227</v>
      </c>
      <c r="I223" s="9">
        <f t="shared" si="21"/>
        <v>571763.45808892057</v>
      </c>
      <c r="J223" s="9">
        <f t="shared" si="20"/>
        <v>2334.7007871964256</v>
      </c>
      <c r="K223" s="9">
        <f t="shared" si="22"/>
        <v>8392.2898629475585</v>
      </c>
    </row>
    <row r="224" spans="3:11" x14ac:dyDescent="0.2">
      <c r="C224" t="s">
        <v>228</v>
      </c>
      <c r="I224" s="9">
        <f t="shared" si="21"/>
        <v>565705.86901316943</v>
      </c>
      <c r="J224" s="9">
        <f t="shared" si="20"/>
        <v>2309.9656318037755</v>
      </c>
      <c r="K224" s="9">
        <f t="shared" si="22"/>
        <v>8392.2898629475585</v>
      </c>
    </row>
    <row r="225" spans="3:11" x14ac:dyDescent="0.2">
      <c r="C225" t="s">
        <v>229</v>
      </c>
      <c r="I225" s="9">
        <f t="shared" si="21"/>
        <v>559623.54478202562</v>
      </c>
      <c r="J225" s="9">
        <f t="shared" si="20"/>
        <v>2285.1294745266046</v>
      </c>
      <c r="K225" s="9">
        <f t="shared" si="22"/>
        <v>8392.2898629475585</v>
      </c>
    </row>
    <row r="226" spans="3:11" x14ac:dyDescent="0.2">
      <c r="C226" t="s">
        <v>230</v>
      </c>
      <c r="I226" s="9">
        <f t="shared" si="21"/>
        <v>553516.38439360471</v>
      </c>
      <c r="J226" s="9">
        <f t="shared" si="20"/>
        <v>2260.1919029405526</v>
      </c>
      <c r="K226" s="9">
        <f t="shared" si="22"/>
        <v>8392.2898629475585</v>
      </c>
    </row>
    <row r="227" spans="3:11" x14ac:dyDescent="0.2">
      <c r="C227" t="s">
        <v>231</v>
      </c>
      <c r="I227" s="9">
        <f t="shared" si="21"/>
        <v>547384.28643359768</v>
      </c>
      <c r="J227" s="9">
        <f t="shared" si="20"/>
        <v>2235.1525029371905</v>
      </c>
      <c r="K227" s="9">
        <f t="shared" si="22"/>
        <v>8392.2898629475585</v>
      </c>
    </row>
    <row r="228" spans="3:11" x14ac:dyDescent="0.2">
      <c r="C228" t="s">
        <v>232</v>
      </c>
      <c r="I228" s="9">
        <f t="shared" si="21"/>
        <v>541227.14907358738</v>
      </c>
      <c r="J228" s="9">
        <f t="shared" si="20"/>
        <v>2210.0108587171485</v>
      </c>
      <c r="K228" s="9">
        <f t="shared" si="22"/>
        <v>8392.2898629475585</v>
      </c>
    </row>
    <row r="229" spans="3:11" x14ac:dyDescent="0.2">
      <c r="C229" t="s">
        <v>233</v>
      </c>
      <c r="I229" s="9">
        <f t="shared" si="21"/>
        <v>535044.87006935698</v>
      </c>
      <c r="J229" s="9">
        <f t="shared" si="20"/>
        <v>2184.7665527832078</v>
      </c>
      <c r="K229" s="9">
        <f t="shared" si="22"/>
        <v>8392.2898629475585</v>
      </c>
    </row>
    <row r="230" spans="3:11" x14ac:dyDescent="0.2">
      <c r="C230" t="s">
        <v>234</v>
      </c>
      <c r="I230" s="9">
        <f t="shared" si="21"/>
        <v>528837.34675919265</v>
      </c>
      <c r="J230" s="9">
        <f t="shared" si="20"/>
        <v>2159.4191659333701</v>
      </c>
      <c r="K230" s="9">
        <f t="shared" si="22"/>
        <v>8392.2898629475585</v>
      </c>
    </row>
    <row r="231" spans="3:11" x14ac:dyDescent="0.2">
      <c r="C231" t="s">
        <v>235</v>
      </c>
      <c r="I231" s="9">
        <f t="shared" si="21"/>
        <v>522604.4760621785</v>
      </c>
      <c r="J231" s="9">
        <f t="shared" si="20"/>
        <v>2133.9682772538958</v>
      </c>
      <c r="K231" s="9">
        <f t="shared" si="22"/>
        <v>8392.2898629475585</v>
      </c>
    </row>
    <row r="232" spans="3:11" x14ac:dyDescent="0.2">
      <c r="C232" t="s">
        <v>236</v>
      </c>
      <c r="I232" s="9">
        <f t="shared" si="21"/>
        <v>516346.15447648487</v>
      </c>
      <c r="J232" s="9">
        <f t="shared" si="20"/>
        <v>2108.4134641123132</v>
      </c>
      <c r="K232" s="9">
        <f t="shared" si="22"/>
        <v>8392.2898629475585</v>
      </c>
    </row>
    <row r="233" spans="3:11" x14ac:dyDescent="0.2">
      <c r="C233" t="s">
        <v>237</v>
      </c>
      <c r="I233" s="9">
        <f t="shared" si="21"/>
        <v>510062.27807764965</v>
      </c>
      <c r="J233" s="9">
        <f t="shared" si="20"/>
        <v>2082.754302150403</v>
      </c>
      <c r="K233" s="9">
        <f t="shared" si="22"/>
        <v>8392.2898629475585</v>
      </c>
    </row>
    <row r="234" spans="3:11" x14ac:dyDescent="0.2">
      <c r="C234" t="s">
        <v>238</v>
      </c>
      <c r="I234" s="9">
        <f t="shared" si="21"/>
        <v>503752.74251685251</v>
      </c>
      <c r="J234" s="9">
        <f t="shared" si="20"/>
        <v>2056.9903652771477</v>
      </c>
      <c r="K234" s="9">
        <f t="shared" si="22"/>
        <v>8392.2898629475585</v>
      </c>
    </row>
    <row r="235" spans="3:11" x14ac:dyDescent="0.2">
      <c r="C235" t="s">
        <v>239</v>
      </c>
      <c r="I235" s="9">
        <f t="shared" si="21"/>
        <v>497417.44301918213</v>
      </c>
      <c r="J235" s="9">
        <f t="shared" si="20"/>
        <v>2031.1212256616602</v>
      </c>
      <c r="K235" s="9">
        <f t="shared" si="22"/>
        <v>8392.2898629475585</v>
      </c>
    </row>
    <row r="236" spans="3:11" x14ac:dyDescent="0.2">
      <c r="C236" t="s">
        <v>240</v>
      </c>
      <c r="I236" s="9">
        <f t="shared" si="21"/>
        <v>491056.27438189625</v>
      </c>
      <c r="J236" s="9">
        <f t="shared" si="20"/>
        <v>2005.1464537260763</v>
      </c>
      <c r="K236" s="9">
        <f t="shared" si="22"/>
        <v>8392.2898629475585</v>
      </c>
    </row>
    <row r="237" spans="3:11" x14ac:dyDescent="0.2">
      <c r="C237" t="s">
        <v>241</v>
      </c>
      <c r="I237" s="9">
        <f t="shared" si="21"/>
        <v>484669.13097267481</v>
      </c>
      <c r="J237" s="9">
        <f t="shared" si="20"/>
        <v>1979.0656181384222</v>
      </c>
      <c r="K237" s="9">
        <f t="shared" si="22"/>
        <v>8392.2898629475585</v>
      </c>
    </row>
    <row r="238" spans="3:11" x14ac:dyDescent="0.2">
      <c r="C238" t="s">
        <v>242</v>
      </c>
      <c r="I238" s="9">
        <f t="shared" si="21"/>
        <v>478255.90672786569</v>
      </c>
      <c r="J238" s="9">
        <f t="shared" si="20"/>
        <v>1952.8782858054517</v>
      </c>
      <c r="K238" s="9">
        <f t="shared" si="22"/>
        <v>8392.2898629475585</v>
      </c>
    </row>
    <row r="239" spans="3:11" x14ac:dyDescent="0.2">
      <c r="C239" t="s">
        <v>243</v>
      </c>
      <c r="I239" s="9">
        <f t="shared" si="21"/>
        <v>471816.49515072361</v>
      </c>
      <c r="J239" s="9">
        <f t="shared" si="20"/>
        <v>1926.5840218654548</v>
      </c>
      <c r="K239" s="9">
        <f t="shared" si="22"/>
        <v>8392.2898629475585</v>
      </c>
    </row>
    <row r="240" spans="3:11" x14ac:dyDescent="0.2">
      <c r="C240" t="s">
        <v>244</v>
      </c>
      <c r="I240" s="9">
        <f t="shared" si="21"/>
        <v>465350.78930964152</v>
      </c>
      <c r="J240" s="9">
        <f t="shared" si="20"/>
        <v>1900.1823896810363</v>
      </c>
      <c r="K240" s="9">
        <f t="shared" si="22"/>
        <v>8392.2898629475585</v>
      </c>
    </row>
    <row r="241" spans="3:11" x14ac:dyDescent="0.2">
      <c r="C241" t="s">
        <v>245</v>
      </c>
      <c r="I241" s="9">
        <f t="shared" si="21"/>
        <v>458858.68183637504</v>
      </c>
      <c r="J241" s="9">
        <f t="shared" si="20"/>
        <v>1873.6729508318649</v>
      </c>
      <c r="K241" s="9">
        <f t="shared" si="22"/>
        <v>8392.2898629475585</v>
      </c>
    </row>
    <row r="242" spans="3:11" x14ac:dyDescent="0.2">
      <c r="C242" t="s">
        <v>246</v>
      </c>
      <c r="I242" s="9">
        <f t="shared" si="21"/>
        <v>452340.06492425938</v>
      </c>
      <c r="J242" s="9">
        <f t="shared" si="20"/>
        <v>1847.0552651073924</v>
      </c>
      <c r="K242" s="9">
        <f t="shared" si="22"/>
        <v>8392.2898629475585</v>
      </c>
    </row>
    <row r="243" spans="3:11" x14ac:dyDescent="0.2">
      <c r="C243" t="s">
        <v>247</v>
      </c>
      <c r="I243" s="9">
        <f t="shared" si="21"/>
        <v>445794.83032641921</v>
      </c>
      <c r="J243" s="9">
        <f t="shared" si="20"/>
        <v>1820.3288904995452</v>
      </c>
      <c r="K243" s="9">
        <f t="shared" si="22"/>
        <v>8392.2898629475585</v>
      </c>
    </row>
    <row r="244" spans="3:11" x14ac:dyDescent="0.2">
      <c r="C244" t="s">
        <v>248</v>
      </c>
      <c r="I244" s="9">
        <f t="shared" si="21"/>
        <v>439222.86935397121</v>
      </c>
      <c r="J244" s="9">
        <f t="shared" si="20"/>
        <v>1793.4933831953824</v>
      </c>
      <c r="K244" s="9">
        <f t="shared" si="22"/>
        <v>8392.2898629475585</v>
      </c>
    </row>
    <row r="245" spans="3:11" x14ac:dyDescent="0.2">
      <c r="C245" t="s">
        <v>249</v>
      </c>
      <c r="I245" s="9">
        <f t="shared" si="21"/>
        <v>432624.07287421904</v>
      </c>
      <c r="J245" s="9">
        <f t="shared" si="20"/>
        <v>1766.5482975697278</v>
      </c>
      <c r="K245" s="9">
        <f t="shared" si="22"/>
        <v>8392.2898629475585</v>
      </c>
    </row>
    <row r="246" spans="3:11" x14ac:dyDescent="0.2">
      <c r="C246" t="s">
        <v>250</v>
      </c>
      <c r="I246" s="9">
        <f t="shared" si="21"/>
        <v>425998.33130884124</v>
      </c>
      <c r="J246" s="9">
        <f t="shared" si="20"/>
        <v>1739.4931861777684</v>
      </c>
      <c r="K246" s="9">
        <f t="shared" si="22"/>
        <v>8392.2898629475585</v>
      </c>
    </row>
    <row r="247" spans="3:11" x14ac:dyDescent="0.2">
      <c r="C247" t="s">
        <v>251</v>
      </c>
      <c r="I247" s="9">
        <f t="shared" si="21"/>
        <v>419345.53463207145</v>
      </c>
      <c r="J247" s="9">
        <f t="shared" si="20"/>
        <v>1712.3275997476251</v>
      </c>
      <c r="K247" s="9">
        <f t="shared" si="22"/>
        <v>8392.2898629475585</v>
      </c>
    </row>
    <row r="248" spans="3:11" x14ac:dyDescent="0.2">
      <c r="C248" t="s">
        <v>252</v>
      </c>
      <c r="I248" s="9">
        <f t="shared" si="21"/>
        <v>412665.57236887154</v>
      </c>
      <c r="J248" s="9">
        <f t="shared" si="20"/>
        <v>1685.051087172892</v>
      </c>
      <c r="K248" s="9">
        <f t="shared" si="22"/>
        <v>8392.2898629475585</v>
      </c>
    </row>
    <row r="249" spans="3:11" x14ac:dyDescent="0.2">
      <c r="C249" t="s">
        <v>253</v>
      </c>
      <c r="I249" s="9">
        <f t="shared" si="21"/>
        <v>405958.33359309688</v>
      </c>
      <c r="J249" s="9">
        <f t="shared" si="20"/>
        <v>1657.6631955051455</v>
      </c>
      <c r="K249" s="9">
        <f t="shared" si="22"/>
        <v>8392.2898629475585</v>
      </c>
    </row>
    <row r="250" spans="3:11" x14ac:dyDescent="0.2">
      <c r="C250" t="s">
        <v>254</v>
      </c>
      <c r="I250" s="9">
        <f t="shared" si="21"/>
        <v>399223.70692565449</v>
      </c>
      <c r="J250" s="9">
        <f t="shared" si="20"/>
        <v>1630.1634699464228</v>
      </c>
      <c r="K250" s="9">
        <f t="shared" si="22"/>
        <v>8392.2898629475585</v>
      </c>
    </row>
    <row r="251" spans="3:11" x14ac:dyDescent="0.2">
      <c r="C251" t="s">
        <v>255</v>
      </c>
      <c r="I251" s="9">
        <f t="shared" si="21"/>
        <v>392461.58053265337</v>
      </c>
      <c r="J251" s="9">
        <f t="shared" si="20"/>
        <v>1602.551453841668</v>
      </c>
      <c r="K251" s="9">
        <f t="shared" si="22"/>
        <v>8392.2898629475585</v>
      </c>
    </row>
    <row r="252" spans="3:11" x14ac:dyDescent="0.2">
      <c r="C252" t="s">
        <v>256</v>
      </c>
      <c r="I252" s="9">
        <f t="shared" si="21"/>
        <v>385671.84212354751</v>
      </c>
      <c r="J252" s="9">
        <f t="shared" si="20"/>
        <v>1574.8266886711524</v>
      </c>
      <c r="K252" s="9">
        <f t="shared" si="22"/>
        <v>8392.2898629475585</v>
      </c>
    </row>
    <row r="253" spans="3:11" x14ac:dyDescent="0.2">
      <c r="C253" t="s">
        <v>257</v>
      </c>
      <c r="I253" s="9">
        <f t="shared" si="21"/>
        <v>378854.37894927111</v>
      </c>
      <c r="J253" s="9">
        <f t="shared" si="20"/>
        <v>1546.9887140428571</v>
      </c>
      <c r="K253" s="9">
        <f t="shared" si="22"/>
        <v>8392.2898629475585</v>
      </c>
    </row>
    <row r="254" spans="3:11" x14ac:dyDescent="0.2">
      <c r="C254" t="s">
        <v>258</v>
      </c>
      <c r="I254" s="9">
        <f t="shared" si="21"/>
        <v>372009.07780036645</v>
      </c>
      <c r="J254" s="9">
        <f t="shared" si="20"/>
        <v>1519.0370676848297</v>
      </c>
      <c r="K254" s="9">
        <f t="shared" si="22"/>
        <v>8392.2898629475585</v>
      </c>
    </row>
    <row r="255" spans="3:11" x14ac:dyDescent="0.2">
      <c r="C255" t="s">
        <v>259</v>
      </c>
      <c r="I255" s="9">
        <f t="shared" si="21"/>
        <v>365135.82500510372</v>
      </c>
      <c r="J255" s="9">
        <f t="shared" si="20"/>
        <v>1490.9712854375068</v>
      </c>
      <c r="K255" s="9">
        <f t="shared" si="22"/>
        <v>8392.2898629475585</v>
      </c>
    </row>
    <row r="256" spans="3:11" x14ac:dyDescent="0.2">
      <c r="C256" t="s">
        <v>260</v>
      </c>
      <c r="I256" s="9">
        <f t="shared" si="21"/>
        <v>358234.5064275937</v>
      </c>
      <c r="J256" s="9">
        <f t="shared" si="20"/>
        <v>1462.7909012460077</v>
      </c>
      <c r="K256" s="9">
        <f t="shared" si="22"/>
        <v>8392.2898629475585</v>
      </c>
    </row>
    <row r="257" spans="3:11" x14ac:dyDescent="0.2">
      <c r="C257" t="s">
        <v>261</v>
      </c>
      <c r="I257" s="9">
        <f t="shared" si="21"/>
        <v>351305.00746589218</v>
      </c>
      <c r="J257" s="9">
        <f t="shared" si="20"/>
        <v>1434.4954471523931</v>
      </c>
      <c r="K257" s="9">
        <f t="shared" si="22"/>
        <v>8392.2898629475585</v>
      </c>
    </row>
    <row r="258" spans="3:11" x14ac:dyDescent="0.2">
      <c r="C258" t="s">
        <v>262</v>
      </c>
      <c r="I258" s="9">
        <f t="shared" si="21"/>
        <v>344347.21305009705</v>
      </c>
      <c r="J258" s="9">
        <f t="shared" si="20"/>
        <v>1406.0844532878964</v>
      </c>
      <c r="K258" s="9">
        <f t="shared" si="22"/>
        <v>8392.2898629475585</v>
      </c>
    </row>
    <row r="259" spans="3:11" x14ac:dyDescent="0.2">
      <c r="C259" t="s">
        <v>263</v>
      </c>
      <c r="I259" s="9">
        <f t="shared" si="21"/>
        <v>337361.0076404374</v>
      </c>
      <c r="J259" s="9">
        <f t="shared" si="20"/>
        <v>1377.5574478651195</v>
      </c>
      <c r="K259" s="9">
        <f t="shared" si="22"/>
        <v>8392.2898629475585</v>
      </c>
    </row>
    <row r="260" spans="3:11" x14ac:dyDescent="0.2">
      <c r="C260" t="s">
        <v>264</v>
      </c>
      <c r="I260" s="9">
        <f t="shared" si="21"/>
        <v>330346.275225355</v>
      </c>
      <c r="J260" s="9">
        <f t="shared" si="20"/>
        <v>1348.9139571701996</v>
      </c>
      <c r="K260" s="9">
        <f t="shared" si="22"/>
        <v>8392.2898629475585</v>
      </c>
    </row>
    <row r="261" spans="3:11" x14ac:dyDescent="0.2">
      <c r="C261" t="s">
        <v>265</v>
      </c>
      <c r="I261" s="9">
        <f t="shared" si="21"/>
        <v>323302.89931957767</v>
      </c>
      <c r="J261" s="9">
        <f t="shared" ref="J261:J267" si="23">I261*$B$5/12</f>
        <v>1320.1535055549423</v>
      </c>
      <c r="K261" s="9">
        <f t="shared" si="22"/>
        <v>8392.2898629475585</v>
      </c>
    </row>
    <row r="262" spans="3:11" x14ac:dyDescent="0.2">
      <c r="C262" t="s">
        <v>266</v>
      </c>
      <c r="I262" s="9">
        <f t="shared" si="21"/>
        <v>316230.76296218508</v>
      </c>
      <c r="J262" s="9">
        <f t="shared" si="23"/>
        <v>1291.2756154289225</v>
      </c>
      <c r="K262" s="9">
        <f t="shared" si="22"/>
        <v>8392.2898629475585</v>
      </c>
    </row>
    <row r="263" spans="3:11" x14ac:dyDescent="0.2">
      <c r="C263" t="s">
        <v>267</v>
      </c>
      <c r="I263" s="9">
        <f t="shared" si="21"/>
        <v>309129.74871466646</v>
      </c>
      <c r="J263" s="9">
        <f t="shared" si="23"/>
        <v>1262.2798072515548</v>
      </c>
      <c r="K263" s="9">
        <f t="shared" si="22"/>
        <v>8392.2898629475585</v>
      </c>
    </row>
    <row r="264" spans="3:11" x14ac:dyDescent="0.2">
      <c r="C264" t="s">
        <v>268</v>
      </c>
      <c r="I264" s="9">
        <f t="shared" si="21"/>
        <v>301999.73865897045</v>
      </c>
      <c r="J264" s="9">
        <f t="shared" si="23"/>
        <v>1233.1655995241294</v>
      </c>
      <c r="K264" s="9">
        <f t="shared" si="22"/>
        <v>8392.2898629475585</v>
      </c>
    </row>
    <row r="265" spans="3:11" x14ac:dyDescent="0.2">
      <c r="C265" t="s">
        <v>269</v>
      </c>
      <c r="I265" s="9">
        <f t="shared" si="21"/>
        <v>294840.61439554702</v>
      </c>
      <c r="J265" s="9">
        <f t="shared" si="23"/>
        <v>1203.932508781817</v>
      </c>
      <c r="K265" s="9">
        <f t="shared" si="22"/>
        <v>8392.2898629475585</v>
      </c>
    </row>
    <row r="266" spans="3:11" x14ac:dyDescent="0.2">
      <c r="C266" t="s">
        <v>270</v>
      </c>
      <c r="I266" s="9">
        <f t="shared" si="21"/>
        <v>287652.25704138132</v>
      </c>
      <c r="J266" s="9">
        <f t="shared" si="23"/>
        <v>1174.5800495856404</v>
      </c>
      <c r="K266" s="9">
        <f t="shared" si="22"/>
        <v>8392.2898629475585</v>
      </c>
    </row>
    <row r="267" spans="3:11" x14ac:dyDescent="0.2">
      <c r="C267" t="s">
        <v>271</v>
      </c>
      <c r="I267" s="9">
        <f t="shared" si="21"/>
        <v>280434.54722801945</v>
      </c>
      <c r="J267" s="9">
        <f t="shared" si="23"/>
        <v>1145.1077345144129</v>
      </c>
      <c r="K267" s="9">
        <f t="shared" si="22"/>
        <v>8392.2898629475585</v>
      </c>
    </row>
    <row r="268" spans="3:11" x14ac:dyDescent="0.2">
      <c r="C268" t="s">
        <v>272</v>
      </c>
      <c r="I268" s="9">
        <f t="shared" ref="I268:I303" si="24">I267-K267+J267</f>
        <v>273187.36509958631</v>
      </c>
      <c r="J268" s="9">
        <f t="shared" ref="J268:J303" si="25">I268*$B$5/12</f>
        <v>1115.5150741566442</v>
      </c>
      <c r="K268" s="9">
        <f t="shared" si="22"/>
        <v>8392.2898629475585</v>
      </c>
    </row>
    <row r="269" spans="3:11" x14ac:dyDescent="0.2">
      <c r="C269" t="s">
        <v>273</v>
      </c>
      <c r="I269" s="9">
        <f t="shared" si="24"/>
        <v>265910.59031079541</v>
      </c>
      <c r="J269" s="9">
        <f t="shared" si="25"/>
        <v>1085.8015771024145</v>
      </c>
      <c r="K269" s="9">
        <f t="shared" si="22"/>
        <v>8392.2898629475585</v>
      </c>
    </row>
    <row r="270" spans="3:11" x14ac:dyDescent="0.2">
      <c r="C270" t="s">
        <v>274</v>
      </c>
      <c r="I270" s="9">
        <f t="shared" si="24"/>
        <v>258604.10202495026</v>
      </c>
      <c r="J270" s="9">
        <f t="shared" si="25"/>
        <v>1055.9667499352136</v>
      </c>
      <c r="K270" s="9">
        <f t="shared" si="22"/>
        <v>8392.2898629475585</v>
      </c>
    </row>
    <row r="271" spans="3:11" x14ac:dyDescent="0.2">
      <c r="C271" t="s">
        <v>275</v>
      </c>
      <c r="I271" s="9">
        <f t="shared" si="24"/>
        <v>251267.7789119379</v>
      </c>
      <c r="J271" s="9">
        <f t="shared" si="25"/>
        <v>1026.0100972237465</v>
      </c>
      <c r="K271" s="9">
        <f t="shared" si="22"/>
        <v>8392.2898629475585</v>
      </c>
    </row>
    <row r="272" spans="3:11" x14ac:dyDescent="0.2">
      <c r="C272" t="s">
        <v>276</v>
      </c>
      <c r="I272" s="9">
        <f t="shared" si="24"/>
        <v>243901.49914621408</v>
      </c>
      <c r="J272" s="9">
        <f t="shared" si="25"/>
        <v>995.93112151370758</v>
      </c>
      <c r="K272" s="9">
        <f t="shared" si="22"/>
        <v>8392.2898629475585</v>
      </c>
    </row>
    <row r="273" spans="3:11" x14ac:dyDescent="0.2">
      <c r="C273" t="s">
        <v>277</v>
      </c>
      <c r="I273" s="9">
        <f t="shared" si="24"/>
        <v>236505.14040478022</v>
      </c>
      <c r="J273" s="9">
        <f t="shared" si="25"/>
        <v>965.72932331951927</v>
      </c>
      <c r="K273" s="9">
        <f t="shared" si="22"/>
        <v>8392.2898629475585</v>
      </c>
    </row>
    <row r="274" spans="3:11" x14ac:dyDescent="0.2">
      <c r="C274" t="s">
        <v>278</v>
      </c>
      <c r="I274" s="9">
        <f t="shared" si="24"/>
        <v>229078.57986515216</v>
      </c>
      <c r="J274" s="9">
        <f t="shared" si="25"/>
        <v>935.40420111603805</v>
      </c>
      <c r="K274" s="9">
        <f t="shared" si="22"/>
        <v>8392.2898629475585</v>
      </c>
    </row>
    <row r="275" spans="3:11" x14ac:dyDescent="0.2">
      <c r="C275" t="s">
        <v>279</v>
      </c>
      <c r="I275" s="9">
        <f t="shared" si="24"/>
        <v>221621.69420332063</v>
      </c>
      <c r="J275" s="9">
        <f t="shared" si="25"/>
        <v>904.95525133022591</v>
      </c>
      <c r="K275" s="9">
        <f t="shared" si="22"/>
        <v>8392.2898629475585</v>
      </c>
    </row>
    <row r="276" spans="3:11" x14ac:dyDescent="0.2">
      <c r="C276" t="s">
        <v>280</v>
      </c>
      <c r="I276" s="9">
        <f t="shared" si="24"/>
        <v>214134.35959170328</v>
      </c>
      <c r="J276" s="9">
        <f t="shared" si="25"/>
        <v>874.38196833278846</v>
      </c>
      <c r="K276" s="9">
        <f t="shared" si="22"/>
        <v>8392.2898629475585</v>
      </c>
    </row>
    <row r="277" spans="3:11" x14ac:dyDescent="0.2">
      <c r="C277" t="s">
        <v>281</v>
      </c>
      <c r="I277" s="9">
        <f t="shared" si="24"/>
        <v>206616.45169708849</v>
      </c>
      <c r="J277" s="9">
        <f t="shared" si="25"/>
        <v>843.68384442977811</v>
      </c>
      <c r="K277" s="9">
        <f t="shared" si="22"/>
        <v>8392.2898629475585</v>
      </c>
    </row>
    <row r="278" spans="3:11" x14ac:dyDescent="0.2">
      <c r="C278" t="s">
        <v>282</v>
      </c>
      <c r="I278" s="9">
        <f t="shared" si="24"/>
        <v>199067.84567857071</v>
      </c>
      <c r="J278" s="9">
        <f t="shared" si="25"/>
        <v>812.86036985416376</v>
      </c>
      <c r="K278" s="9">
        <f t="shared" si="22"/>
        <v>8392.2898629475585</v>
      </c>
    </row>
    <row r="279" spans="3:11" x14ac:dyDescent="0.2">
      <c r="C279" t="s">
        <v>283</v>
      </c>
      <c r="I279" s="9">
        <f t="shared" si="24"/>
        <v>191488.41618547731</v>
      </c>
      <c r="J279" s="9">
        <f t="shared" si="25"/>
        <v>781.91103275736577</v>
      </c>
      <c r="K279" s="9">
        <f t="shared" si="22"/>
        <v>8392.2898629475585</v>
      </c>
    </row>
    <row r="280" spans="3:11" x14ac:dyDescent="0.2">
      <c r="C280" t="s">
        <v>284</v>
      </c>
      <c r="I280" s="9">
        <f t="shared" si="24"/>
        <v>183878.03735528712</v>
      </c>
      <c r="J280" s="9">
        <f t="shared" si="25"/>
        <v>750.83531920075575</v>
      </c>
      <c r="K280" s="9">
        <f t="shared" si="22"/>
        <v>8392.2898629475585</v>
      </c>
    </row>
    <row r="281" spans="3:11" x14ac:dyDescent="0.2">
      <c r="C281" t="s">
        <v>285</v>
      </c>
      <c r="I281" s="9">
        <f t="shared" si="24"/>
        <v>176236.58281154031</v>
      </c>
      <c r="J281" s="9">
        <f t="shared" si="25"/>
        <v>719.63271314712301</v>
      </c>
      <c r="K281" s="9">
        <f t="shared" si="22"/>
        <v>8392.2898629475585</v>
      </c>
    </row>
    <row r="282" spans="3:11" x14ac:dyDescent="0.2">
      <c r="C282" t="s">
        <v>286</v>
      </c>
      <c r="I282" s="9">
        <f t="shared" si="24"/>
        <v>168563.92566173986</v>
      </c>
      <c r="J282" s="9">
        <f t="shared" si="25"/>
        <v>688.30269645210444</v>
      </c>
      <c r="K282" s="9">
        <f t="shared" si="22"/>
        <v>8392.2898629475585</v>
      </c>
    </row>
    <row r="283" spans="3:11" x14ac:dyDescent="0.2">
      <c r="C283" t="s">
        <v>287</v>
      </c>
      <c r="I283" s="9">
        <f t="shared" si="24"/>
        <v>160859.93849524439</v>
      </c>
      <c r="J283" s="9">
        <f t="shared" si="25"/>
        <v>656.84474885558132</v>
      </c>
      <c r="K283" s="9">
        <f t="shared" si="22"/>
        <v>8392.2898629475585</v>
      </c>
    </row>
    <row r="284" spans="3:11" x14ac:dyDescent="0.2">
      <c r="C284" t="s">
        <v>288</v>
      </c>
      <c r="I284" s="9">
        <f t="shared" si="24"/>
        <v>153124.4933811524</v>
      </c>
      <c r="J284" s="9">
        <f t="shared" si="25"/>
        <v>625.25834797303901</v>
      </c>
      <c r="K284" s="9">
        <f t="shared" si="22"/>
        <v>8392.2898629475585</v>
      </c>
    </row>
    <row r="285" spans="3:11" x14ac:dyDescent="0.2">
      <c r="C285" t="s">
        <v>289</v>
      </c>
      <c r="I285" s="9">
        <f t="shared" si="24"/>
        <v>145357.46186617788</v>
      </c>
      <c r="J285" s="9">
        <f t="shared" si="25"/>
        <v>593.54296928689303</v>
      </c>
      <c r="K285" s="9">
        <f t="shared" si="22"/>
        <v>8392.2898629475585</v>
      </c>
    </row>
    <row r="286" spans="3:11" x14ac:dyDescent="0.2">
      <c r="C286" t="s">
        <v>290</v>
      </c>
      <c r="I286" s="9">
        <f t="shared" si="24"/>
        <v>137558.71497251722</v>
      </c>
      <c r="J286" s="9">
        <f t="shared" si="25"/>
        <v>561.69808613777866</v>
      </c>
      <c r="K286" s="9">
        <f t="shared" ref="K286:K303" si="26">K285</f>
        <v>8392.2898629475585</v>
      </c>
    </row>
    <row r="287" spans="3:11" x14ac:dyDescent="0.2">
      <c r="C287" t="s">
        <v>291</v>
      </c>
      <c r="I287" s="9">
        <f t="shared" si="24"/>
        <v>129728.12319570745</v>
      </c>
      <c r="J287" s="9">
        <f t="shared" si="25"/>
        <v>529.72316971580551</v>
      </c>
      <c r="K287" s="9">
        <f t="shared" si="26"/>
        <v>8392.2898629475585</v>
      </c>
    </row>
    <row r="288" spans="3:11" x14ac:dyDescent="0.2">
      <c r="C288" t="s">
        <v>292</v>
      </c>
      <c r="I288" s="9">
        <f t="shared" si="24"/>
        <v>121865.55650247569</v>
      </c>
      <c r="J288" s="9">
        <f t="shared" si="25"/>
        <v>497.61768905177581</v>
      </c>
      <c r="K288" s="9">
        <f t="shared" si="26"/>
        <v>8392.2898629475585</v>
      </c>
    </row>
    <row r="289" spans="3:11" x14ac:dyDescent="0.2">
      <c r="C289" t="s">
        <v>293</v>
      </c>
      <c r="I289" s="9">
        <f t="shared" si="24"/>
        <v>113970.88432857992</v>
      </c>
      <c r="J289" s="9">
        <f t="shared" si="25"/>
        <v>465.38111100836801</v>
      </c>
      <c r="K289" s="9">
        <f t="shared" si="26"/>
        <v>8392.2898629475585</v>
      </c>
    </row>
    <row r="290" spans="3:11" x14ac:dyDescent="0.2">
      <c r="C290" t="s">
        <v>294</v>
      </c>
      <c r="I290" s="9">
        <f t="shared" si="24"/>
        <v>106043.97557664073</v>
      </c>
      <c r="J290" s="9">
        <f t="shared" si="25"/>
        <v>433.01290027128306</v>
      </c>
      <c r="K290" s="9">
        <f t="shared" si="26"/>
        <v>8392.2898629475585</v>
      </c>
    </row>
    <row r="291" spans="3:11" x14ac:dyDescent="0.2">
      <c r="C291" t="s">
        <v>295</v>
      </c>
      <c r="I291" s="9">
        <f t="shared" si="24"/>
        <v>98084.698613964458</v>
      </c>
      <c r="J291" s="9">
        <f t="shared" si="25"/>
        <v>400.51251934035486</v>
      </c>
      <c r="K291" s="9">
        <f t="shared" si="26"/>
        <v>8392.2898629475585</v>
      </c>
    </row>
    <row r="292" spans="3:11" x14ac:dyDescent="0.2">
      <c r="C292" t="s">
        <v>296</v>
      </c>
      <c r="I292" s="9">
        <f t="shared" si="24"/>
        <v>90092.921270357256</v>
      </c>
      <c r="J292" s="9">
        <f t="shared" si="25"/>
        <v>367.87942852062548</v>
      </c>
      <c r="K292" s="9">
        <f t="shared" si="26"/>
        <v>8392.2898629475585</v>
      </c>
    </row>
    <row r="293" spans="3:11" x14ac:dyDescent="0.2">
      <c r="C293" t="s">
        <v>297</v>
      </c>
      <c r="I293" s="9">
        <f t="shared" si="24"/>
        <v>82068.510835930327</v>
      </c>
      <c r="J293" s="9">
        <f t="shared" si="25"/>
        <v>335.11308591338218</v>
      </c>
      <c r="K293" s="9">
        <f t="shared" si="26"/>
        <v>8392.2898629475585</v>
      </c>
    </row>
    <row r="294" spans="3:11" x14ac:dyDescent="0.2">
      <c r="C294" t="s">
        <v>298</v>
      </c>
      <c r="I294" s="9">
        <f t="shared" si="24"/>
        <v>74011.334058896158</v>
      </c>
      <c r="J294" s="9">
        <f t="shared" si="25"/>
        <v>302.21294740715933</v>
      </c>
      <c r="K294" s="9">
        <f t="shared" si="26"/>
        <v>8392.2898629475585</v>
      </c>
    </row>
    <row r="295" spans="3:11" x14ac:dyDescent="0.2">
      <c r="C295" t="s">
        <v>299</v>
      </c>
      <c r="I295" s="9">
        <f t="shared" si="24"/>
        <v>65921.25714335576</v>
      </c>
      <c r="J295" s="9">
        <f t="shared" si="25"/>
        <v>269.1784666687027</v>
      </c>
      <c r="K295" s="9">
        <f t="shared" si="26"/>
        <v>8392.2898629475585</v>
      </c>
    </row>
    <row r="296" spans="3:11" x14ac:dyDescent="0.2">
      <c r="C296" t="s">
        <v>300</v>
      </c>
      <c r="I296" s="9">
        <f t="shared" si="24"/>
        <v>57798.145747076902</v>
      </c>
      <c r="J296" s="9">
        <f t="shared" si="25"/>
        <v>236.00909513389738</v>
      </c>
      <c r="K296" s="9">
        <f t="shared" si="26"/>
        <v>8392.2898629475585</v>
      </c>
    </row>
    <row r="297" spans="3:11" x14ac:dyDescent="0.2">
      <c r="C297" t="s">
        <v>301</v>
      </c>
      <c r="I297" s="9">
        <f t="shared" si="24"/>
        <v>49641.864979263242</v>
      </c>
      <c r="J297" s="9">
        <f t="shared" si="25"/>
        <v>202.70428199865827</v>
      </c>
      <c r="K297" s="9">
        <f t="shared" si="26"/>
        <v>8392.2898629475585</v>
      </c>
    </row>
    <row r="298" spans="3:11" x14ac:dyDescent="0.2">
      <c r="C298" t="s">
        <v>302</v>
      </c>
      <c r="I298" s="9">
        <f t="shared" si="24"/>
        <v>41452.279398314342</v>
      </c>
      <c r="J298" s="9">
        <f t="shared" si="25"/>
        <v>169.26347420978357</v>
      </c>
      <c r="K298" s="9">
        <f t="shared" si="26"/>
        <v>8392.2898629475585</v>
      </c>
    </row>
    <row r="299" spans="3:11" x14ac:dyDescent="0.2">
      <c r="C299" t="s">
        <v>303</v>
      </c>
      <c r="I299" s="9">
        <f t="shared" si="24"/>
        <v>33229.253009576569</v>
      </c>
      <c r="J299" s="9">
        <f t="shared" si="25"/>
        <v>135.68611645577099</v>
      </c>
      <c r="K299" s="9">
        <f t="shared" si="26"/>
        <v>8392.2898629475585</v>
      </c>
    </row>
    <row r="300" spans="3:11" x14ac:dyDescent="0.2">
      <c r="C300" t="s">
        <v>304</v>
      </c>
      <c r="I300" s="9">
        <f t="shared" si="24"/>
        <v>24972.649263084779</v>
      </c>
      <c r="J300" s="9">
        <f t="shared" si="25"/>
        <v>101.97165115759618</v>
      </c>
      <c r="K300" s="9">
        <f t="shared" si="26"/>
        <v>8392.2898629475585</v>
      </c>
    </row>
    <row r="301" spans="3:11" x14ac:dyDescent="0.2">
      <c r="C301" t="s">
        <v>305</v>
      </c>
      <c r="I301" s="9">
        <f t="shared" si="24"/>
        <v>16682.331051294816</v>
      </c>
      <c r="J301" s="9">
        <f t="shared" si="25"/>
        <v>68.119518459453829</v>
      </c>
      <c r="K301" s="9">
        <f t="shared" si="26"/>
        <v>8392.2898629475585</v>
      </c>
    </row>
    <row r="302" spans="3:11" x14ac:dyDescent="0.2">
      <c r="C302" t="s">
        <v>306</v>
      </c>
      <c r="I302" s="9">
        <f t="shared" si="24"/>
        <v>8358.1607068067115</v>
      </c>
      <c r="J302" s="9">
        <f t="shared" si="25"/>
        <v>34.129156219460739</v>
      </c>
      <c r="K302" s="9">
        <f t="shared" si="26"/>
        <v>8392.2898629475585</v>
      </c>
    </row>
    <row r="303" spans="3:11" x14ac:dyDescent="0.2">
      <c r="I303" s="9">
        <f t="shared" si="24"/>
        <v>7.8613695109197579E-8</v>
      </c>
      <c r="J303" s="9">
        <f t="shared" si="25"/>
        <v>3.2100592169589012E-10</v>
      </c>
      <c r="K303" s="9">
        <f t="shared" si="26"/>
        <v>8392.2898629475585</v>
      </c>
    </row>
    <row r="304" spans="3:11" x14ac:dyDescent="0.2">
      <c r="I304" s="9"/>
      <c r="J304" s="9"/>
      <c r="K304" s="9"/>
    </row>
    <row r="305" spans="5:12" x14ac:dyDescent="0.2">
      <c r="E305" s="9">
        <f>SUM(E1:E302)</f>
        <v>182265000.00000051</v>
      </c>
      <c r="F305" s="9">
        <f t="shared" ref="F305:K305" si="27">SUM(F1:F302)</f>
        <v>745630.27666666964</v>
      </c>
      <c r="G305" s="9">
        <f t="shared" si="27"/>
        <v>1615630.2766666699</v>
      </c>
      <c r="H305" s="9">
        <f>G305-F305</f>
        <v>870000.00000000023</v>
      </c>
      <c r="I305" s="9"/>
      <c r="J305" s="9">
        <f t="shared" si="27"/>
        <v>1067686.9588843407</v>
      </c>
      <c r="K305" s="9">
        <f t="shared" si="27"/>
        <v>2517686.9588842625</v>
      </c>
      <c r="L305" s="9">
        <f>K305-J305</f>
        <v>1449999.9999999218</v>
      </c>
    </row>
    <row r="306" spans="5:12" x14ac:dyDescent="0.2">
      <c r="E306"/>
      <c r="F306"/>
      <c r="G306"/>
      <c r="I306" s="9"/>
      <c r="J306" s="9"/>
      <c r="K306" s="9"/>
    </row>
    <row r="307" spans="5:12" x14ac:dyDescent="0.2">
      <c r="E307"/>
      <c r="F307"/>
      <c r="G307"/>
      <c r="I307" s="9"/>
      <c r="J307" s="9"/>
      <c r="K307" s="9"/>
    </row>
    <row r="308" spans="5:12" x14ac:dyDescent="0.2">
      <c r="E308"/>
      <c r="F308"/>
      <c r="G308"/>
      <c r="I308" s="9"/>
      <c r="J308" s="9"/>
      <c r="K308" s="9"/>
    </row>
    <row r="309" spans="5:12" x14ac:dyDescent="0.2">
      <c r="E309"/>
      <c r="F309"/>
      <c r="G309"/>
      <c r="I309" s="9"/>
      <c r="J309" s="9"/>
      <c r="K309" s="9"/>
    </row>
    <row r="310" spans="5:12" x14ac:dyDescent="0.2">
      <c r="E310"/>
      <c r="F310"/>
      <c r="G310"/>
      <c r="I310" s="9"/>
      <c r="J310" s="9"/>
      <c r="K310" s="9"/>
    </row>
    <row r="311" spans="5:12" x14ac:dyDescent="0.2">
      <c r="E311"/>
      <c r="F311"/>
      <c r="G311"/>
      <c r="I311" s="9"/>
      <c r="J311" s="9"/>
      <c r="K311" s="9"/>
    </row>
    <row r="312" spans="5:12" x14ac:dyDescent="0.2">
      <c r="E312"/>
      <c r="F312"/>
      <c r="G312"/>
      <c r="I312" s="9"/>
      <c r="J312" s="9"/>
      <c r="K312" s="9"/>
    </row>
    <row r="313" spans="5:12" x14ac:dyDescent="0.2">
      <c r="E313"/>
      <c r="F313"/>
      <c r="G313"/>
      <c r="I313" s="9"/>
      <c r="J313" s="9"/>
      <c r="K313" s="9"/>
    </row>
    <row r="314" spans="5:12" x14ac:dyDescent="0.2">
      <c r="E314"/>
      <c r="F314"/>
      <c r="G314"/>
      <c r="I314" s="9"/>
      <c r="J314" s="9"/>
      <c r="K314" s="9"/>
    </row>
    <row r="315" spans="5:12" x14ac:dyDescent="0.2">
      <c r="E315"/>
      <c r="F315"/>
      <c r="G315"/>
      <c r="I315" s="9"/>
      <c r="J315" s="9"/>
      <c r="K315" s="9"/>
    </row>
    <row r="316" spans="5:12" x14ac:dyDescent="0.2">
      <c r="E316"/>
      <c r="F316"/>
      <c r="G316"/>
      <c r="I316" s="9"/>
      <c r="J316" s="9"/>
      <c r="K316" s="9"/>
    </row>
    <row r="317" spans="5:12" x14ac:dyDescent="0.2">
      <c r="E317"/>
      <c r="F317"/>
      <c r="G317"/>
      <c r="I317" s="9"/>
      <c r="J317" s="9"/>
      <c r="K317" s="9"/>
    </row>
    <row r="318" spans="5:12" x14ac:dyDescent="0.2">
      <c r="E318"/>
      <c r="F318"/>
      <c r="G318"/>
      <c r="H318">
        <v>25</v>
      </c>
      <c r="I318" s="9">
        <v>888914.4433333379</v>
      </c>
      <c r="J318" s="9"/>
      <c r="K318" s="9"/>
    </row>
    <row r="319" spans="5:12" x14ac:dyDescent="0.2">
      <c r="E319"/>
      <c r="F319"/>
      <c r="G319"/>
      <c r="I319" s="9"/>
      <c r="J319" s="9"/>
      <c r="K319" s="9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9"/>
  <sheetViews>
    <sheetView zoomScale="190" zoomScaleNormal="190" zoomScalePageLayoutView="190" workbookViewId="0">
      <selection activeCell="B5" sqref="B5"/>
    </sheetView>
  </sheetViews>
  <sheetFormatPr baseColWidth="10" defaultRowHeight="16" x14ac:dyDescent="0.2"/>
  <cols>
    <col min="1" max="1" width="9.5" bestFit="1" customWidth="1"/>
    <col min="2" max="2" width="11.83203125" customWidth="1"/>
    <col min="3" max="3" width="9.5" bestFit="1" customWidth="1"/>
    <col min="4" max="4" width="9.5" customWidth="1"/>
    <col min="5" max="5" width="12.5" style="9" bestFit="1" customWidth="1"/>
    <col min="6" max="6" width="9.5" style="9" bestFit="1" customWidth="1"/>
    <col min="7" max="7" width="10.5" style="9" bestFit="1" customWidth="1"/>
    <col min="9" max="9" width="12.5" bestFit="1" customWidth="1"/>
    <col min="10" max="10" width="9.5" bestFit="1" customWidth="1"/>
    <col min="11" max="11" width="17.6640625" customWidth="1"/>
  </cols>
  <sheetData>
    <row r="2" spans="1:11" x14ac:dyDescent="0.2">
      <c r="A2" t="s">
        <v>340</v>
      </c>
      <c r="B2">
        <v>206</v>
      </c>
      <c r="C2" t="s">
        <v>341</v>
      </c>
      <c r="E2" s="9" t="s">
        <v>321</v>
      </c>
      <c r="F2" s="9" t="s">
        <v>320</v>
      </c>
      <c r="G2" s="9" t="s">
        <v>319</v>
      </c>
      <c r="I2" s="9" t="s">
        <v>321</v>
      </c>
      <c r="J2" s="9" t="s">
        <v>320</v>
      </c>
      <c r="K2" s="9" t="s">
        <v>319</v>
      </c>
    </row>
    <row r="3" spans="1:11" x14ac:dyDescent="0.2">
      <c r="A3" t="s">
        <v>316</v>
      </c>
      <c r="B3">
        <v>61</v>
      </c>
      <c r="C3" t="s">
        <v>342</v>
      </c>
      <c r="D3" s="20" t="s">
        <v>352</v>
      </c>
      <c r="E3" s="19">
        <f>B7-B$6</f>
        <v>1445972.2222222222</v>
      </c>
      <c r="F3" s="19">
        <v>3749.86</v>
      </c>
      <c r="G3" s="19">
        <f t="shared" ref="G3:G66" si="0">F3+B$6</f>
        <v>7777.637777777778</v>
      </c>
      <c r="H3" s="1"/>
      <c r="I3" s="9">
        <f>B7</f>
        <v>1450000</v>
      </c>
      <c r="J3" s="9">
        <f>I3*$B$5/12</f>
        <v>5920.833333333333</v>
      </c>
      <c r="K3" s="9">
        <f>B7*B5/12*POWER(1+B5/12,B4*12)/(-1+POWER(1+B5/12,B4*12))</f>
        <v>7695.5374490306676</v>
      </c>
    </row>
    <row r="4" spans="1:11" x14ac:dyDescent="0.2">
      <c r="A4" t="s">
        <v>317</v>
      </c>
      <c r="B4">
        <v>30</v>
      </c>
      <c r="C4" t="s">
        <v>8</v>
      </c>
      <c r="D4" s="20" t="s">
        <v>353</v>
      </c>
      <c r="E4" s="9">
        <f t="shared" ref="E4:E67" si="1">E3-B$6</f>
        <v>1441944.4444444445</v>
      </c>
      <c r="F4" s="9">
        <f t="shared" ref="F4:F67" si="2">E3*B$5/12</f>
        <v>5904.3865740740739</v>
      </c>
      <c r="G4" s="9">
        <f t="shared" si="0"/>
        <v>9932.1643518518522</v>
      </c>
      <c r="I4" s="9">
        <f>I3-K3+J3</f>
        <v>1448225.2958843026</v>
      </c>
      <c r="J4" s="9">
        <f>I4*$B$5/12</f>
        <v>5913.5866248609027</v>
      </c>
      <c r="K4" s="9">
        <f>K3</f>
        <v>7695.5374490306676</v>
      </c>
    </row>
    <row r="5" spans="1:11" x14ac:dyDescent="0.2">
      <c r="A5" t="s">
        <v>322</v>
      </c>
      <c r="B5" s="1">
        <f>4.9%</f>
        <v>4.9000000000000002E-2</v>
      </c>
      <c r="C5" t="s">
        <v>9</v>
      </c>
      <c r="D5" s="20" t="s">
        <v>354</v>
      </c>
      <c r="E5" s="9">
        <f t="shared" si="1"/>
        <v>1437916.6666666667</v>
      </c>
      <c r="F5" s="9">
        <f t="shared" si="2"/>
        <v>5887.9398148148148</v>
      </c>
      <c r="G5" s="9">
        <f t="shared" si="0"/>
        <v>9915.7175925925931</v>
      </c>
      <c r="I5" s="9">
        <f t="shared" ref="I5:I68" si="3">I4-K4+J4</f>
        <v>1446443.3450601329</v>
      </c>
      <c r="J5" s="9">
        <f t="shared" ref="J5:J68" si="4">I5*$B$5/12</f>
        <v>5906.3103256622098</v>
      </c>
      <c r="K5" s="9">
        <f t="shared" ref="K5:K68" si="5">K4</f>
        <v>7695.5374490306676</v>
      </c>
    </row>
    <row r="6" spans="1:11" x14ac:dyDescent="0.2">
      <c r="A6" t="s">
        <v>318</v>
      </c>
      <c r="B6" s="9">
        <f>B7/(B4*12)</f>
        <v>4027.7777777777778</v>
      </c>
      <c r="C6" t="s">
        <v>10</v>
      </c>
      <c r="D6" s="20" t="s">
        <v>355</v>
      </c>
      <c r="E6" s="9">
        <f t="shared" si="1"/>
        <v>1433888.888888889</v>
      </c>
      <c r="F6" s="9">
        <f t="shared" si="2"/>
        <v>5871.4930555555557</v>
      </c>
      <c r="G6" s="9">
        <f t="shared" si="0"/>
        <v>9899.2708333333339</v>
      </c>
      <c r="I6" s="9">
        <f t="shared" si="3"/>
        <v>1444654.1179367644</v>
      </c>
      <c r="J6" s="9">
        <f t="shared" si="4"/>
        <v>5899.0043149084549</v>
      </c>
      <c r="K6" s="9">
        <f t="shared" si="5"/>
        <v>7695.5374490306676</v>
      </c>
    </row>
    <row r="7" spans="1:11" x14ac:dyDescent="0.2">
      <c r="A7" t="s">
        <v>350</v>
      </c>
      <c r="B7" s="9">
        <v>1450000</v>
      </c>
      <c r="C7" t="s">
        <v>11</v>
      </c>
      <c r="D7" s="20" t="s">
        <v>356</v>
      </c>
      <c r="E7" s="9">
        <f t="shared" si="1"/>
        <v>1429861.1111111112</v>
      </c>
      <c r="F7" s="9">
        <f t="shared" si="2"/>
        <v>5855.0462962962965</v>
      </c>
      <c r="G7" s="9">
        <f t="shared" si="0"/>
        <v>9882.8240740740748</v>
      </c>
      <c r="I7" s="9">
        <f t="shared" si="3"/>
        <v>1442857.5848026422</v>
      </c>
      <c r="J7" s="9">
        <f t="shared" si="4"/>
        <v>5891.6684712774559</v>
      </c>
      <c r="K7" s="9">
        <f t="shared" si="5"/>
        <v>7695.5374490306676</v>
      </c>
    </row>
    <row r="8" spans="1:11" x14ac:dyDescent="0.2">
      <c r="C8" t="s">
        <v>12</v>
      </c>
      <c r="D8" s="20" t="s">
        <v>357</v>
      </c>
      <c r="E8" s="9">
        <f t="shared" si="1"/>
        <v>1425833.3333333335</v>
      </c>
      <c r="F8" s="9">
        <f t="shared" si="2"/>
        <v>5838.5995370370374</v>
      </c>
      <c r="G8" s="9">
        <f t="shared" si="0"/>
        <v>9866.3773148148157</v>
      </c>
      <c r="I8" s="9">
        <f t="shared" si="3"/>
        <v>1441053.715824889</v>
      </c>
      <c r="J8" s="9">
        <f t="shared" si="4"/>
        <v>5884.3026729516305</v>
      </c>
      <c r="K8" s="9">
        <f t="shared" si="5"/>
        <v>7695.5374490306676</v>
      </c>
    </row>
    <row r="9" spans="1:11" x14ac:dyDescent="0.2">
      <c r="C9" t="s">
        <v>13</v>
      </c>
      <c r="D9" s="20" t="s">
        <v>358</v>
      </c>
      <c r="E9" s="9">
        <f t="shared" si="1"/>
        <v>1421805.5555555557</v>
      </c>
      <c r="F9" s="9">
        <f t="shared" si="2"/>
        <v>5822.1527777777783</v>
      </c>
      <c r="G9" s="9">
        <f t="shared" si="0"/>
        <v>9849.9305555555566</v>
      </c>
      <c r="I9" s="9">
        <f t="shared" si="3"/>
        <v>1439242.4810488101</v>
      </c>
      <c r="J9" s="9">
        <f t="shared" si="4"/>
        <v>5876.9067976159749</v>
      </c>
      <c r="K9" s="9">
        <f t="shared" si="5"/>
        <v>7695.5374490306676</v>
      </c>
    </row>
    <row r="10" spans="1:11" x14ac:dyDescent="0.2">
      <c r="C10" t="s">
        <v>14</v>
      </c>
      <c r="D10" s="20" t="s">
        <v>359</v>
      </c>
      <c r="E10" s="9">
        <f t="shared" si="1"/>
        <v>1417777.777777778</v>
      </c>
      <c r="F10" s="9">
        <f t="shared" si="2"/>
        <v>5805.7060185185192</v>
      </c>
      <c r="G10" s="9">
        <f t="shared" si="0"/>
        <v>9833.4837962962974</v>
      </c>
      <c r="I10" s="9">
        <f t="shared" si="3"/>
        <v>1437423.8503973954</v>
      </c>
      <c r="J10" s="9">
        <f t="shared" si="4"/>
        <v>5869.4807224560318</v>
      </c>
      <c r="K10" s="9">
        <f t="shared" si="5"/>
        <v>7695.5374490306676</v>
      </c>
    </row>
    <row r="11" spans="1:11" x14ac:dyDescent="0.2">
      <c r="C11" t="s">
        <v>15</v>
      </c>
      <c r="D11" s="20" t="s">
        <v>360</v>
      </c>
      <c r="E11" s="9">
        <f t="shared" si="1"/>
        <v>1413750.0000000002</v>
      </c>
      <c r="F11" s="9">
        <f t="shared" si="2"/>
        <v>5789.25925925926</v>
      </c>
      <c r="G11" s="9">
        <f t="shared" si="0"/>
        <v>9817.0370370370383</v>
      </c>
      <c r="I11" s="9">
        <f t="shared" si="3"/>
        <v>1435597.7936708208</v>
      </c>
      <c r="J11" s="9">
        <f t="shared" si="4"/>
        <v>5862.0243241558519</v>
      </c>
      <c r="K11" s="9">
        <f t="shared" si="5"/>
        <v>7695.5374490306676</v>
      </c>
    </row>
    <row r="12" spans="1:11" x14ac:dyDescent="0.2">
      <c r="C12" t="s">
        <v>16</v>
      </c>
      <c r="D12" s="20" t="s">
        <v>361</v>
      </c>
      <c r="E12" s="9">
        <f t="shared" si="1"/>
        <v>1409722.2222222225</v>
      </c>
      <c r="F12" s="9">
        <f t="shared" si="2"/>
        <v>5772.8125000000009</v>
      </c>
      <c r="G12" s="9">
        <f t="shared" si="0"/>
        <v>9800.5902777777792</v>
      </c>
      <c r="I12" s="9">
        <f t="shared" si="3"/>
        <v>1433764.280545946</v>
      </c>
      <c r="J12" s="9">
        <f t="shared" si="4"/>
        <v>5854.5374788959462</v>
      </c>
      <c r="K12" s="9">
        <f t="shared" si="5"/>
        <v>7695.5374490306676</v>
      </c>
    </row>
    <row r="13" spans="1:11" x14ac:dyDescent="0.2">
      <c r="C13" t="s">
        <v>17</v>
      </c>
      <c r="D13" s="20" t="s">
        <v>362</v>
      </c>
      <c r="E13" s="9">
        <f t="shared" si="1"/>
        <v>1405694.4444444447</v>
      </c>
      <c r="F13" s="9">
        <f t="shared" si="2"/>
        <v>5756.3657407407418</v>
      </c>
      <c r="G13" s="9">
        <f t="shared" si="0"/>
        <v>9784.1435185185201</v>
      </c>
      <c r="I13" s="9">
        <f t="shared" si="3"/>
        <v>1431923.2805758112</v>
      </c>
      <c r="J13" s="9">
        <f t="shared" si="4"/>
        <v>5847.0200623512292</v>
      </c>
      <c r="K13" s="9">
        <f t="shared" si="5"/>
        <v>7695.5374490306676</v>
      </c>
    </row>
    <row r="14" spans="1:11" x14ac:dyDescent="0.2">
      <c r="C14" t="s">
        <v>18</v>
      </c>
      <c r="D14" s="20" t="s">
        <v>363</v>
      </c>
      <c r="E14" s="9">
        <f t="shared" si="1"/>
        <v>1401666.666666667</v>
      </c>
      <c r="F14" s="9">
        <f t="shared" si="2"/>
        <v>5739.9189814814827</v>
      </c>
      <c r="G14" s="9">
        <f t="shared" si="0"/>
        <v>9767.6967592592609</v>
      </c>
      <c r="I14" s="9">
        <f t="shared" si="3"/>
        <v>1430074.7631891316</v>
      </c>
      <c r="J14" s="9">
        <f t="shared" si="4"/>
        <v>5839.4719496889547</v>
      </c>
      <c r="K14" s="9">
        <f t="shared" si="5"/>
        <v>7695.5374490306676</v>
      </c>
    </row>
    <row r="15" spans="1:11" x14ac:dyDescent="0.2">
      <c r="C15" t="s">
        <v>19</v>
      </c>
      <c r="D15" s="20" t="s">
        <v>364</v>
      </c>
      <c r="E15" s="9">
        <f t="shared" si="1"/>
        <v>1397638.8888888892</v>
      </c>
      <c r="F15" s="9">
        <f t="shared" si="2"/>
        <v>5723.4722222222235</v>
      </c>
      <c r="G15" s="9">
        <f t="shared" si="0"/>
        <v>9751.2500000000018</v>
      </c>
      <c r="I15" s="9">
        <f t="shared" si="3"/>
        <v>1428218.6976897898</v>
      </c>
      <c r="J15" s="9">
        <f t="shared" si="4"/>
        <v>5831.8930155666421</v>
      </c>
      <c r="K15" s="9">
        <f t="shared" si="5"/>
        <v>7695.5374490306676</v>
      </c>
    </row>
    <row r="16" spans="1:11" x14ac:dyDescent="0.2">
      <c r="C16" t="s">
        <v>20</v>
      </c>
      <c r="D16" s="20" t="s">
        <v>365</v>
      </c>
      <c r="E16" s="9">
        <f t="shared" si="1"/>
        <v>1393611.1111111115</v>
      </c>
      <c r="F16" s="9">
        <f t="shared" si="2"/>
        <v>5707.0254629629644</v>
      </c>
      <c r="G16" s="9">
        <f t="shared" si="0"/>
        <v>9734.8032407407427</v>
      </c>
      <c r="I16" s="9">
        <f t="shared" si="3"/>
        <v>1426355.0532563259</v>
      </c>
      <c r="J16" s="9">
        <f t="shared" si="4"/>
        <v>5824.2831341299971</v>
      </c>
      <c r="K16" s="9">
        <f t="shared" si="5"/>
        <v>7695.5374490306676</v>
      </c>
    </row>
    <row r="17" spans="3:11" x14ac:dyDescent="0.2">
      <c r="C17" t="s">
        <v>21</v>
      </c>
      <c r="D17" s="20" t="s">
        <v>366</v>
      </c>
      <c r="E17" s="9">
        <f t="shared" si="1"/>
        <v>1389583.3333333337</v>
      </c>
      <c r="F17" s="9">
        <f t="shared" si="2"/>
        <v>5690.5787037037053</v>
      </c>
      <c r="G17" s="9">
        <f t="shared" si="0"/>
        <v>9718.3564814814836</v>
      </c>
      <c r="I17" s="9">
        <f t="shared" si="3"/>
        <v>1424483.7989414253</v>
      </c>
      <c r="J17" s="9">
        <f t="shared" si="4"/>
        <v>5816.6421790108207</v>
      </c>
      <c r="K17" s="9">
        <f t="shared" si="5"/>
        <v>7695.5374490306676</v>
      </c>
    </row>
    <row r="18" spans="3:11" x14ac:dyDescent="0.2">
      <c r="C18" t="s">
        <v>22</v>
      </c>
      <c r="D18" s="20" t="s">
        <v>367</v>
      </c>
      <c r="E18" s="9">
        <f t="shared" si="1"/>
        <v>1385555.555555556</v>
      </c>
      <c r="F18" s="9">
        <f t="shared" si="2"/>
        <v>5674.1319444444462</v>
      </c>
      <c r="G18" s="9">
        <f t="shared" si="0"/>
        <v>9701.9097222222244</v>
      </c>
      <c r="I18" s="9">
        <f t="shared" si="3"/>
        <v>1422604.9036714055</v>
      </c>
      <c r="J18" s="9">
        <f t="shared" si="4"/>
        <v>5808.9700233249059</v>
      </c>
      <c r="K18" s="9">
        <f t="shared" si="5"/>
        <v>7695.5374490306676</v>
      </c>
    </row>
    <row r="19" spans="3:11" x14ac:dyDescent="0.2">
      <c r="C19" t="s">
        <v>23</v>
      </c>
      <c r="D19" s="20" t="s">
        <v>368</v>
      </c>
      <c r="E19" s="9">
        <f t="shared" si="1"/>
        <v>1381527.7777777782</v>
      </c>
      <c r="F19" s="9">
        <f t="shared" si="2"/>
        <v>5657.685185185187</v>
      </c>
      <c r="G19" s="9">
        <f t="shared" si="0"/>
        <v>9685.4629629629653</v>
      </c>
      <c r="I19" s="9">
        <f t="shared" si="3"/>
        <v>1420718.3362456998</v>
      </c>
      <c r="J19" s="9">
        <f t="shared" si="4"/>
        <v>5801.2665396699413</v>
      </c>
      <c r="K19" s="9">
        <f t="shared" si="5"/>
        <v>7695.5374490306676</v>
      </c>
    </row>
    <row r="20" spans="3:11" x14ac:dyDescent="0.2">
      <c r="C20" t="s">
        <v>24</v>
      </c>
      <c r="D20" s="20" t="s">
        <v>369</v>
      </c>
      <c r="E20" s="9">
        <f t="shared" si="1"/>
        <v>1377500.0000000005</v>
      </c>
      <c r="F20" s="9">
        <f t="shared" si="2"/>
        <v>5641.2384259259279</v>
      </c>
      <c r="G20" s="9">
        <f t="shared" si="0"/>
        <v>9669.0162037037062</v>
      </c>
      <c r="I20" s="9">
        <f t="shared" si="3"/>
        <v>1418824.0653363389</v>
      </c>
      <c r="J20" s="9">
        <f t="shared" si="4"/>
        <v>5793.5316001233841</v>
      </c>
      <c r="K20" s="9">
        <f t="shared" si="5"/>
        <v>7695.5374490306676</v>
      </c>
    </row>
    <row r="21" spans="3:11" x14ac:dyDescent="0.2">
      <c r="C21" t="s">
        <v>25</v>
      </c>
      <c r="D21" s="20" t="s">
        <v>370</v>
      </c>
      <c r="E21" s="9">
        <f t="shared" si="1"/>
        <v>1373472.2222222227</v>
      </c>
      <c r="F21" s="9">
        <f t="shared" si="2"/>
        <v>5624.7916666666688</v>
      </c>
      <c r="G21" s="9">
        <f t="shared" si="0"/>
        <v>9652.5694444444471</v>
      </c>
      <c r="I21" s="9">
        <f t="shared" si="3"/>
        <v>1416922.0594874315</v>
      </c>
      <c r="J21" s="9">
        <f t="shared" si="4"/>
        <v>5785.7650762403455</v>
      </c>
      <c r="K21" s="9">
        <f t="shared" si="5"/>
        <v>7695.5374490306676</v>
      </c>
    </row>
    <row r="22" spans="3:11" x14ac:dyDescent="0.2">
      <c r="C22" t="s">
        <v>26</v>
      </c>
      <c r="D22" s="20" t="s">
        <v>371</v>
      </c>
      <c r="E22" s="9">
        <f t="shared" si="1"/>
        <v>1369444.444444445</v>
      </c>
      <c r="F22" s="9">
        <f t="shared" si="2"/>
        <v>5608.3449074074097</v>
      </c>
      <c r="G22" s="9">
        <f t="shared" si="0"/>
        <v>9636.1226851851879</v>
      </c>
      <c r="I22" s="9">
        <f t="shared" si="3"/>
        <v>1415012.2871146412</v>
      </c>
      <c r="J22" s="9">
        <f t="shared" si="4"/>
        <v>5777.9668390514516</v>
      </c>
      <c r="K22" s="9">
        <f t="shared" si="5"/>
        <v>7695.5374490306676</v>
      </c>
    </row>
    <row r="23" spans="3:11" x14ac:dyDescent="0.2">
      <c r="C23" t="s">
        <v>27</v>
      </c>
      <c r="D23" s="20" t="s">
        <v>372</v>
      </c>
      <c r="E23" s="9">
        <f t="shared" si="1"/>
        <v>1365416.6666666672</v>
      </c>
      <c r="F23" s="9">
        <f t="shared" si="2"/>
        <v>5591.8981481481505</v>
      </c>
      <c r="G23" s="9">
        <f t="shared" si="0"/>
        <v>9619.6759259259288</v>
      </c>
      <c r="I23" s="9">
        <f t="shared" si="3"/>
        <v>1413094.7165046618</v>
      </c>
      <c r="J23" s="9">
        <f t="shared" si="4"/>
        <v>5770.1367590607033</v>
      </c>
      <c r="K23" s="9">
        <f t="shared" si="5"/>
        <v>7695.5374490306676</v>
      </c>
    </row>
    <row r="24" spans="3:11" x14ac:dyDescent="0.2">
      <c r="C24" t="s">
        <v>28</v>
      </c>
      <c r="D24" s="20" t="s">
        <v>373</v>
      </c>
      <c r="E24" s="9">
        <f t="shared" si="1"/>
        <v>1361388.8888888895</v>
      </c>
      <c r="F24" s="9">
        <f t="shared" si="2"/>
        <v>5575.4513888888914</v>
      </c>
      <c r="G24" s="9">
        <f t="shared" si="0"/>
        <v>9603.2291666666697</v>
      </c>
      <c r="I24" s="9">
        <f t="shared" si="3"/>
        <v>1411169.3158146918</v>
      </c>
      <c r="J24" s="9">
        <f t="shared" si="4"/>
        <v>5762.2747062433255</v>
      </c>
      <c r="K24" s="9">
        <f t="shared" si="5"/>
        <v>7695.5374490306676</v>
      </c>
    </row>
    <row r="25" spans="3:11" x14ac:dyDescent="0.2">
      <c r="C25" t="s">
        <v>29</v>
      </c>
      <c r="D25" s="20" t="s">
        <v>374</v>
      </c>
      <c r="E25" s="9">
        <f t="shared" si="1"/>
        <v>1357361.1111111117</v>
      </c>
      <c r="F25" s="9">
        <f t="shared" si="2"/>
        <v>5559.0046296296323</v>
      </c>
      <c r="G25" s="9">
        <f t="shared" si="0"/>
        <v>9586.7824074074106</v>
      </c>
      <c r="I25" s="9">
        <f t="shared" si="3"/>
        <v>1409236.0530719045</v>
      </c>
      <c r="J25" s="9">
        <f t="shared" si="4"/>
        <v>5754.3805500436101</v>
      </c>
      <c r="K25" s="9">
        <f t="shared" si="5"/>
        <v>7695.5374490306676</v>
      </c>
    </row>
    <row r="26" spans="3:11" x14ac:dyDescent="0.2">
      <c r="C26" t="s">
        <v>30</v>
      </c>
      <c r="D26" s="20" t="s">
        <v>375</v>
      </c>
      <c r="E26" s="9">
        <f t="shared" si="1"/>
        <v>1353333.333333334</v>
      </c>
      <c r="F26" s="9">
        <f t="shared" si="2"/>
        <v>5542.5578703703732</v>
      </c>
      <c r="G26" s="9">
        <f t="shared" si="0"/>
        <v>9570.3356481481514</v>
      </c>
      <c r="I26" s="9">
        <f t="shared" si="3"/>
        <v>1407294.8961729174</v>
      </c>
      <c r="J26" s="9">
        <f t="shared" si="4"/>
        <v>5746.4541593727472</v>
      </c>
      <c r="K26" s="9">
        <f t="shared" si="5"/>
        <v>7695.5374490306676</v>
      </c>
    </row>
    <row r="27" spans="3:11" x14ac:dyDescent="0.2">
      <c r="C27" t="s">
        <v>31</v>
      </c>
      <c r="D27" s="20" t="s">
        <v>376</v>
      </c>
      <c r="E27" s="9">
        <f t="shared" si="1"/>
        <v>1349305.5555555562</v>
      </c>
      <c r="F27" s="9">
        <f t="shared" si="2"/>
        <v>5526.111111111114</v>
      </c>
      <c r="G27" s="9">
        <f t="shared" si="0"/>
        <v>9553.8888888888923</v>
      </c>
      <c r="I27" s="9">
        <f t="shared" si="3"/>
        <v>1405345.8128832595</v>
      </c>
      <c r="J27" s="9">
        <f t="shared" si="4"/>
        <v>5738.4954026066434</v>
      </c>
      <c r="K27" s="9">
        <f t="shared" si="5"/>
        <v>7695.5374490306676</v>
      </c>
    </row>
    <row r="28" spans="3:11" x14ac:dyDescent="0.2">
      <c r="C28" t="s">
        <v>32</v>
      </c>
      <c r="D28" s="20" t="s">
        <v>377</v>
      </c>
      <c r="E28" s="9">
        <f t="shared" si="1"/>
        <v>1345277.7777777785</v>
      </c>
      <c r="F28" s="9">
        <f t="shared" si="2"/>
        <v>5509.6643518518549</v>
      </c>
      <c r="G28" s="9">
        <f t="shared" si="0"/>
        <v>9537.4421296296332</v>
      </c>
      <c r="I28" s="9">
        <f t="shared" si="3"/>
        <v>1403388.7708368355</v>
      </c>
      <c r="J28" s="9">
        <f t="shared" si="4"/>
        <v>5730.5041475837452</v>
      </c>
      <c r="K28" s="9">
        <f t="shared" si="5"/>
        <v>7695.5374490306676</v>
      </c>
    </row>
    <row r="29" spans="3:11" x14ac:dyDescent="0.2">
      <c r="C29" t="s">
        <v>33</v>
      </c>
      <c r="D29" s="20" t="s">
        <v>378</v>
      </c>
      <c r="E29" s="9">
        <f t="shared" si="1"/>
        <v>1341250.0000000007</v>
      </c>
      <c r="F29" s="9">
        <f t="shared" si="2"/>
        <v>5493.2175925925958</v>
      </c>
      <c r="G29" s="9">
        <f t="shared" si="0"/>
        <v>9520.9953703703741</v>
      </c>
      <c r="I29" s="9">
        <f t="shared" si="3"/>
        <v>1401423.7375353887</v>
      </c>
      <c r="J29" s="9">
        <f t="shared" si="4"/>
        <v>5722.4802616028364</v>
      </c>
      <c r="K29" s="9">
        <f t="shared" si="5"/>
        <v>7695.5374490306676</v>
      </c>
    </row>
    <row r="30" spans="3:11" x14ac:dyDescent="0.2">
      <c r="C30" t="s">
        <v>34</v>
      </c>
      <c r="D30" s="20" t="s">
        <v>379</v>
      </c>
      <c r="E30" s="9">
        <f t="shared" si="1"/>
        <v>1337222.2222222229</v>
      </c>
      <c r="F30" s="9">
        <f t="shared" si="2"/>
        <v>5476.7708333333367</v>
      </c>
      <c r="G30" s="9">
        <f t="shared" si="0"/>
        <v>9504.548611111115</v>
      </c>
      <c r="I30" s="9">
        <f t="shared" si="3"/>
        <v>1399450.6803479609</v>
      </c>
      <c r="J30" s="9">
        <f t="shared" si="4"/>
        <v>5714.4236114208406</v>
      </c>
      <c r="K30" s="9">
        <f t="shared" si="5"/>
        <v>7695.5374490306676</v>
      </c>
    </row>
    <row r="31" spans="3:11" x14ac:dyDescent="0.2">
      <c r="C31" t="s">
        <v>35</v>
      </c>
      <c r="D31" s="20" t="s">
        <v>380</v>
      </c>
      <c r="E31" s="9">
        <f t="shared" si="1"/>
        <v>1333194.4444444452</v>
      </c>
      <c r="F31" s="9">
        <f t="shared" si="2"/>
        <v>5460.3240740740775</v>
      </c>
      <c r="G31" s="9">
        <f t="shared" si="0"/>
        <v>9488.1018518518558</v>
      </c>
      <c r="I31" s="9">
        <f t="shared" si="3"/>
        <v>1397469.5665103511</v>
      </c>
      <c r="J31" s="9">
        <f t="shared" si="4"/>
        <v>5706.3340632506006</v>
      </c>
      <c r="K31" s="9">
        <f t="shared" si="5"/>
        <v>7695.5374490306676</v>
      </c>
    </row>
    <row r="32" spans="3:11" x14ac:dyDescent="0.2">
      <c r="C32" t="s">
        <v>36</v>
      </c>
      <c r="D32" s="20" t="s">
        <v>381</v>
      </c>
      <c r="E32" s="9">
        <f t="shared" si="1"/>
        <v>1329166.6666666674</v>
      </c>
      <c r="F32" s="9">
        <f t="shared" si="2"/>
        <v>5443.8773148148184</v>
      </c>
      <c r="G32" s="9">
        <f t="shared" si="0"/>
        <v>9471.6550925925967</v>
      </c>
      <c r="I32" s="9">
        <f t="shared" si="3"/>
        <v>1395480.363124571</v>
      </c>
      <c r="J32" s="9">
        <f t="shared" si="4"/>
        <v>5698.2114827586656</v>
      </c>
      <c r="K32" s="9">
        <f t="shared" si="5"/>
        <v>7695.5374490306676</v>
      </c>
    </row>
    <row r="33" spans="3:11" x14ac:dyDescent="0.2">
      <c r="C33" t="s">
        <v>37</v>
      </c>
      <c r="D33" s="20" t="s">
        <v>382</v>
      </c>
      <c r="E33" s="9">
        <f t="shared" si="1"/>
        <v>1325138.8888888897</v>
      </c>
      <c r="F33" s="9">
        <f t="shared" si="2"/>
        <v>5427.4305555555593</v>
      </c>
      <c r="G33" s="9">
        <f t="shared" si="0"/>
        <v>9455.2083333333376</v>
      </c>
      <c r="I33" s="9">
        <f t="shared" si="3"/>
        <v>1393483.037158299</v>
      </c>
      <c r="J33" s="9">
        <f t="shared" si="4"/>
        <v>5690.0557350630543</v>
      </c>
      <c r="K33" s="9">
        <f t="shared" si="5"/>
        <v>7695.5374490306676</v>
      </c>
    </row>
    <row r="34" spans="3:11" x14ac:dyDescent="0.2">
      <c r="C34" t="s">
        <v>38</v>
      </c>
      <c r="D34" s="20" t="s">
        <v>383</v>
      </c>
      <c r="E34" s="9">
        <f t="shared" si="1"/>
        <v>1321111.1111111119</v>
      </c>
      <c r="F34" s="9">
        <f t="shared" si="2"/>
        <v>5410.9837962963002</v>
      </c>
      <c r="G34" s="9">
        <f t="shared" si="0"/>
        <v>9438.7615740740785</v>
      </c>
      <c r="I34" s="9">
        <f t="shared" si="3"/>
        <v>1391477.5554443314</v>
      </c>
      <c r="J34" s="9">
        <f t="shared" si="4"/>
        <v>5681.8666847310196</v>
      </c>
      <c r="K34" s="9">
        <f t="shared" si="5"/>
        <v>7695.5374490306676</v>
      </c>
    </row>
    <row r="35" spans="3:11" x14ac:dyDescent="0.2">
      <c r="C35" t="s">
        <v>39</v>
      </c>
      <c r="D35" s="20"/>
      <c r="E35" s="9">
        <f t="shared" si="1"/>
        <v>1317083.3333333342</v>
      </c>
      <c r="F35" s="9">
        <f t="shared" si="2"/>
        <v>5394.537037037041</v>
      </c>
      <c r="G35" s="9">
        <f t="shared" si="0"/>
        <v>9422.3148148148193</v>
      </c>
      <c r="I35" s="9">
        <f t="shared" si="3"/>
        <v>1389463.8846800318</v>
      </c>
      <c r="J35" s="9">
        <f t="shared" si="4"/>
        <v>5673.6441957767966</v>
      </c>
      <c r="K35" s="9">
        <f t="shared" si="5"/>
        <v>7695.5374490306676</v>
      </c>
    </row>
    <row r="36" spans="3:11" x14ac:dyDescent="0.2">
      <c r="C36" t="s">
        <v>40</v>
      </c>
      <c r="D36" s="20"/>
      <c r="E36" s="9">
        <f t="shared" si="1"/>
        <v>1313055.5555555564</v>
      </c>
      <c r="F36" s="9">
        <f t="shared" si="2"/>
        <v>5378.0902777777819</v>
      </c>
      <c r="G36" s="9">
        <f t="shared" si="0"/>
        <v>9405.8680555555602</v>
      </c>
      <c r="I36" s="9">
        <f t="shared" si="3"/>
        <v>1387441.991426778</v>
      </c>
      <c r="J36" s="9">
        <f t="shared" si="4"/>
        <v>5665.3881316593433</v>
      </c>
      <c r="K36" s="9">
        <f t="shared" si="5"/>
        <v>7695.5374490306676</v>
      </c>
    </row>
    <row r="37" spans="3:11" x14ac:dyDescent="0.2">
      <c r="C37" t="s">
        <v>41</v>
      </c>
      <c r="D37" s="20"/>
      <c r="E37" s="9">
        <f t="shared" si="1"/>
        <v>1309027.7777777787</v>
      </c>
      <c r="F37" s="9">
        <f t="shared" si="2"/>
        <v>5361.6435185185228</v>
      </c>
      <c r="G37" s="9">
        <f t="shared" si="0"/>
        <v>9389.4212962963011</v>
      </c>
      <c r="I37" s="9">
        <f t="shared" si="3"/>
        <v>1385411.8421094066</v>
      </c>
      <c r="J37" s="9">
        <f t="shared" si="4"/>
        <v>5657.0983552800781</v>
      </c>
      <c r="K37" s="9">
        <f t="shared" si="5"/>
        <v>7695.5374490306676</v>
      </c>
    </row>
    <row r="38" spans="3:11" x14ac:dyDescent="0.2">
      <c r="C38" t="s">
        <v>42</v>
      </c>
      <c r="E38" s="9">
        <f t="shared" si="1"/>
        <v>1305000.0000000009</v>
      </c>
      <c r="F38" s="9">
        <f t="shared" si="2"/>
        <v>5345.1967592592637</v>
      </c>
      <c r="G38" s="9">
        <f t="shared" si="0"/>
        <v>9372.974537037042</v>
      </c>
      <c r="I38" s="9">
        <f t="shared" si="3"/>
        <v>1383373.4030156559</v>
      </c>
      <c r="J38" s="9">
        <f t="shared" si="4"/>
        <v>5648.7747289805957</v>
      </c>
      <c r="K38" s="9">
        <f t="shared" si="5"/>
        <v>7695.5374490306676</v>
      </c>
    </row>
    <row r="39" spans="3:11" x14ac:dyDescent="0.2">
      <c r="C39" t="s">
        <v>43</v>
      </c>
      <c r="E39" s="9">
        <f t="shared" si="1"/>
        <v>1300972.2222222232</v>
      </c>
      <c r="F39" s="9">
        <f t="shared" si="2"/>
        <v>5328.7500000000045</v>
      </c>
      <c r="G39" s="9">
        <f t="shared" si="0"/>
        <v>9356.5277777777828</v>
      </c>
      <c r="I39" s="9">
        <f t="shared" si="3"/>
        <v>1381326.6402956059</v>
      </c>
      <c r="J39" s="9">
        <f t="shared" si="4"/>
        <v>5640.4171145403916</v>
      </c>
      <c r="K39" s="9">
        <f t="shared" si="5"/>
        <v>7695.5374490306676</v>
      </c>
    </row>
    <row r="40" spans="3:11" x14ac:dyDescent="0.2">
      <c r="C40" t="s">
        <v>44</v>
      </c>
      <c r="E40" s="9">
        <f t="shared" si="1"/>
        <v>1296944.4444444454</v>
      </c>
      <c r="F40" s="9">
        <f t="shared" si="2"/>
        <v>5312.3032407407454</v>
      </c>
      <c r="G40" s="9">
        <f t="shared" si="0"/>
        <v>9340.0810185185237</v>
      </c>
      <c r="I40" s="9">
        <f t="shared" si="3"/>
        <v>1379271.5199611157</v>
      </c>
      <c r="J40" s="9">
        <f t="shared" si="4"/>
        <v>5632.0253731745552</v>
      </c>
      <c r="K40" s="9">
        <f t="shared" si="5"/>
        <v>7695.5374490306676</v>
      </c>
    </row>
    <row r="41" spans="3:11" x14ac:dyDescent="0.2">
      <c r="C41" t="s">
        <v>45</v>
      </c>
      <c r="E41" s="9">
        <f t="shared" si="1"/>
        <v>1292916.6666666677</v>
      </c>
      <c r="F41" s="9">
        <f t="shared" si="2"/>
        <v>5295.8564814814863</v>
      </c>
      <c r="G41" s="9">
        <f t="shared" si="0"/>
        <v>9323.6342592592646</v>
      </c>
      <c r="I41" s="9">
        <f t="shared" si="3"/>
        <v>1377208.0078852596</v>
      </c>
      <c r="J41" s="9">
        <f t="shared" si="4"/>
        <v>5623.5993655314769</v>
      </c>
      <c r="K41" s="9">
        <f t="shared" si="5"/>
        <v>7695.5374490306676</v>
      </c>
    </row>
    <row r="42" spans="3:11" x14ac:dyDescent="0.2">
      <c r="C42" t="s">
        <v>46</v>
      </c>
      <c r="E42" s="9">
        <f t="shared" si="1"/>
        <v>1288888.8888888899</v>
      </c>
      <c r="F42" s="9">
        <f t="shared" si="2"/>
        <v>5279.4097222222263</v>
      </c>
      <c r="G42" s="9">
        <f t="shared" si="0"/>
        <v>9307.1875000000036</v>
      </c>
      <c r="I42" s="9">
        <f t="shared" si="3"/>
        <v>1375136.0698017604</v>
      </c>
      <c r="J42" s="9">
        <f t="shared" si="4"/>
        <v>5615.1389516905219</v>
      </c>
      <c r="K42" s="9">
        <f t="shared" si="5"/>
        <v>7695.5374490306676</v>
      </c>
    </row>
    <row r="43" spans="3:11" x14ac:dyDescent="0.2">
      <c r="C43" t="s">
        <v>47</v>
      </c>
      <c r="E43" s="9">
        <f t="shared" si="1"/>
        <v>1284861.1111111122</v>
      </c>
      <c r="F43" s="9">
        <f t="shared" si="2"/>
        <v>5262.9629629629671</v>
      </c>
      <c r="G43" s="9">
        <f t="shared" si="0"/>
        <v>9290.7407407407445</v>
      </c>
      <c r="I43" s="9">
        <f t="shared" si="3"/>
        <v>1373055.6713044203</v>
      </c>
      <c r="J43" s="9">
        <f t="shared" si="4"/>
        <v>5606.6439911597163</v>
      </c>
      <c r="K43" s="9">
        <f t="shared" si="5"/>
        <v>7695.5374490306676</v>
      </c>
    </row>
    <row r="44" spans="3:11" x14ac:dyDescent="0.2">
      <c r="C44" t="s">
        <v>48</v>
      </c>
      <c r="E44" s="9">
        <f t="shared" si="1"/>
        <v>1280833.3333333344</v>
      </c>
      <c r="F44" s="9">
        <f t="shared" si="2"/>
        <v>5246.516203703708</v>
      </c>
      <c r="G44" s="9">
        <f t="shared" si="0"/>
        <v>9274.2939814814854</v>
      </c>
      <c r="I44" s="9">
        <f t="shared" si="3"/>
        <v>1370966.7778465494</v>
      </c>
      <c r="J44" s="9">
        <f t="shared" si="4"/>
        <v>5598.1143428734104</v>
      </c>
      <c r="K44" s="9">
        <f t="shared" si="5"/>
        <v>7695.5374490306676</v>
      </c>
    </row>
    <row r="45" spans="3:11" x14ac:dyDescent="0.2">
      <c r="C45" t="s">
        <v>49</v>
      </c>
      <c r="E45" s="9">
        <f t="shared" si="1"/>
        <v>1276805.5555555567</v>
      </c>
      <c r="F45" s="9">
        <f t="shared" si="2"/>
        <v>5230.0694444444489</v>
      </c>
      <c r="G45" s="9">
        <f t="shared" si="0"/>
        <v>9257.8472222222263</v>
      </c>
      <c r="I45" s="9">
        <f t="shared" si="3"/>
        <v>1368869.3547403922</v>
      </c>
      <c r="J45" s="9">
        <f t="shared" si="4"/>
        <v>5589.5498651899352</v>
      </c>
      <c r="K45" s="9">
        <f t="shared" si="5"/>
        <v>7695.5374490306676</v>
      </c>
    </row>
    <row r="46" spans="3:11" x14ac:dyDescent="0.2">
      <c r="C46" t="s">
        <v>50</v>
      </c>
      <c r="E46" s="9">
        <f t="shared" si="1"/>
        <v>1272777.7777777789</v>
      </c>
      <c r="F46" s="9">
        <f t="shared" si="2"/>
        <v>5213.6226851851898</v>
      </c>
      <c r="G46" s="9">
        <f t="shared" si="0"/>
        <v>9241.4004629629671</v>
      </c>
      <c r="I46" s="9">
        <f t="shared" si="3"/>
        <v>1366763.3671565515</v>
      </c>
      <c r="J46" s="9">
        <f t="shared" si="4"/>
        <v>5580.9504158892523</v>
      </c>
      <c r="K46" s="9">
        <f t="shared" si="5"/>
        <v>7695.5374490306676</v>
      </c>
    </row>
    <row r="47" spans="3:11" x14ac:dyDescent="0.2">
      <c r="C47" t="s">
        <v>51</v>
      </c>
      <c r="E47" s="9">
        <f t="shared" si="1"/>
        <v>1268750.0000000012</v>
      </c>
      <c r="F47" s="9">
        <f t="shared" si="2"/>
        <v>5197.1759259259306</v>
      </c>
      <c r="G47" s="9">
        <f t="shared" si="0"/>
        <v>9224.953703703708</v>
      </c>
      <c r="I47" s="9">
        <f t="shared" si="3"/>
        <v>1364648.78012341</v>
      </c>
      <c r="J47" s="9">
        <f t="shared" si="4"/>
        <v>5572.3158521705918</v>
      </c>
      <c r="K47" s="9">
        <f t="shared" si="5"/>
        <v>7695.5374490306676</v>
      </c>
    </row>
    <row r="48" spans="3:11" x14ac:dyDescent="0.2">
      <c r="C48" t="s">
        <v>52</v>
      </c>
      <c r="E48" s="9">
        <f t="shared" si="1"/>
        <v>1264722.2222222234</v>
      </c>
      <c r="F48" s="9">
        <f t="shared" si="2"/>
        <v>5180.7291666666715</v>
      </c>
      <c r="G48" s="9">
        <f t="shared" si="0"/>
        <v>9208.5069444444489</v>
      </c>
      <c r="I48" s="9">
        <f t="shared" si="3"/>
        <v>1362525.55852655</v>
      </c>
      <c r="J48" s="9">
        <f t="shared" si="4"/>
        <v>5563.6460306500785</v>
      </c>
      <c r="K48" s="9">
        <f t="shared" si="5"/>
        <v>7695.5374490306676</v>
      </c>
    </row>
    <row r="49" spans="3:11" x14ac:dyDescent="0.2">
      <c r="C49" t="s">
        <v>53</v>
      </c>
      <c r="E49" s="9">
        <f t="shared" si="1"/>
        <v>1260694.4444444457</v>
      </c>
      <c r="F49" s="9">
        <f t="shared" si="2"/>
        <v>5164.2824074074124</v>
      </c>
      <c r="G49" s="9">
        <f t="shared" si="0"/>
        <v>9192.0601851851898</v>
      </c>
      <c r="I49" s="9">
        <f t="shared" si="3"/>
        <v>1360393.6671081693</v>
      </c>
      <c r="J49" s="9">
        <f t="shared" si="4"/>
        <v>5554.9408073583581</v>
      </c>
      <c r="K49" s="9">
        <f t="shared" si="5"/>
        <v>7695.5374490306676</v>
      </c>
    </row>
    <row r="50" spans="3:11" x14ac:dyDescent="0.2">
      <c r="C50" t="s">
        <v>54</v>
      </c>
      <c r="E50" s="9">
        <f t="shared" si="1"/>
        <v>1256666.6666666679</v>
      </c>
      <c r="F50" s="9">
        <f t="shared" si="2"/>
        <v>5147.8356481481533</v>
      </c>
      <c r="G50" s="9">
        <f t="shared" si="0"/>
        <v>9175.6134259259306</v>
      </c>
      <c r="I50" s="9">
        <f t="shared" si="3"/>
        <v>1358253.070466497</v>
      </c>
      <c r="J50" s="9">
        <f t="shared" si="4"/>
        <v>5546.2000377381964</v>
      </c>
      <c r="K50" s="9">
        <f t="shared" si="5"/>
        <v>7695.5374490306676</v>
      </c>
    </row>
    <row r="51" spans="3:11" x14ac:dyDescent="0.2">
      <c r="C51" t="s">
        <v>55</v>
      </c>
      <c r="E51" s="9">
        <f t="shared" si="1"/>
        <v>1252638.8888888902</v>
      </c>
      <c r="F51" s="9">
        <f t="shared" si="2"/>
        <v>5131.3888888888941</v>
      </c>
      <c r="G51" s="9">
        <f t="shared" si="0"/>
        <v>9159.1666666666715</v>
      </c>
      <c r="I51" s="9">
        <f t="shared" si="3"/>
        <v>1356103.7330552046</v>
      </c>
      <c r="J51" s="9">
        <f t="shared" si="4"/>
        <v>5537.4235766420861</v>
      </c>
      <c r="K51" s="9">
        <f t="shared" si="5"/>
        <v>7695.5374490306676</v>
      </c>
    </row>
    <row r="52" spans="3:11" x14ac:dyDescent="0.2">
      <c r="C52" t="s">
        <v>56</v>
      </c>
      <c r="E52" s="9">
        <f t="shared" si="1"/>
        <v>1248611.1111111124</v>
      </c>
      <c r="F52" s="9">
        <f t="shared" si="2"/>
        <v>5114.942129629635</v>
      </c>
      <c r="G52" s="9">
        <f t="shared" si="0"/>
        <v>9142.7199074074124</v>
      </c>
      <c r="I52" s="9">
        <f t="shared" si="3"/>
        <v>1353945.619182816</v>
      </c>
      <c r="J52" s="9">
        <f t="shared" si="4"/>
        <v>5528.6112783298331</v>
      </c>
      <c r="K52" s="9">
        <f t="shared" si="5"/>
        <v>7695.5374490306676</v>
      </c>
    </row>
    <row r="53" spans="3:11" x14ac:dyDescent="0.2">
      <c r="C53" t="s">
        <v>57</v>
      </c>
      <c r="E53" s="9">
        <f t="shared" si="1"/>
        <v>1244583.3333333347</v>
      </c>
      <c r="F53" s="9">
        <f t="shared" si="2"/>
        <v>5098.4953703703759</v>
      </c>
      <c r="G53" s="9">
        <f t="shared" si="0"/>
        <v>9126.2731481481533</v>
      </c>
      <c r="I53" s="9">
        <f t="shared" si="3"/>
        <v>1351778.6930121151</v>
      </c>
      <c r="J53" s="9">
        <f t="shared" si="4"/>
        <v>5519.7629964661364</v>
      </c>
      <c r="K53" s="9">
        <f t="shared" si="5"/>
        <v>7695.5374490306676</v>
      </c>
    </row>
    <row r="54" spans="3:11" x14ac:dyDescent="0.2">
      <c r="C54" t="s">
        <v>58</v>
      </c>
      <c r="E54" s="9">
        <f t="shared" si="1"/>
        <v>1240555.5555555569</v>
      </c>
      <c r="F54" s="9">
        <f t="shared" si="2"/>
        <v>5082.0486111111168</v>
      </c>
      <c r="G54" s="9">
        <f t="shared" si="0"/>
        <v>9109.8263888888941</v>
      </c>
      <c r="I54" s="9">
        <f t="shared" si="3"/>
        <v>1349602.9185595505</v>
      </c>
      <c r="J54" s="9">
        <f t="shared" si="4"/>
        <v>5510.8785841181643</v>
      </c>
      <c r="K54" s="9">
        <f t="shared" si="5"/>
        <v>7695.5374490306676</v>
      </c>
    </row>
    <row r="55" spans="3:11" x14ac:dyDescent="0.2">
      <c r="C55" t="s">
        <v>59</v>
      </c>
      <c r="E55" s="9">
        <f t="shared" si="1"/>
        <v>1236527.7777777791</v>
      </c>
      <c r="F55" s="9">
        <f t="shared" si="2"/>
        <v>5065.6018518518576</v>
      </c>
      <c r="G55" s="9">
        <f t="shared" si="0"/>
        <v>9093.379629629635</v>
      </c>
      <c r="I55" s="9">
        <f t="shared" si="3"/>
        <v>1347418.259694638</v>
      </c>
      <c r="J55" s="9">
        <f t="shared" si="4"/>
        <v>5501.9578937531051</v>
      </c>
      <c r="K55" s="9">
        <f t="shared" si="5"/>
        <v>7695.5374490306676</v>
      </c>
    </row>
    <row r="56" spans="3:11" x14ac:dyDescent="0.2">
      <c r="C56" t="s">
        <v>60</v>
      </c>
      <c r="E56" s="9">
        <f t="shared" si="1"/>
        <v>1232500.0000000014</v>
      </c>
      <c r="F56" s="9">
        <f t="shared" si="2"/>
        <v>5049.1550925925985</v>
      </c>
      <c r="G56" s="9">
        <f t="shared" si="0"/>
        <v>9076.9328703703759</v>
      </c>
      <c r="I56" s="9">
        <f t="shared" si="3"/>
        <v>1345224.6801393605</v>
      </c>
      <c r="J56" s="9">
        <f t="shared" si="4"/>
        <v>5493.000777235723</v>
      </c>
      <c r="K56" s="9">
        <f t="shared" si="5"/>
        <v>7695.5374490306676</v>
      </c>
    </row>
    <row r="57" spans="3:11" x14ac:dyDescent="0.2">
      <c r="C57" t="s">
        <v>61</v>
      </c>
      <c r="E57" s="9">
        <f t="shared" si="1"/>
        <v>1228472.2222222236</v>
      </c>
      <c r="F57" s="9">
        <f t="shared" si="2"/>
        <v>5032.7083333333394</v>
      </c>
      <c r="G57" s="9">
        <f t="shared" si="0"/>
        <v>9060.4861111111168</v>
      </c>
      <c r="I57" s="9">
        <f t="shared" si="3"/>
        <v>1343022.1434675655</v>
      </c>
      <c r="J57" s="9">
        <f t="shared" si="4"/>
        <v>5484.0070858258923</v>
      </c>
      <c r="K57" s="9">
        <f t="shared" si="5"/>
        <v>7695.5374490306676</v>
      </c>
    </row>
    <row r="58" spans="3:11" x14ac:dyDescent="0.2">
      <c r="C58" t="s">
        <v>62</v>
      </c>
      <c r="E58" s="9">
        <f t="shared" si="1"/>
        <v>1224444.4444444459</v>
      </c>
      <c r="F58" s="9">
        <f t="shared" si="2"/>
        <v>5016.2615740740803</v>
      </c>
      <c r="G58" s="9">
        <f t="shared" si="0"/>
        <v>9044.0393518518576</v>
      </c>
      <c r="I58" s="9">
        <f t="shared" si="3"/>
        <v>1340810.6131043606</v>
      </c>
      <c r="J58" s="9">
        <f t="shared" si="4"/>
        <v>5474.97667017614</v>
      </c>
      <c r="K58" s="9">
        <f t="shared" si="5"/>
        <v>7695.5374490306676</v>
      </c>
    </row>
    <row r="59" spans="3:11" x14ac:dyDescent="0.2">
      <c r="C59" t="s">
        <v>63</v>
      </c>
      <c r="E59" s="9">
        <f t="shared" si="1"/>
        <v>1220416.6666666681</v>
      </c>
      <c r="F59" s="9">
        <f t="shared" si="2"/>
        <v>4999.8148148148211</v>
      </c>
      <c r="G59" s="9">
        <f t="shared" si="0"/>
        <v>9027.5925925925985</v>
      </c>
      <c r="I59" s="9">
        <f t="shared" si="3"/>
        <v>1338590.0523255062</v>
      </c>
      <c r="J59" s="9">
        <f t="shared" si="4"/>
        <v>5465.9093803291507</v>
      </c>
      <c r="K59" s="9">
        <f t="shared" si="5"/>
        <v>7695.5374490306676</v>
      </c>
    </row>
    <row r="60" spans="3:11" x14ac:dyDescent="0.2">
      <c r="C60" t="s">
        <v>64</v>
      </c>
      <c r="E60" s="9">
        <f t="shared" si="1"/>
        <v>1216388.8888888904</v>
      </c>
      <c r="F60" s="9">
        <f t="shared" si="2"/>
        <v>4983.368055555562</v>
      </c>
      <c r="G60" s="9">
        <f t="shared" si="0"/>
        <v>9011.1458333333394</v>
      </c>
      <c r="I60" s="9">
        <f t="shared" si="3"/>
        <v>1336360.4242568046</v>
      </c>
      <c r="J60" s="9">
        <f t="shared" si="4"/>
        <v>5456.8050657152862</v>
      </c>
      <c r="K60" s="9">
        <f t="shared" si="5"/>
        <v>7695.5374490306676</v>
      </c>
    </row>
    <row r="61" spans="3:11" x14ac:dyDescent="0.2">
      <c r="C61" t="s">
        <v>65</v>
      </c>
      <c r="E61" s="9">
        <f t="shared" si="1"/>
        <v>1212361.1111111126</v>
      </c>
      <c r="F61" s="9">
        <f t="shared" si="2"/>
        <v>4966.9212962963029</v>
      </c>
      <c r="G61" s="9">
        <f t="shared" si="0"/>
        <v>8994.6990740740803</v>
      </c>
      <c r="I61" s="9">
        <f t="shared" si="3"/>
        <v>1334121.6918734892</v>
      </c>
      <c r="J61" s="9">
        <f t="shared" si="4"/>
        <v>5447.6635751500808</v>
      </c>
      <c r="K61" s="9">
        <f t="shared" si="5"/>
        <v>7695.5374490306676</v>
      </c>
    </row>
    <row r="62" spans="3:11" x14ac:dyDescent="0.2">
      <c r="C62" t="s">
        <v>66</v>
      </c>
      <c r="E62" s="9">
        <f t="shared" si="1"/>
        <v>1208333.3333333349</v>
      </c>
      <c r="F62" s="9">
        <f t="shared" si="2"/>
        <v>4950.4745370370429</v>
      </c>
      <c r="G62" s="9">
        <f t="shared" si="0"/>
        <v>8978.2523148148211</v>
      </c>
      <c r="I62" s="9">
        <f t="shared" si="3"/>
        <v>1331873.8179996086</v>
      </c>
      <c r="J62" s="9">
        <f t="shared" si="4"/>
        <v>5438.4847568317355</v>
      </c>
      <c r="K62" s="9">
        <f t="shared" si="5"/>
        <v>7695.5374490306676</v>
      </c>
    </row>
    <row r="63" spans="3:11" x14ac:dyDescent="0.2">
      <c r="C63" t="s">
        <v>67</v>
      </c>
      <c r="E63" s="9">
        <f t="shared" si="1"/>
        <v>1204305.5555555571</v>
      </c>
      <c r="F63" s="9">
        <f t="shared" si="2"/>
        <v>4934.0277777777837</v>
      </c>
      <c r="G63" s="9">
        <f t="shared" si="0"/>
        <v>8961.805555555562</v>
      </c>
      <c r="I63" s="9">
        <f t="shared" si="3"/>
        <v>1329616.7653074097</v>
      </c>
      <c r="J63" s="9">
        <f t="shared" si="4"/>
        <v>5429.2684583385899</v>
      </c>
      <c r="K63" s="9">
        <f t="shared" si="5"/>
        <v>7695.5374490306676</v>
      </c>
    </row>
    <row r="64" spans="3:11" x14ac:dyDescent="0.2">
      <c r="C64" t="s">
        <v>68</v>
      </c>
      <c r="E64" s="9">
        <f t="shared" si="1"/>
        <v>1200277.7777777794</v>
      </c>
      <c r="F64" s="9">
        <f t="shared" si="2"/>
        <v>4917.5810185185246</v>
      </c>
      <c r="G64" s="9">
        <f t="shared" si="0"/>
        <v>8945.3587962963029</v>
      </c>
      <c r="I64" s="9">
        <f t="shared" si="3"/>
        <v>1327350.4963167177</v>
      </c>
      <c r="J64" s="9">
        <f t="shared" si="4"/>
        <v>5420.0145266265972</v>
      </c>
      <c r="K64" s="9">
        <f t="shared" si="5"/>
        <v>7695.5374490306676</v>
      </c>
    </row>
    <row r="65" spans="3:11" x14ac:dyDescent="0.2">
      <c r="C65" t="s">
        <v>69</v>
      </c>
      <c r="E65" s="9">
        <f t="shared" si="1"/>
        <v>1196250.0000000016</v>
      </c>
      <c r="F65" s="9">
        <f t="shared" si="2"/>
        <v>4901.1342592592655</v>
      </c>
      <c r="G65" s="9">
        <f t="shared" si="0"/>
        <v>8928.9120370370438</v>
      </c>
      <c r="I65" s="9">
        <f t="shared" si="3"/>
        <v>1325074.9733943136</v>
      </c>
      <c r="J65" s="9">
        <f t="shared" si="4"/>
        <v>5410.7228080267805</v>
      </c>
      <c r="K65" s="9">
        <f t="shared" si="5"/>
        <v>7695.5374490306676</v>
      </c>
    </row>
    <row r="66" spans="3:11" x14ac:dyDescent="0.2">
      <c r="C66" t="s">
        <v>70</v>
      </c>
      <c r="E66" s="9">
        <f t="shared" si="1"/>
        <v>1192222.2222222239</v>
      </c>
      <c r="F66" s="9">
        <f t="shared" si="2"/>
        <v>4884.6875000000064</v>
      </c>
      <c r="G66" s="9">
        <f t="shared" si="0"/>
        <v>8912.4652777777846</v>
      </c>
      <c r="I66" s="9">
        <f t="shared" si="3"/>
        <v>1322790.1587533096</v>
      </c>
      <c r="J66" s="9">
        <f t="shared" si="4"/>
        <v>5401.3931482426815</v>
      </c>
      <c r="K66" s="9">
        <f t="shared" si="5"/>
        <v>7695.5374490306676</v>
      </c>
    </row>
    <row r="67" spans="3:11" x14ac:dyDescent="0.2">
      <c r="C67" t="s">
        <v>71</v>
      </c>
      <c r="E67" s="9">
        <f t="shared" si="1"/>
        <v>1188194.4444444461</v>
      </c>
      <c r="F67" s="9">
        <f t="shared" si="2"/>
        <v>4868.2407407407472</v>
      </c>
      <c r="G67" s="9">
        <f t="shared" ref="G67:G130" si="6">F67+B$6</f>
        <v>8896.0185185185255</v>
      </c>
      <c r="I67" s="9">
        <f t="shared" si="3"/>
        <v>1320496.0144525217</v>
      </c>
      <c r="J67" s="9">
        <f t="shared" si="4"/>
        <v>5392.0253923477967</v>
      </c>
      <c r="K67" s="9">
        <f t="shared" si="5"/>
        <v>7695.5374490306676</v>
      </c>
    </row>
    <row r="68" spans="3:11" x14ac:dyDescent="0.2">
      <c r="C68" t="s">
        <v>72</v>
      </c>
      <c r="E68" s="9">
        <f t="shared" ref="E68:E131" si="7">E67-B$6</f>
        <v>1184166.6666666684</v>
      </c>
      <c r="F68" s="9">
        <f t="shared" ref="F68:F131" si="8">E67*B$5/12</f>
        <v>4851.7939814814881</v>
      </c>
      <c r="G68" s="9">
        <f t="shared" si="6"/>
        <v>8879.5717592592664</v>
      </c>
      <c r="I68" s="9">
        <f t="shared" si="3"/>
        <v>1318192.5023958387</v>
      </c>
      <c r="J68" s="9">
        <f t="shared" si="4"/>
        <v>5382.6193847830082</v>
      </c>
      <c r="K68" s="9">
        <f t="shared" si="5"/>
        <v>7695.5374490306676</v>
      </c>
    </row>
    <row r="69" spans="3:11" x14ac:dyDescent="0.2">
      <c r="C69" t="s">
        <v>73</v>
      </c>
      <c r="E69" s="9">
        <f t="shared" si="7"/>
        <v>1180138.8888888906</v>
      </c>
      <c r="F69" s="9">
        <f t="shared" si="8"/>
        <v>4835.347222222229</v>
      </c>
      <c r="G69" s="9">
        <f t="shared" si="6"/>
        <v>8863.1250000000073</v>
      </c>
      <c r="I69" s="9">
        <f t="shared" ref="I69:I132" si="9">I68-K68+J68</f>
        <v>1315879.5843315911</v>
      </c>
      <c r="J69" s="9">
        <f t="shared" ref="J69:J132" si="10">I69*$B$5/12</f>
        <v>5373.1749693539978</v>
      </c>
      <c r="K69" s="9">
        <f t="shared" ref="K69:K132" si="11">K68</f>
        <v>7695.5374490306676</v>
      </c>
    </row>
    <row r="70" spans="3:11" x14ac:dyDescent="0.2">
      <c r="C70" t="s">
        <v>74</v>
      </c>
      <c r="E70" s="9">
        <f t="shared" si="7"/>
        <v>1176111.1111111129</v>
      </c>
      <c r="F70" s="9">
        <f t="shared" si="8"/>
        <v>4818.9004629629699</v>
      </c>
      <c r="G70" s="9">
        <f t="shared" si="6"/>
        <v>8846.6782407407482</v>
      </c>
      <c r="I70" s="9">
        <f t="shared" si="9"/>
        <v>1313557.2218519144</v>
      </c>
      <c r="J70" s="9">
        <f t="shared" si="10"/>
        <v>5363.6919892286505</v>
      </c>
      <c r="K70" s="9">
        <f t="shared" si="11"/>
        <v>7695.5374490306676</v>
      </c>
    </row>
    <row r="71" spans="3:11" x14ac:dyDescent="0.2">
      <c r="C71" t="s">
        <v>75</v>
      </c>
      <c r="E71" s="9">
        <f t="shared" si="7"/>
        <v>1172083.3333333351</v>
      </c>
      <c r="F71" s="9">
        <f t="shared" si="8"/>
        <v>4802.4537037037107</v>
      </c>
      <c r="G71" s="9">
        <f t="shared" si="6"/>
        <v>8830.231481481489</v>
      </c>
      <c r="I71" s="9">
        <f t="shared" si="9"/>
        <v>1311225.3763921123</v>
      </c>
      <c r="J71" s="9">
        <f t="shared" si="10"/>
        <v>5354.170286934459</v>
      </c>
      <c r="K71" s="9">
        <f t="shared" si="11"/>
        <v>7695.5374490306676</v>
      </c>
    </row>
    <row r="72" spans="3:11" x14ac:dyDescent="0.2">
      <c r="C72" t="s">
        <v>76</v>
      </c>
      <c r="E72" s="9">
        <f t="shared" si="7"/>
        <v>1168055.5555555574</v>
      </c>
      <c r="F72" s="9">
        <f t="shared" si="8"/>
        <v>4786.0069444444516</v>
      </c>
      <c r="G72" s="9">
        <f t="shared" si="6"/>
        <v>8813.7847222222299</v>
      </c>
      <c r="I72" s="9">
        <f t="shared" si="9"/>
        <v>1308884.009230016</v>
      </c>
      <c r="J72" s="9">
        <f t="shared" si="10"/>
        <v>5344.6097043558993</v>
      </c>
      <c r="K72" s="9">
        <f t="shared" si="11"/>
        <v>7695.5374490306676</v>
      </c>
    </row>
    <row r="73" spans="3:11" x14ac:dyDescent="0.2">
      <c r="C73" t="s">
        <v>77</v>
      </c>
      <c r="E73" s="9">
        <f t="shared" si="7"/>
        <v>1164027.7777777796</v>
      </c>
      <c r="F73" s="9">
        <f t="shared" si="8"/>
        <v>4769.5601851851925</v>
      </c>
      <c r="G73" s="9">
        <f t="shared" si="6"/>
        <v>8797.3379629629708</v>
      </c>
      <c r="I73" s="9">
        <f t="shared" si="9"/>
        <v>1306533.0814853413</v>
      </c>
      <c r="J73" s="9">
        <f t="shared" si="10"/>
        <v>5335.0100827318101</v>
      </c>
      <c r="K73" s="9">
        <f t="shared" si="11"/>
        <v>7695.5374490306676</v>
      </c>
    </row>
    <row r="74" spans="3:11" x14ac:dyDescent="0.2">
      <c r="C74" t="s">
        <v>78</v>
      </c>
      <c r="E74" s="9">
        <f t="shared" si="7"/>
        <v>1160000.0000000019</v>
      </c>
      <c r="F74" s="9">
        <f t="shared" si="8"/>
        <v>4753.1134259259334</v>
      </c>
      <c r="G74" s="9">
        <f t="shared" si="6"/>
        <v>8780.8912037037117</v>
      </c>
      <c r="I74" s="9">
        <f t="shared" si="9"/>
        <v>1304172.5541190424</v>
      </c>
      <c r="J74" s="9">
        <f t="shared" si="10"/>
        <v>5325.3712626527567</v>
      </c>
      <c r="K74" s="9">
        <f t="shared" si="11"/>
        <v>7695.5374490306676</v>
      </c>
    </row>
    <row r="75" spans="3:11" x14ac:dyDescent="0.2">
      <c r="C75" t="s">
        <v>79</v>
      </c>
      <c r="E75" s="9">
        <f t="shared" si="7"/>
        <v>1155972.2222222241</v>
      </c>
      <c r="F75" s="9">
        <f t="shared" si="8"/>
        <v>4736.6666666666742</v>
      </c>
      <c r="G75" s="9">
        <f t="shared" si="6"/>
        <v>8764.4444444444525</v>
      </c>
      <c r="I75" s="9">
        <f t="shared" si="9"/>
        <v>1301802.3879326645</v>
      </c>
      <c r="J75" s="9">
        <f t="shared" si="10"/>
        <v>5315.69308405838</v>
      </c>
      <c r="K75" s="9">
        <f t="shared" si="11"/>
        <v>7695.5374490306676</v>
      </c>
    </row>
    <row r="76" spans="3:11" x14ac:dyDescent="0.2">
      <c r="C76" t="s">
        <v>80</v>
      </c>
      <c r="E76" s="9">
        <f t="shared" si="7"/>
        <v>1151944.4444444464</v>
      </c>
      <c r="F76" s="9">
        <f t="shared" si="8"/>
        <v>4720.2199074074151</v>
      </c>
      <c r="G76" s="9">
        <f t="shared" si="6"/>
        <v>8747.9976851851934</v>
      </c>
      <c r="I76" s="9">
        <f t="shared" si="9"/>
        <v>1299422.5435676922</v>
      </c>
      <c r="J76" s="9">
        <f t="shared" si="10"/>
        <v>5305.9753862347434</v>
      </c>
      <c r="K76" s="9">
        <f t="shared" si="11"/>
        <v>7695.5374490306676</v>
      </c>
    </row>
    <row r="77" spans="3:11" x14ac:dyDescent="0.2">
      <c r="C77" t="s">
        <v>81</v>
      </c>
      <c r="E77" s="9">
        <f t="shared" si="7"/>
        <v>1147916.6666666686</v>
      </c>
      <c r="F77" s="9">
        <f t="shared" si="8"/>
        <v>4703.773148148156</v>
      </c>
      <c r="G77" s="9">
        <f t="shared" si="6"/>
        <v>8731.5509259259343</v>
      </c>
      <c r="I77" s="9">
        <f t="shared" si="9"/>
        <v>1297032.9815048962</v>
      </c>
      <c r="J77" s="9">
        <f t="shared" si="10"/>
        <v>5296.2180078116598</v>
      </c>
      <c r="K77" s="9">
        <f t="shared" si="11"/>
        <v>7695.5374490306676</v>
      </c>
    </row>
    <row r="78" spans="3:11" x14ac:dyDescent="0.2">
      <c r="C78" t="s">
        <v>82</v>
      </c>
      <c r="E78" s="9">
        <f t="shared" si="7"/>
        <v>1143888.8888888909</v>
      </c>
      <c r="F78" s="9">
        <f t="shared" si="8"/>
        <v>4687.3263888888969</v>
      </c>
      <c r="G78" s="9">
        <f t="shared" si="6"/>
        <v>8715.1041666666752</v>
      </c>
      <c r="I78" s="9">
        <f t="shared" si="9"/>
        <v>1294633.6620636771</v>
      </c>
      <c r="J78" s="9">
        <f t="shared" si="10"/>
        <v>5286.4207867600153</v>
      </c>
      <c r="K78" s="9">
        <f t="shared" si="11"/>
        <v>7695.5374490306676</v>
      </c>
    </row>
    <row r="79" spans="3:11" x14ac:dyDescent="0.2">
      <c r="C79" t="s">
        <v>83</v>
      </c>
      <c r="E79" s="9">
        <f t="shared" si="7"/>
        <v>1139861.1111111131</v>
      </c>
      <c r="F79" s="9">
        <f t="shared" si="8"/>
        <v>4670.8796296296377</v>
      </c>
      <c r="G79" s="9">
        <f t="shared" si="6"/>
        <v>8698.657407407416</v>
      </c>
      <c r="I79" s="9">
        <f t="shared" si="9"/>
        <v>1292224.5454014065</v>
      </c>
      <c r="J79" s="9">
        <f t="shared" si="10"/>
        <v>5276.5835603890764</v>
      </c>
      <c r="K79" s="9">
        <f t="shared" si="11"/>
        <v>7695.5374490306676</v>
      </c>
    </row>
    <row r="80" spans="3:11" x14ac:dyDescent="0.2">
      <c r="C80" t="s">
        <v>84</v>
      </c>
      <c r="E80" s="9">
        <f t="shared" si="7"/>
        <v>1135833.3333333354</v>
      </c>
      <c r="F80" s="9">
        <f t="shared" si="8"/>
        <v>4654.4328703703786</v>
      </c>
      <c r="G80" s="9">
        <f t="shared" si="6"/>
        <v>8682.2106481481569</v>
      </c>
      <c r="I80" s="9">
        <f t="shared" si="9"/>
        <v>1289805.5915127648</v>
      </c>
      <c r="J80" s="9">
        <f t="shared" si="10"/>
        <v>5266.7061653437895</v>
      </c>
      <c r="K80" s="9">
        <f t="shared" si="11"/>
        <v>7695.5374490306676</v>
      </c>
    </row>
    <row r="81" spans="3:11" x14ac:dyDescent="0.2">
      <c r="C81" t="s">
        <v>85</v>
      </c>
      <c r="E81" s="9">
        <f t="shared" si="7"/>
        <v>1131805.5555555576</v>
      </c>
      <c r="F81" s="9">
        <f t="shared" si="8"/>
        <v>4637.9861111111195</v>
      </c>
      <c r="G81" s="9">
        <f t="shared" si="6"/>
        <v>8665.7638888888978</v>
      </c>
      <c r="I81" s="9">
        <f t="shared" si="9"/>
        <v>1287376.7602290779</v>
      </c>
      <c r="J81" s="9">
        <f t="shared" si="10"/>
        <v>5256.7884376020684</v>
      </c>
      <c r="K81" s="9">
        <f t="shared" si="11"/>
        <v>7695.5374490306676</v>
      </c>
    </row>
    <row r="82" spans="3:11" x14ac:dyDescent="0.2">
      <c r="C82" t="s">
        <v>86</v>
      </c>
      <c r="E82" s="9">
        <f t="shared" si="7"/>
        <v>1127777.7777777798</v>
      </c>
      <c r="F82" s="9">
        <f t="shared" si="8"/>
        <v>4621.5393518518604</v>
      </c>
      <c r="G82" s="9">
        <f t="shared" si="6"/>
        <v>8649.3171296296387</v>
      </c>
      <c r="I82" s="9">
        <f t="shared" si="9"/>
        <v>1284938.0112176493</v>
      </c>
      <c r="J82" s="9">
        <f t="shared" si="10"/>
        <v>5246.8302124720685</v>
      </c>
      <c r="K82" s="9">
        <f t="shared" si="11"/>
        <v>7695.5374490306676</v>
      </c>
    </row>
    <row r="83" spans="3:11" x14ac:dyDescent="0.2">
      <c r="C83" t="s">
        <v>87</v>
      </c>
      <c r="E83" s="9">
        <f t="shared" si="7"/>
        <v>1123750.0000000021</v>
      </c>
      <c r="F83" s="9">
        <f t="shared" si="8"/>
        <v>4605.0925925926012</v>
      </c>
      <c r="G83" s="9">
        <f t="shared" si="6"/>
        <v>8632.8703703703795</v>
      </c>
      <c r="I83" s="9">
        <f t="shared" si="9"/>
        <v>1282489.3039810907</v>
      </c>
      <c r="J83" s="9">
        <f t="shared" si="10"/>
        <v>5236.8313245894542</v>
      </c>
      <c r="K83" s="9">
        <f t="shared" si="11"/>
        <v>7695.5374490306676</v>
      </c>
    </row>
    <row r="84" spans="3:11" x14ac:dyDescent="0.2">
      <c r="C84" t="s">
        <v>88</v>
      </c>
      <c r="E84" s="9">
        <f t="shared" si="7"/>
        <v>1119722.2222222243</v>
      </c>
      <c r="F84" s="9">
        <f t="shared" si="8"/>
        <v>4588.6458333333421</v>
      </c>
      <c r="G84" s="9">
        <f t="shared" si="6"/>
        <v>8616.4236111111204</v>
      </c>
      <c r="I84" s="9">
        <f t="shared" si="9"/>
        <v>1280030.5978566494</v>
      </c>
      <c r="J84" s="9">
        <f t="shared" si="10"/>
        <v>5226.7916079146516</v>
      </c>
      <c r="K84" s="9">
        <f t="shared" si="11"/>
        <v>7695.5374490306676</v>
      </c>
    </row>
    <row r="85" spans="3:11" x14ac:dyDescent="0.2">
      <c r="C85" t="s">
        <v>89</v>
      </c>
      <c r="E85" s="9">
        <f t="shared" si="7"/>
        <v>1115694.4444444466</v>
      </c>
      <c r="F85" s="9">
        <f t="shared" si="8"/>
        <v>4572.199074074083</v>
      </c>
      <c r="G85" s="9">
        <f t="shared" si="6"/>
        <v>8599.9768518518613</v>
      </c>
      <c r="I85" s="9">
        <f t="shared" si="9"/>
        <v>1277561.8520155335</v>
      </c>
      <c r="J85" s="9">
        <f t="shared" si="10"/>
        <v>5216.7108957300952</v>
      </c>
      <c r="K85" s="9">
        <f t="shared" si="11"/>
        <v>7695.5374490306676</v>
      </c>
    </row>
    <row r="86" spans="3:11" x14ac:dyDescent="0.2">
      <c r="C86" t="s">
        <v>90</v>
      </c>
      <c r="E86" s="9">
        <f t="shared" si="7"/>
        <v>1111666.6666666688</v>
      </c>
      <c r="F86" s="9">
        <f t="shared" si="8"/>
        <v>4555.7523148148239</v>
      </c>
      <c r="G86" s="9">
        <f t="shared" si="6"/>
        <v>8583.5300925926022</v>
      </c>
      <c r="I86" s="9">
        <f t="shared" si="9"/>
        <v>1275083.025462233</v>
      </c>
      <c r="J86" s="9">
        <f t="shared" si="10"/>
        <v>5206.5890206374515</v>
      </c>
      <c r="K86" s="9">
        <f t="shared" si="11"/>
        <v>7695.5374490306676</v>
      </c>
    </row>
    <row r="87" spans="3:11" x14ac:dyDescent="0.2">
      <c r="C87" t="s">
        <v>91</v>
      </c>
      <c r="E87" s="9">
        <f t="shared" si="7"/>
        <v>1107638.8888888911</v>
      </c>
      <c r="F87" s="9">
        <f t="shared" si="8"/>
        <v>4539.3055555555648</v>
      </c>
      <c r="G87" s="9">
        <f t="shared" si="6"/>
        <v>8567.083333333343</v>
      </c>
      <c r="I87" s="9">
        <f t="shared" si="9"/>
        <v>1272594.0770338399</v>
      </c>
      <c r="J87" s="9">
        <f t="shared" si="10"/>
        <v>5196.4258145548465</v>
      </c>
      <c r="K87" s="9">
        <f t="shared" si="11"/>
        <v>7695.5374490306676</v>
      </c>
    </row>
    <row r="88" spans="3:11" x14ac:dyDescent="0.2">
      <c r="C88" t="s">
        <v>92</v>
      </c>
      <c r="E88" s="9">
        <f t="shared" si="7"/>
        <v>1103611.1111111133</v>
      </c>
      <c r="F88" s="9">
        <f t="shared" si="8"/>
        <v>4522.8587962963056</v>
      </c>
      <c r="G88" s="9">
        <f t="shared" si="6"/>
        <v>8550.6365740740839</v>
      </c>
      <c r="I88" s="9">
        <f t="shared" si="9"/>
        <v>1270094.965399364</v>
      </c>
      <c r="J88" s="9">
        <f t="shared" si="10"/>
        <v>5186.2211087140704</v>
      </c>
      <c r="K88" s="9">
        <f t="shared" si="11"/>
        <v>7695.5374490306676</v>
      </c>
    </row>
    <row r="89" spans="3:11" x14ac:dyDescent="0.2">
      <c r="C89" t="s">
        <v>93</v>
      </c>
      <c r="E89" s="9">
        <f t="shared" si="7"/>
        <v>1099583.3333333356</v>
      </c>
      <c r="F89" s="9">
        <f t="shared" si="8"/>
        <v>4506.4120370370465</v>
      </c>
      <c r="G89" s="9">
        <f t="shared" si="6"/>
        <v>8534.1898148148248</v>
      </c>
      <c r="I89" s="9">
        <f t="shared" si="9"/>
        <v>1267585.6490590475</v>
      </c>
      <c r="J89" s="9">
        <f t="shared" si="10"/>
        <v>5175.9747336577775</v>
      </c>
      <c r="K89" s="9">
        <f t="shared" si="11"/>
        <v>7695.5374490306676</v>
      </c>
    </row>
    <row r="90" spans="3:11" x14ac:dyDescent="0.2">
      <c r="C90" t="s">
        <v>94</v>
      </c>
      <c r="E90" s="9">
        <f t="shared" si="7"/>
        <v>1095555.5555555578</v>
      </c>
      <c r="F90" s="9">
        <f t="shared" si="8"/>
        <v>4489.9652777777874</v>
      </c>
      <c r="G90" s="9">
        <f t="shared" si="6"/>
        <v>8517.7430555555657</v>
      </c>
      <c r="I90" s="9">
        <f t="shared" si="9"/>
        <v>1265066.0863436745</v>
      </c>
      <c r="J90" s="9">
        <f t="shared" si="10"/>
        <v>5165.6865192366704</v>
      </c>
      <c r="K90" s="9">
        <f t="shared" si="11"/>
        <v>7695.5374490306676</v>
      </c>
    </row>
    <row r="91" spans="3:11" x14ac:dyDescent="0.2">
      <c r="C91" t="s">
        <v>95</v>
      </c>
      <c r="E91" s="9">
        <f t="shared" si="7"/>
        <v>1091527.7777777801</v>
      </c>
      <c r="F91" s="9">
        <f t="shared" si="8"/>
        <v>4473.5185185185283</v>
      </c>
      <c r="G91" s="9">
        <f t="shared" si="6"/>
        <v>8501.2962962963065</v>
      </c>
      <c r="I91" s="9">
        <f t="shared" si="9"/>
        <v>1262536.2354138806</v>
      </c>
      <c r="J91" s="9">
        <f t="shared" si="10"/>
        <v>5155.3562946066786</v>
      </c>
      <c r="K91" s="9">
        <f t="shared" si="11"/>
        <v>7695.5374490306676</v>
      </c>
    </row>
    <row r="92" spans="3:11" x14ac:dyDescent="0.2">
      <c r="C92" t="s">
        <v>96</v>
      </c>
      <c r="E92" s="9">
        <f t="shared" si="7"/>
        <v>1087500.0000000023</v>
      </c>
      <c r="F92" s="9">
        <f t="shared" si="8"/>
        <v>4457.0717592592691</v>
      </c>
      <c r="G92" s="9">
        <f t="shared" si="6"/>
        <v>8484.8495370370474</v>
      </c>
      <c r="I92" s="9">
        <f t="shared" si="9"/>
        <v>1259996.0542594565</v>
      </c>
      <c r="J92" s="9">
        <f t="shared" si="10"/>
        <v>5144.9838882261147</v>
      </c>
      <c r="K92" s="9">
        <f t="shared" si="11"/>
        <v>7695.5374490306676</v>
      </c>
    </row>
    <row r="93" spans="3:11" x14ac:dyDescent="0.2">
      <c r="C93" t="s">
        <v>97</v>
      </c>
      <c r="E93" s="9">
        <f t="shared" si="7"/>
        <v>1083472.2222222246</v>
      </c>
      <c r="F93" s="9">
        <f t="shared" si="8"/>
        <v>4440.62500000001</v>
      </c>
      <c r="G93" s="9">
        <f t="shared" si="6"/>
        <v>8468.4027777777883</v>
      </c>
      <c r="I93" s="9">
        <f t="shared" si="9"/>
        <v>1257445.5006986519</v>
      </c>
      <c r="J93" s="9">
        <f t="shared" si="10"/>
        <v>5134.5691278528293</v>
      </c>
      <c r="K93" s="9">
        <f t="shared" si="11"/>
        <v>7695.5374490306676</v>
      </c>
    </row>
    <row r="94" spans="3:11" x14ac:dyDescent="0.2">
      <c r="C94" t="s">
        <v>98</v>
      </c>
      <c r="E94" s="9">
        <f t="shared" si="7"/>
        <v>1079444.4444444468</v>
      </c>
      <c r="F94" s="9">
        <f t="shared" si="8"/>
        <v>4424.1782407407509</v>
      </c>
      <c r="G94" s="9">
        <f t="shared" si="6"/>
        <v>8451.9560185185292</v>
      </c>
      <c r="I94" s="9">
        <f t="shared" si="9"/>
        <v>1254884.532377474</v>
      </c>
      <c r="J94" s="9">
        <f t="shared" si="10"/>
        <v>5124.1118405413526</v>
      </c>
      <c r="K94" s="9">
        <f t="shared" si="11"/>
        <v>7695.5374490306676</v>
      </c>
    </row>
    <row r="95" spans="3:11" x14ac:dyDescent="0.2">
      <c r="C95" t="s">
        <v>99</v>
      </c>
      <c r="E95" s="9">
        <f t="shared" si="7"/>
        <v>1075416.6666666691</v>
      </c>
      <c r="F95" s="9">
        <f t="shared" si="8"/>
        <v>4407.7314814814918</v>
      </c>
      <c r="G95" s="9">
        <f t="shared" si="6"/>
        <v>8435.50925925927</v>
      </c>
      <c r="I95" s="9">
        <f t="shared" si="9"/>
        <v>1252313.1067689846</v>
      </c>
      <c r="J95" s="9">
        <f t="shared" si="10"/>
        <v>5113.6118526400205</v>
      </c>
      <c r="K95" s="9">
        <f t="shared" si="11"/>
        <v>7695.5374490306676</v>
      </c>
    </row>
    <row r="96" spans="3:11" x14ac:dyDescent="0.2">
      <c r="C96" t="s">
        <v>100</v>
      </c>
      <c r="E96" s="9">
        <f t="shared" si="7"/>
        <v>1071388.8888888913</v>
      </c>
      <c r="F96" s="9">
        <f t="shared" si="8"/>
        <v>4391.2847222222326</v>
      </c>
      <c r="G96" s="9">
        <f t="shared" si="6"/>
        <v>8419.0625000000109</v>
      </c>
      <c r="I96" s="9">
        <f t="shared" si="9"/>
        <v>1249731.181172594</v>
      </c>
      <c r="J96" s="9">
        <f t="shared" si="10"/>
        <v>5103.068989788092</v>
      </c>
      <c r="K96" s="9">
        <f t="shared" si="11"/>
        <v>7695.5374490306676</v>
      </c>
    </row>
    <row r="97" spans="3:11" x14ac:dyDescent="0.2">
      <c r="C97" t="s">
        <v>101</v>
      </c>
      <c r="E97" s="9">
        <f t="shared" si="7"/>
        <v>1067361.1111111136</v>
      </c>
      <c r="F97" s="9">
        <f t="shared" si="8"/>
        <v>4374.8379629629735</v>
      </c>
      <c r="G97" s="9">
        <f t="shared" si="6"/>
        <v>8402.6157407407518</v>
      </c>
      <c r="I97" s="9">
        <f t="shared" si="9"/>
        <v>1247138.7127133515</v>
      </c>
      <c r="J97" s="9">
        <f t="shared" si="10"/>
        <v>5092.4830769128521</v>
      </c>
      <c r="K97" s="9">
        <f t="shared" si="11"/>
        <v>7695.5374490306676</v>
      </c>
    </row>
    <row r="98" spans="3:11" x14ac:dyDescent="0.2">
      <c r="C98" t="s">
        <v>102</v>
      </c>
      <c r="E98" s="9">
        <f t="shared" si="7"/>
        <v>1063333.3333333358</v>
      </c>
      <c r="F98" s="9">
        <f t="shared" si="8"/>
        <v>4358.3912037037144</v>
      </c>
      <c r="G98" s="9">
        <f t="shared" si="6"/>
        <v>8386.1689814814927</v>
      </c>
      <c r="I98" s="9">
        <f t="shared" si="9"/>
        <v>1244535.6583412336</v>
      </c>
      <c r="J98" s="9">
        <f t="shared" si="10"/>
        <v>5081.8539382267036</v>
      </c>
      <c r="K98" s="9">
        <f t="shared" si="11"/>
        <v>7695.5374490306676</v>
      </c>
    </row>
    <row r="99" spans="3:11" x14ac:dyDescent="0.2">
      <c r="C99" t="s">
        <v>103</v>
      </c>
      <c r="E99" s="9">
        <f t="shared" si="7"/>
        <v>1059305.5555555581</v>
      </c>
      <c r="F99" s="9">
        <f t="shared" si="8"/>
        <v>4341.9444444444553</v>
      </c>
      <c r="G99" s="9">
        <f t="shared" si="6"/>
        <v>8369.7222222222335</v>
      </c>
      <c r="I99" s="9">
        <f t="shared" si="9"/>
        <v>1241921.9748304295</v>
      </c>
      <c r="J99" s="9">
        <f t="shared" si="10"/>
        <v>5071.1813972242544</v>
      </c>
      <c r="K99" s="9">
        <f t="shared" si="11"/>
        <v>7695.5374490306676</v>
      </c>
    </row>
    <row r="100" spans="3:11" x14ac:dyDescent="0.2">
      <c r="C100" t="s">
        <v>104</v>
      </c>
      <c r="E100" s="9">
        <f t="shared" si="7"/>
        <v>1055277.7777777803</v>
      </c>
      <c r="F100" s="9">
        <f t="shared" si="8"/>
        <v>4325.4976851851961</v>
      </c>
      <c r="G100" s="9">
        <f t="shared" si="6"/>
        <v>8353.2754629629744</v>
      </c>
      <c r="I100" s="9">
        <f t="shared" si="9"/>
        <v>1239297.6187786232</v>
      </c>
      <c r="J100" s="9">
        <f t="shared" si="10"/>
        <v>5060.4652766793779</v>
      </c>
      <c r="K100" s="9">
        <f t="shared" si="11"/>
        <v>7695.5374490306676</v>
      </c>
    </row>
    <row r="101" spans="3:11" x14ac:dyDescent="0.2">
      <c r="C101" t="s">
        <v>105</v>
      </c>
      <c r="E101" s="9">
        <f t="shared" si="7"/>
        <v>1051250.0000000026</v>
      </c>
      <c r="F101" s="9">
        <f t="shared" si="8"/>
        <v>4309.050925925937</v>
      </c>
      <c r="G101" s="9">
        <f t="shared" si="6"/>
        <v>8336.8287037037153</v>
      </c>
      <c r="I101" s="9">
        <f t="shared" si="9"/>
        <v>1236662.546606272</v>
      </c>
      <c r="J101" s="9">
        <f t="shared" si="10"/>
        <v>5049.705398642277</v>
      </c>
      <c r="K101" s="9">
        <f t="shared" si="11"/>
        <v>7695.5374490306676</v>
      </c>
    </row>
    <row r="102" spans="3:11" x14ac:dyDescent="0.2">
      <c r="C102" t="s">
        <v>106</v>
      </c>
      <c r="E102" s="9">
        <f t="shared" si="7"/>
        <v>1047222.2222222248</v>
      </c>
      <c r="F102" s="9">
        <f t="shared" si="8"/>
        <v>4292.6041666666779</v>
      </c>
      <c r="G102" s="9">
        <f t="shared" si="6"/>
        <v>8320.3819444444562</v>
      </c>
      <c r="I102" s="9">
        <f t="shared" si="9"/>
        <v>1234016.7145558835</v>
      </c>
      <c r="J102" s="9">
        <f t="shared" si="10"/>
        <v>5038.9015844365249</v>
      </c>
      <c r="K102" s="9">
        <f t="shared" si="11"/>
        <v>7695.5374490306676</v>
      </c>
    </row>
    <row r="103" spans="3:11" x14ac:dyDescent="0.2">
      <c r="C103" t="s">
        <v>107</v>
      </c>
      <c r="E103" s="9">
        <f t="shared" si="7"/>
        <v>1043194.4444444471</v>
      </c>
      <c r="F103" s="9">
        <f t="shared" si="8"/>
        <v>4276.1574074074178</v>
      </c>
      <c r="G103" s="9">
        <f t="shared" si="6"/>
        <v>8303.9351851851952</v>
      </c>
      <c r="I103" s="9">
        <f t="shared" si="9"/>
        <v>1231360.0786912893</v>
      </c>
      <c r="J103" s="9">
        <f t="shared" si="10"/>
        <v>5028.0536546560979</v>
      </c>
      <c r="K103" s="9">
        <f t="shared" si="11"/>
        <v>7695.5374490306676</v>
      </c>
    </row>
    <row r="104" spans="3:11" x14ac:dyDescent="0.2">
      <c r="C104" t="s">
        <v>108</v>
      </c>
      <c r="E104" s="9">
        <f t="shared" si="7"/>
        <v>1039166.6666666693</v>
      </c>
      <c r="F104" s="9">
        <f t="shared" si="8"/>
        <v>4259.7106481481587</v>
      </c>
      <c r="G104" s="9">
        <f t="shared" si="6"/>
        <v>8287.4884259259361</v>
      </c>
      <c r="I104" s="9">
        <f t="shared" si="9"/>
        <v>1228692.5948969147</v>
      </c>
      <c r="J104" s="9">
        <f t="shared" si="10"/>
        <v>5017.1614291624019</v>
      </c>
      <c r="K104" s="9">
        <f t="shared" si="11"/>
        <v>7695.5374490306676</v>
      </c>
    </row>
    <row r="105" spans="3:11" x14ac:dyDescent="0.2">
      <c r="C105" t="s">
        <v>109</v>
      </c>
      <c r="E105" s="9">
        <f t="shared" si="7"/>
        <v>1035138.8888888916</v>
      </c>
      <c r="F105" s="9">
        <f t="shared" si="8"/>
        <v>4243.2638888888996</v>
      </c>
      <c r="G105" s="9">
        <f t="shared" si="6"/>
        <v>8271.041666666677</v>
      </c>
      <c r="I105" s="9">
        <f t="shared" si="9"/>
        <v>1226014.2188770464</v>
      </c>
      <c r="J105" s="9">
        <f t="shared" si="10"/>
        <v>5006.2247270812732</v>
      </c>
      <c r="K105" s="9">
        <f t="shared" si="11"/>
        <v>7695.5374490306676</v>
      </c>
    </row>
    <row r="106" spans="3:11" x14ac:dyDescent="0.2">
      <c r="C106" t="s">
        <v>110</v>
      </c>
      <c r="E106" s="9">
        <f t="shared" si="7"/>
        <v>1031111.1111111138</v>
      </c>
      <c r="F106" s="9">
        <f t="shared" si="8"/>
        <v>4226.8171296296405</v>
      </c>
      <c r="G106" s="9">
        <f t="shared" si="6"/>
        <v>8254.5949074074178</v>
      </c>
      <c r="I106" s="9">
        <f t="shared" si="9"/>
        <v>1223324.9061550971</v>
      </c>
      <c r="J106" s="9">
        <f t="shared" si="10"/>
        <v>4995.2433667999803</v>
      </c>
      <c r="K106" s="9">
        <f t="shared" si="11"/>
        <v>7695.5374490306676</v>
      </c>
    </row>
    <row r="107" spans="3:11" x14ac:dyDescent="0.2">
      <c r="C107" t="s">
        <v>111</v>
      </c>
      <c r="E107" s="9">
        <f t="shared" si="7"/>
        <v>1027083.333333336</v>
      </c>
      <c r="F107" s="9">
        <f t="shared" si="8"/>
        <v>4210.3703703703814</v>
      </c>
      <c r="G107" s="9">
        <f t="shared" si="6"/>
        <v>8238.1481481481587</v>
      </c>
      <c r="I107" s="9">
        <f t="shared" si="9"/>
        <v>1220624.6120728664</v>
      </c>
      <c r="J107" s="9">
        <f t="shared" si="10"/>
        <v>4984.2171659642045</v>
      </c>
      <c r="K107" s="9">
        <f t="shared" si="11"/>
        <v>7695.5374490306676</v>
      </c>
    </row>
    <row r="108" spans="3:11" x14ac:dyDescent="0.2">
      <c r="C108" t="s">
        <v>112</v>
      </c>
      <c r="E108" s="9">
        <f t="shared" si="7"/>
        <v>1023055.5555555583</v>
      </c>
      <c r="F108" s="9">
        <f t="shared" si="8"/>
        <v>4193.9236111111222</v>
      </c>
      <c r="G108" s="9">
        <f t="shared" si="6"/>
        <v>8221.7013888888996</v>
      </c>
      <c r="I108" s="9">
        <f t="shared" si="9"/>
        <v>1217913.2917897999</v>
      </c>
      <c r="J108" s="9">
        <f t="shared" si="10"/>
        <v>4973.1459414750161</v>
      </c>
      <c r="K108" s="9">
        <f t="shared" si="11"/>
        <v>7695.5374490306676</v>
      </c>
    </row>
    <row r="109" spans="3:11" x14ac:dyDescent="0.2">
      <c r="C109" t="s">
        <v>113</v>
      </c>
      <c r="E109" s="9">
        <f t="shared" si="7"/>
        <v>1019027.7777777805</v>
      </c>
      <c r="F109" s="9">
        <f t="shared" si="8"/>
        <v>4177.4768518518631</v>
      </c>
      <c r="G109" s="9">
        <f t="shared" si="6"/>
        <v>8205.2546296296405</v>
      </c>
      <c r="I109" s="9">
        <f t="shared" si="9"/>
        <v>1215190.9002822442</v>
      </c>
      <c r="J109" s="9">
        <f t="shared" si="10"/>
        <v>4962.0295094858311</v>
      </c>
      <c r="K109" s="9">
        <f t="shared" si="11"/>
        <v>7695.5374490306676</v>
      </c>
    </row>
    <row r="110" spans="3:11" x14ac:dyDescent="0.2">
      <c r="C110" t="s">
        <v>114</v>
      </c>
      <c r="E110" s="9">
        <f t="shared" si="7"/>
        <v>1015000.0000000028</v>
      </c>
      <c r="F110" s="9">
        <f t="shared" si="8"/>
        <v>4161.030092592604</v>
      </c>
      <c r="G110" s="9">
        <f t="shared" si="6"/>
        <v>8188.8078703703814</v>
      </c>
      <c r="I110" s="9">
        <f t="shared" si="9"/>
        <v>1212457.3923426995</v>
      </c>
      <c r="J110" s="9">
        <f t="shared" si="10"/>
        <v>4950.8676853993566</v>
      </c>
      <c r="K110" s="9">
        <f t="shared" si="11"/>
        <v>7695.5374490306676</v>
      </c>
    </row>
    <row r="111" spans="3:11" x14ac:dyDescent="0.2">
      <c r="C111" t="s">
        <v>115</v>
      </c>
      <c r="E111" s="9">
        <f t="shared" si="7"/>
        <v>1010972.222222225</v>
      </c>
      <c r="F111" s="9">
        <f t="shared" si="8"/>
        <v>4144.5833333333449</v>
      </c>
      <c r="G111" s="9">
        <f t="shared" si="6"/>
        <v>8172.3611111111222</v>
      </c>
      <c r="I111" s="9">
        <f t="shared" si="9"/>
        <v>1209712.722579068</v>
      </c>
      <c r="J111" s="9">
        <f t="shared" si="10"/>
        <v>4939.6602838645276</v>
      </c>
      <c r="K111" s="9">
        <f t="shared" si="11"/>
        <v>7695.5374490306676</v>
      </c>
    </row>
    <row r="112" spans="3:11" x14ac:dyDescent="0.2">
      <c r="C112" t="s">
        <v>116</v>
      </c>
      <c r="E112" s="9">
        <f t="shared" si="7"/>
        <v>1006944.4444444473</v>
      </c>
      <c r="F112" s="9">
        <f t="shared" si="8"/>
        <v>4128.1365740740857</v>
      </c>
      <c r="G112" s="9">
        <f t="shared" si="6"/>
        <v>8155.9143518518631</v>
      </c>
      <c r="I112" s="9">
        <f t="shared" si="9"/>
        <v>1206956.8454139018</v>
      </c>
      <c r="J112" s="9">
        <f t="shared" si="10"/>
        <v>4928.4071187734326</v>
      </c>
      <c r="K112" s="9">
        <f t="shared" si="11"/>
        <v>7695.5374490306676</v>
      </c>
    </row>
    <row r="113" spans="3:11" x14ac:dyDescent="0.2">
      <c r="C113" t="s">
        <v>117</v>
      </c>
      <c r="E113" s="9">
        <f t="shared" si="7"/>
        <v>1002916.6666666695</v>
      </c>
      <c r="F113" s="9">
        <f t="shared" si="8"/>
        <v>4111.6898148148266</v>
      </c>
      <c r="G113" s="9">
        <f t="shared" si="6"/>
        <v>8139.467592592604</v>
      </c>
      <c r="I113" s="9">
        <f t="shared" si="9"/>
        <v>1204189.7150836445</v>
      </c>
      <c r="J113" s="9">
        <f t="shared" si="10"/>
        <v>4917.1080032582149</v>
      </c>
      <c r="K113" s="9">
        <f t="shared" si="11"/>
        <v>7695.5374490306676</v>
      </c>
    </row>
    <row r="114" spans="3:11" x14ac:dyDescent="0.2">
      <c r="C114" t="s">
        <v>118</v>
      </c>
      <c r="E114" s="9">
        <f t="shared" si="7"/>
        <v>998888.88888889179</v>
      </c>
      <c r="F114" s="9">
        <f t="shared" si="8"/>
        <v>4095.2430555555675</v>
      </c>
      <c r="G114" s="9">
        <f t="shared" si="6"/>
        <v>8123.0208333333449</v>
      </c>
      <c r="I114" s="9">
        <f t="shared" si="9"/>
        <v>1201411.2856378721</v>
      </c>
      <c r="J114" s="9">
        <f t="shared" si="10"/>
        <v>4905.7627496879777</v>
      </c>
      <c r="K114" s="9">
        <f t="shared" si="11"/>
        <v>7695.5374490306676</v>
      </c>
    </row>
    <row r="115" spans="3:11" x14ac:dyDescent="0.2">
      <c r="C115" t="s">
        <v>119</v>
      </c>
      <c r="E115" s="9">
        <f t="shared" si="7"/>
        <v>994861.11111111403</v>
      </c>
      <c r="F115" s="9">
        <f t="shared" si="8"/>
        <v>4078.7962962963084</v>
      </c>
      <c r="G115" s="9">
        <f t="shared" si="6"/>
        <v>8106.5740740740857</v>
      </c>
      <c r="I115" s="9">
        <f t="shared" si="9"/>
        <v>1198621.5109385294</v>
      </c>
      <c r="J115" s="9">
        <f t="shared" si="10"/>
        <v>4894.3711696656619</v>
      </c>
      <c r="K115" s="9">
        <f t="shared" si="11"/>
        <v>7695.5374490306676</v>
      </c>
    </row>
    <row r="116" spans="3:11" x14ac:dyDescent="0.2">
      <c r="C116" t="s">
        <v>120</v>
      </c>
      <c r="E116" s="9">
        <f t="shared" si="7"/>
        <v>990833.33333333628</v>
      </c>
      <c r="F116" s="9">
        <f t="shared" si="8"/>
        <v>4062.3495370370492</v>
      </c>
      <c r="G116" s="9">
        <f t="shared" si="6"/>
        <v>8090.1273148148266</v>
      </c>
      <c r="I116" s="9">
        <f t="shared" si="9"/>
        <v>1195820.3446591643</v>
      </c>
      <c r="J116" s="9">
        <f t="shared" si="10"/>
        <v>4882.9330740249216</v>
      </c>
      <c r="K116" s="9">
        <f t="shared" si="11"/>
        <v>7695.5374490306676</v>
      </c>
    </row>
    <row r="117" spans="3:11" x14ac:dyDescent="0.2">
      <c r="C117" t="s">
        <v>121</v>
      </c>
      <c r="E117" s="9">
        <f t="shared" si="7"/>
        <v>986805.55555555853</v>
      </c>
      <c r="F117" s="9">
        <f t="shared" si="8"/>
        <v>4045.9027777777901</v>
      </c>
      <c r="G117" s="9">
        <f t="shared" si="6"/>
        <v>8073.6805555555675</v>
      </c>
      <c r="I117" s="9">
        <f t="shared" si="9"/>
        <v>1193007.7402841586</v>
      </c>
      <c r="J117" s="9">
        <f t="shared" si="10"/>
        <v>4871.4482728269813</v>
      </c>
      <c r="K117" s="9">
        <f t="shared" si="11"/>
        <v>7695.5374490306676</v>
      </c>
    </row>
    <row r="118" spans="3:11" x14ac:dyDescent="0.2">
      <c r="C118" t="s">
        <v>122</v>
      </c>
      <c r="E118" s="9">
        <f t="shared" si="7"/>
        <v>982777.77777778078</v>
      </c>
      <c r="F118" s="9">
        <f t="shared" si="8"/>
        <v>4029.456018518531</v>
      </c>
      <c r="G118" s="9">
        <f t="shared" si="6"/>
        <v>8057.2337962963084</v>
      </c>
      <c r="I118" s="9">
        <f t="shared" si="9"/>
        <v>1190183.651107955</v>
      </c>
      <c r="J118" s="9">
        <f t="shared" si="10"/>
        <v>4859.9165753574835</v>
      </c>
      <c r="K118" s="9">
        <f t="shared" si="11"/>
        <v>7695.5374490306676</v>
      </c>
    </row>
    <row r="119" spans="3:11" x14ac:dyDescent="0.2">
      <c r="C119" t="s">
        <v>123</v>
      </c>
      <c r="E119" s="9">
        <f t="shared" si="7"/>
        <v>978750.00000000303</v>
      </c>
      <c r="F119" s="9">
        <f t="shared" si="8"/>
        <v>4013.0092592592719</v>
      </c>
      <c r="G119" s="9">
        <f t="shared" si="6"/>
        <v>8040.7870370370492</v>
      </c>
      <c r="I119" s="9">
        <f t="shared" si="9"/>
        <v>1187348.0302342819</v>
      </c>
      <c r="J119" s="9">
        <f t="shared" si="10"/>
        <v>4848.337790123318</v>
      </c>
      <c r="K119" s="9">
        <f t="shared" si="11"/>
        <v>7695.5374490306676</v>
      </c>
    </row>
    <row r="120" spans="3:11" x14ac:dyDescent="0.2">
      <c r="C120" t="s">
        <v>124</v>
      </c>
      <c r="E120" s="9">
        <f t="shared" si="7"/>
        <v>974722.22222222527</v>
      </c>
      <c r="F120" s="9">
        <f t="shared" si="8"/>
        <v>3996.5625000000127</v>
      </c>
      <c r="G120" s="9">
        <f t="shared" si="6"/>
        <v>8024.3402777777901</v>
      </c>
      <c r="I120" s="9">
        <f t="shared" si="9"/>
        <v>1184500.8305753747</v>
      </c>
      <c r="J120" s="9">
        <f t="shared" si="10"/>
        <v>4836.7117248494469</v>
      </c>
      <c r="K120" s="9">
        <f t="shared" si="11"/>
        <v>7695.5374490306676</v>
      </c>
    </row>
    <row r="121" spans="3:11" x14ac:dyDescent="0.2">
      <c r="C121" t="s">
        <v>125</v>
      </c>
      <c r="E121" s="9">
        <f t="shared" si="7"/>
        <v>970694.44444444752</v>
      </c>
      <c r="F121" s="9">
        <f t="shared" si="8"/>
        <v>3980.1157407407536</v>
      </c>
      <c r="G121" s="9">
        <f t="shared" si="6"/>
        <v>8007.893518518531</v>
      </c>
      <c r="I121" s="9">
        <f t="shared" si="9"/>
        <v>1181642.0048511934</v>
      </c>
      <c r="J121" s="9">
        <f t="shared" si="10"/>
        <v>4825.0381864757064</v>
      </c>
      <c r="K121" s="9">
        <f t="shared" si="11"/>
        <v>7695.5374490306676</v>
      </c>
    </row>
    <row r="122" spans="3:11" x14ac:dyDescent="0.2">
      <c r="C122" t="s">
        <v>126</v>
      </c>
      <c r="E122" s="9">
        <f t="shared" si="7"/>
        <v>966666.66666666977</v>
      </c>
      <c r="F122" s="9">
        <f t="shared" si="8"/>
        <v>3963.6689814814945</v>
      </c>
      <c r="G122" s="9">
        <f t="shared" si="6"/>
        <v>7991.4467592592719</v>
      </c>
      <c r="I122" s="9">
        <f t="shared" si="9"/>
        <v>1178771.5055886384</v>
      </c>
      <c r="J122" s="9">
        <f t="shared" si="10"/>
        <v>4813.3169811536072</v>
      </c>
      <c r="K122" s="9">
        <f t="shared" si="11"/>
        <v>7695.5374490306676</v>
      </c>
    </row>
    <row r="123" spans="3:11" x14ac:dyDescent="0.2">
      <c r="C123" t="s">
        <v>127</v>
      </c>
      <c r="E123" s="9">
        <f t="shared" si="7"/>
        <v>962638.88888889202</v>
      </c>
      <c r="F123" s="9">
        <f t="shared" si="8"/>
        <v>3947.2222222222349</v>
      </c>
      <c r="G123" s="9">
        <f t="shared" si="6"/>
        <v>7975.0000000000127</v>
      </c>
      <c r="I123" s="9">
        <f t="shared" si="9"/>
        <v>1175889.2851207613</v>
      </c>
      <c r="J123" s="9">
        <f t="shared" si="10"/>
        <v>4801.5479142431086</v>
      </c>
      <c r="K123" s="9">
        <f t="shared" si="11"/>
        <v>7695.5374490306676</v>
      </c>
    </row>
    <row r="124" spans="3:11" x14ac:dyDescent="0.2">
      <c r="C124" t="s">
        <v>128</v>
      </c>
      <c r="E124" s="9">
        <f t="shared" si="7"/>
        <v>958611.11111111427</v>
      </c>
      <c r="F124" s="9">
        <f t="shared" si="8"/>
        <v>3930.7754629629758</v>
      </c>
      <c r="G124" s="9">
        <f t="shared" si="6"/>
        <v>7958.5532407407536</v>
      </c>
      <c r="I124" s="9">
        <f t="shared" si="9"/>
        <v>1172995.2955859737</v>
      </c>
      <c r="J124" s="9">
        <f t="shared" si="10"/>
        <v>4789.7307903093924</v>
      </c>
      <c r="K124" s="9">
        <f t="shared" si="11"/>
        <v>7695.5374490306676</v>
      </c>
    </row>
    <row r="125" spans="3:11" x14ac:dyDescent="0.2">
      <c r="C125" t="s">
        <v>129</v>
      </c>
      <c r="E125" s="9">
        <f t="shared" si="7"/>
        <v>954583.33333333652</v>
      </c>
      <c r="F125" s="9">
        <f t="shared" si="8"/>
        <v>3914.3287037037167</v>
      </c>
      <c r="G125" s="9">
        <f t="shared" si="6"/>
        <v>7942.1064814814945</v>
      </c>
      <c r="I125" s="9">
        <f t="shared" si="9"/>
        <v>1170089.4889272524</v>
      </c>
      <c r="J125" s="9">
        <f t="shared" si="10"/>
        <v>4777.8654131196135</v>
      </c>
      <c r="K125" s="9">
        <f t="shared" si="11"/>
        <v>7695.5374490306676</v>
      </c>
    </row>
    <row r="126" spans="3:11" x14ac:dyDescent="0.2">
      <c r="C126" t="s">
        <v>130</v>
      </c>
      <c r="E126" s="9">
        <f t="shared" si="7"/>
        <v>950555.55555555876</v>
      </c>
      <c r="F126" s="9">
        <f t="shared" si="8"/>
        <v>3897.8819444444575</v>
      </c>
      <c r="G126" s="9">
        <f t="shared" si="6"/>
        <v>7925.6597222222354</v>
      </c>
      <c r="I126" s="9">
        <f t="shared" si="9"/>
        <v>1167171.8168913412</v>
      </c>
      <c r="J126" s="9">
        <f t="shared" si="10"/>
        <v>4765.9515856396438</v>
      </c>
      <c r="K126" s="9">
        <f t="shared" si="11"/>
        <v>7695.5374490306676</v>
      </c>
    </row>
    <row r="127" spans="3:11" x14ac:dyDescent="0.2">
      <c r="C127" t="s">
        <v>131</v>
      </c>
      <c r="E127" s="9">
        <f t="shared" si="7"/>
        <v>946527.77777778101</v>
      </c>
      <c r="F127" s="9">
        <f t="shared" si="8"/>
        <v>3881.4351851851984</v>
      </c>
      <c r="G127" s="9">
        <f t="shared" si="6"/>
        <v>7909.2129629629762</v>
      </c>
      <c r="I127" s="9">
        <f t="shared" si="9"/>
        <v>1164242.2310279503</v>
      </c>
      <c r="J127" s="9">
        <f t="shared" si="10"/>
        <v>4753.9891100307968</v>
      </c>
      <c r="K127" s="9">
        <f t="shared" si="11"/>
        <v>7695.5374490306676</v>
      </c>
    </row>
    <row r="128" spans="3:11" x14ac:dyDescent="0.2">
      <c r="C128" t="s">
        <v>132</v>
      </c>
      <c r="E128" s="9">
        <f t="shared" si="7"/>
        <v>942500.00000000326</v>
      </c>
      <c r="F128" s="9">
        <f t="shared" si="8"/>
        <v>3864.9884259259393</v>
      </c>
      <c r="G128" s="9">
        <f t="shared" si="6"/>
        <v>7892.7662037037171</v>
      </c>
      <c r="I128" s="9">
        <f t="shared" si="9"/>
        <v>1161300.6826889503</v>
      </c>
      <c r="J128" s="9">
        <f t="shared" si="10"/>
        <v>4741.9777876465478</v>
      </c>
      <c r="K128" s="9">
        <f t="shared" si="11"/>
        <v>7695.5374490306676</v>
      </c>
    </row>
    <row r="129" spans="3:11" x14ac:dyDescent="0.2">
      <c r="C129" t="s">
        <v>133</v>
      </c>
      <c r="E129" s="9">
        <f t="shared" si="7"/>
        <v>938472.22222222551</v>
      </c>
      <c r="F129" s="9">
        <f t="shared" si="8"/>
        <v>3848.5416666666802</v>
      </c>
      <c r="G129" s="9">
        <f t="shared" si="6"/>
        <v>7876.319444444458</v>
      </c>
      <c r="I129" s="9">
        <f t="shared" si="9"/>
        <v>1158347.1230275661</v>
      </c>
      <c r="J129" s="9">
        <f t="shared" si="10"/>
        <v>4729.9174190292288</v>
      </c>
      <c r="K129" s="9">
        <f t="shared" si="11"/>
        <v>7695.5374490306676</v>
      </c>
    </row>
    <row r="130" spans="3:11" x14ac:dyDescent="0.2">
      <c r="C130" t="s">
        <v>134</v>
      </c>
      <c r="E130" s="9">
        <f t="shared" si="7"/>
        <v>934444.44444444776</v>
      </c>
      <c r="F130" s="9">
        <f t="shared" si="8"/>
        <v>3832.094907407421</v>
      </c>
      <c r="G130" s="9">
        <f t="shared" si="6"/>
        <v>7859.8726851851989</v>
      </c>
      <c r="I130" s="9">
        <f t="shared" si="9"/>
        <v>1155381.5029975646</v>
      </c>
      <c r="J130" s="9">
        <f t="shared" si="10"/>
        <v>4717.8078039067223</v>
      </c>
      <c r="K130" s="9">
        <f t="shared" si="11"/>
        <v>7695.5374490306676</v>
      </c>
    </row>
    <row r="131" spans="3:11" x14ac:dyDescent="0.2">
      <c r="C131" t="s">
        <v>135</v>
      </c>
      <c r="E131" s="9">
        <f t="shared" si="7"/>
        <v>930416.66666667</v>
      </c>
      <c r="F131" s="9">
        <f t="shared" si="8"/>
        <v>3815.6481481481619</v>
      </c>
      <c r="G131" s="9">
        <f t="shared" ref="G131:G194" si="12">F131+B$6</f>
        <v>7843.4259259259397</v>
      </c>
      <c r="I131" s="9">
        <f t="shared" si="9"/>
        <v>1152403.7733524407</v>
      </c>
      <c r="J131" s="9">
        <f t="shared" si="10"/>
        <v>4705.648741189133</v>
      </c>
      <c r="K131" s="9">
        <f t="shared" si="11"/>
        <v>7695.5374490306676</v>
      </c>
    </row>
    <row r="132" spans="3:11" x14ac:dyDescent="0.2">
      <c r="C132" t="s">
        <v>136</v>
      </c>
      <c r="E132" s="9">
        <f t="shared" ref="E132:E195" si="13">E131-B$6</f>
        <v>926388.88888889225</v>
      </c>
      <c r="F132" s="9">
        <f t="shared" ref="F132:F195" si="14">E131*B$5/12</f>
        <v>3799.2013888889028</v>
      </c>
      <c r="G132" s="9">
        <f t="shared" si="12"/>
        <v>7826.9791666666806</v>
      </c>
      <c r="I132" s="9">
        <f t="shared" si="9"/>
        <v>1149413.8846445992</v>
      </c>
      <c r="J132" s="9">
        <f t="shared" si="10"/>
        <v>4693.4400289654468</v>
      </c>
      <c r="K132" s="9">
        <f t="shared" si="11"/>
        <v>7695.5374490306676</v>
      </c>
    </row>
    <row r="133" spans="3:11" x14ac:dyDescent="0.2">
      <c r="C133" t="s">
        <v>137</v>
      </c>
      <c r="E133" s="9">
        <f t="shared" si="13"/>
        <v>922361.1111111145</v>
      </c>
      <c r="F133" s="9">
        <f t="shared" si="14"/>
        <v>3782.7546296296437</v>
      </c>
      <c r="G133" s="9">
        <f t="shared" si="12"/>
        <v>7810.5324074074215</v>
      </c>
      <c r="I133" s="9">
        <f t="shared" ref="I133:I196" si="15">I132-K132+J132</f>
        <v>1146411.787224534</v>
      </c>
      <c r="J133" s="9">
        <f t="shared" ref="J133:J196" si="16">I133*$B$5/12</f>
        <v>4681.1814645001805</v>
      </c>
      <c r="K133" s="9">
        <f t="shared" ref="K133:K196" si="17">K132</f>
        <v>7695.5374490306676</v>
      </c>
    </row>
    <row r="134" spans="3:11" x14ac:dyDescent="0.2">
      <c r="C134" t="s">
        <v>138</v>
      </c>
      <c r="E134" s="9">
        <f t="shared" si="13"/>
        <v>918333.33333333675</v>
      </c>
      <c r="F134" s="9">
        <f t="shared" si="14"/>
        <v>3766.3078703703845</v>
      </c>
      <c r="G134" s="9">
        <f t="shared" si="12"/>
        <v>7794.0856481481624</v>
      </c>
      <c r="I134" s="9">
        <f t="shared" si="15"/>
        <v>1143397.4312400036</v>
      </c>
      <c r="J134" s="9">
        <f t="shared" si="16"/>
        <v>4668.8728442300153</v>
      </c>
      <c r="K134" s="9">
        <f t="shared" si="17"/>
        <v>7695.5374490306676</v>
      </c>
    </row>
    <row r="135" spans="3:11" x14ac:dyDescent="0.2">
      <c r="C135" t="s">
        <v>139</v>
      </c>
      <c r="E135" s="9">
        <f t="shared" si="13"/>
        <v>914305.555555559</v>
      </c>
      <c r="F135" s="9">
        <f t="shared" si="14"/>
        <v>3749.8611111111254</v>
      </c>
      <c r="G135" s="9">
        <f t="shared" si="12"/>
        <v>7777.6388888889032</v>
      </c>
      <c r="I135" s="9">
        <f t="shared" si="15"/>
        <v>1140370.7666352028</v>
      </c>
      <c r="J135" s="9">
        <f t="shared" si="16"/>
        <v>4656.5139637604116</v>
      </c>
      <c r="K135" s="9">
        <f t="shared" si="17"/>
        <v>7695.5374490306676</v>
      </c>
    </row>
    <row r="136" spans="3:11" x14ac:dyDescent="0.2">
      <c r="C136" t="s">
        <v>140</v>
      </c>
      <c r="E136" s="9">
        <f t="shared" si="13"/>
        <v>910277.77777778124</v>
      </c>
      <c r="F136" s="9">
        <f t="shared" si="14"/>
        <v>3733.4143518518663</v>
      </c>
      <c r="G136" s="9">
        <f t="shared" si="12"/>
        <v>7761.1921296296441</v>
      </c>
      <c r="I136" s="9">
        <f t="shared" si="15"/>
        <v>1137331.7431499325</v>
      </c>
      <c r="J136" s="9">
        <f t="shared" si="16"/>
        <v>4644.1046178622246</v>
      </c>
      <c r="K136" s="9">
        <f t="shared" si="17"/>
        <v>7695.5374490306676</v>
      </c>
    </row>
    <row r="137" spans="3:11" x14ac:dyDescent="0.2">
      <c r="C137" t="s">
        <v>141</v>
      </c>
      <c r="E137" s="9">
        <f t="shared" si="13"/>
        <v>906250.00000000349</v>
      </c>
      <c r="F137" s="9">
        <f t="shared" si="14"/>
        <v>3716.9675925926072</v>
      </c>
      <c r="G137" s="9">
        <f t="shared" si="12"/>
        <v>7744.745370370385</v>
      </c>
      <c r="I137" s="9">
        <f t="shared" si="15"/>
        <v>1134280.3103187641</v>
      </c>
      <c r="J137" s="9">
        <f t="shared" si="16"/>
        <v>4631.6446004682866</v>
      </c>
      <c r="K137" s="9">
        <f t="shared" si="17"/>
        <v>7695.5374490306676</v>
      </c>
    </row>
    <row r="138" spans="3:11" x14ac:dyDescent="0.2">
      <c r="C138" t="s">
        <v>142</v>
      </c>
      <c r="E138" s="9">
        <f t="shared" si="13"/>
        <v>902222.22222222574</v>
      </c>
      <c r="F138" s="9">
        <f t="shared" si="14"/>
        <v>3700.520833333348</v>
      </c>
      <c r="G138" s="9">
        <f t="shared" si="12"/>
        <v>7728.2986111111259</v>
      </c>
      <c r="I138" s="9">
        <f t="shared" si="15"/>
        <v>1131216.4174702016</v>
      </c>
      <c r="J138" s="9">
        <f t="shared" si="16"/>
        <v>4619.13370466999</v>
      </c>
      <c r="K138" s="9">
        <f t="shared" si="17"/>
        <v>7695.5374490306676</v>
      </c>
    </row>
    <row r="139" spans="3:11" x14ac:dyDescent="0.2">
      <c r="C139" t="s">
        <v>143</v>
      </c>
      <c r="E139" s="9">
        <f t="shared" si="13"/>
        <v>898194.44444444799</v>
      </c>
      <c r="F139" s="9">
        <f t="shared" si="14"/>
        <v>3684.0740740740889</v>
      </c>
      <c r="G139" s="9">
        <f t="shared" si="12"/>
        <v>7711.8518518518667</v>
      </c>
      <c r="I139" s="9">
        <f t="shared" si="15"/>
        <v>1128140.013725841</v>
      </c>
      <c r="J139" s="9">
        <f t="shared" si="16"/>
        <v>4606.5717227138512</v>
      </c>
      <c r="K139" s="9">
        <f t="shared" si="17"/>
        <v>7695.5374490306676</v>
      </c>
    </row>
    <row r="140" spans="3:11" x14ac:dyDescent="0.2">
      <c r="C140" t="s">
        <v>144</v>
      </c>
      <c r="E140" s="9">
        <f t="shared" si="13"/>
        <v>894166.66666667024</v>
      </c>
      <c r="F140" s="9">
        <f t="shared" si="14"/>
        <v>3667.6273148148298</v>
      </c>
      <c r="G140" s="9">
        <f t="shared" si="12"/>
        <v>7695.4050925926076</v>
      </c>
      <c r="I140" s="9">
        <f t="shared" si="15"/>
        <v>1125051.047999524</v>
      </c>
      <c r="J140" s="9">
        <f t="shared" si="16"/>
        <v>4593.958445998057</v>
      </c>
      <c r="K140" s="9">
        <f t="shared" si="17"/>
        <v>7695.5374490306676</v>
      </c>
    </row>
    <row r="141" spans="3:11" x14ac:dyDescent="0.2">
      <c r="C141" t="s">
        <v>145</v>
      </c>
      <c r="E141" s="9">
        <f t="shared" si="13"/>
        <v>890138.88888889248</v>
      </c>
      <c r="F141" s="9">
        <f t="shared" si="14"/>
        <v>3651.1805555555707</v>
      </c>
      <c r="G141" s="9">
        <f t="shared" si="12"/>
        <v>7678.9583333333485</v>
      </c>
      <c r="I141" s="9">
        <f t="shared" si="15"/>
        <v>1121949.4689964915</v>
      </c>
      <c r="J141" s="9">
        <f t="shared" si="16"/>
        <v>4581.2936650690071</v>
      </c>
      <c r="K141" s="9">
        <f t="shared" si="17"/>
        <v>7695.5374490306676</v>
      </c>
    </row>
    <row r="142" spans="3:11" x14ac:dyDescent="0.2">
      <c r="C142" t="s">
        <v>146</v>
      </c>
      <c r="E142" s="9">
        <f t="shared" si="13"/>
        <v>886111.11111111473</v>
      </c>
      <c r="F142" s="9">
        <f t="shared" si="14"/>
        <v>3634.7337962963115</v>
      </c>
      <c r="G142" s="9">
        <f t="shared" si="12"/>
        <v>7662.5115740740894</v>
      </c>
      <c r="I142" s="9">
        <f t="shared" si="15"/>
        <v>1118835.2252125298</v>
      </c>
      <c r="J142" s="9">
        <f t="shared" si="16"/>
        <v>4568.5771696178299</v>
      </c>
      <c r="K142" s="9">
        <f t="shared" si="17"/>
        <v>7695.5374490306676</v>
      </c>
    </row>
    <row r="143" spans="3:11" x14ac:dyDescent="0.2">
      <c r="C143" t="s">
        <v>147</v>
      </c>
      <c r="E143" s="9">
        <f t="shared" si="13"/>
        <v>882083.33333333698</v>
      </c>
      <c r="F143" s="9">
        <f t="shared" si="14"/>
        <v>3618.2870370370524</v>
      </c>
      <c r="G143" s="9">
        <f t="shared" si="12"/>
        <v>7646.0648148148302</v>
      </c>
      <c r="I143" s="9">
        <f t="shared" si="15"/>
        <v>1115708.264933117</v>
      </c>
      <c r="J143" s="9">
        <f t="shared" si="16"/>
        <v>4555.8087484768939</v>
      </c>
      <c r="K143" s="9">
        <f t="shared" si="17"/>
        <v>7695.5374490306676</v>
      </c>
    </row>
    <row r="144" spans="3:11" x14ac:dyDescent="0.2">
      <c r="C144" t="s">
        <v>148</v>
      </c>
      <c r="E144" s="9">
        <f t="shared" si="13"/>
        <v>878055.55555555923</v>
      </c>
      <c r="F144" s="9">
        <f t="shared" si="14"/>
        <v>3601.8402777777924</v>
      </c>
      <c r="G144" s="9">
        <f t="shared" si="12"/>
        <v>7629.6180555555702</v>
      </c>
      <c r="I144" s="9">
        <f t="shared" si="15"/>
        <v>1112568.5362325632</v>
      </c>
      <c r="J144" s="9">
        <f t="shared" si="16"/>
        <v>4542.9881896162997</v>
      </c>
      <c r="K144" s="9">
        <f t="shared" si="17"/>
        <v>7695.5374490306676</v>
      </c>
    </row>
    <row r="145" spans="3:11" x14ac:dyDescent="0.2">
      <c r="C145" t="s">
        <v>149</v>
      </c>
      <c r="E145" s="9">
        <f t="shared" si="13"/>
        <v>874027.77777778148</v>
      </c>
      <c r="F145" s="9">
        <f t="shared" si="14"/>
        <v>3585.3935185185333</v>
      </c>
      <c r="G145" s="9">
        <f t="shared" si="12"/>
        <v>7613.1712962963111</v>
      </c>
      <c r="I145" s="9">
        <f t="shared" si="15"/>
        <v>1109415.9869731488</v>
      </c>
      <c r="J145" s="9">
        <f t="shared" si="16"/>
        <v>4530.1152801403578</v>
      </c>
      <c r="K145" s="9">
        <f t="shared" si="17"/>
        <v>7695.5374490306676</v>
      </c>
    </row>
    <row r="146" spans="3:11" x14ac:dyDescent="0.2">
      <c r="C146" t="s">
        <v>150</v>
      </c>
      <c r="E146" s="9">
        <f t="shared" si="13"/>
        <v>870000.00000000373</v>
      </c>
      <c r="F146" s="9">
        <f t="shared" si="14"/>
        <v>3568.9467592592741</v>
      </c>
      <c r="G146" s="9">
        <f t="shared" si="12"/>
        <v>7596.724537037052</v>
      </c>
      <c r="I146" s="9">
        <f t="shared" si="15"/>
        <v>1106250.5648042585</v>
      </c>
      <c r="J146" s="9">
        <f t="shared" si="16"/>
        <v>4517.1898062840555</v>
      </c>
      <c r="K146" s="9">
        <f t="shared" si="17"/>
        <v>7695.5374490306676</v>
      </c>
    </row>
    <row r="147" spans="3:11" x14ac:dyDescent="0.2">
      <c r="C147" t="s">
        <v>151</v>
      </c>
      <c r="E147" s="9">
        <f t="shared" si="13"/>
        <v>865972.22222222597</v>
      </c>
      <c r="F147" s="9">
        <f t="shared" si="14"/>
        <v>3552.500000000015</v>
      </c>
      <c r="G147" s="9">
        <f t="shared" si="12"/>
        <v>7580.2777777777928</v>
      </c>
      <c r="I147" s="9">
        <f t="shared" si="15"/>
        <v>1103072.217161512</v>
      </c>
      <c r="J147" s="9">
        <f t="shared" si="16"/>
        <v>4504.2115534095074</v>
      </c>
      <c r="K147" s="9">
        <f t="shared" si="17"/>
        <v>7695.5374490306676</v>
      </c>
    </row>
    <row r="148" spans="3:11" x14ac:dyDescent="0.2">
      <c r="C148" t="s">
        <v>152</v>
      </c>
      <c r="E148" s="9">
        <f t="shared" si="13"/>
        <v>861944.44444444822</v>
      </c>
      <c r="F148" s="9">
        <f t="shared" si="14"/>
        <v>3536.0532407407559</v>
      </c>
      <c r="G148" s="9">
        <f t="shared" si="12"/>
        <v>7563.8310185185337</v>
      </c>
      <c r="I148" s="9">
        <f t="shared" si="15"/>
        <v>1099880.8912658908</v>
      </c>
      <c r="J148" s="9">
        <f t="shared" si="16"/>
        <v>4491.1803060023876</v>
      </c>
      <c r="K148" s="9">
        <f t="shared" si="17"/>
        <v>7695.5374490306676</v>
      </c>
    </row>
    <row r="149" spans="3:11" x14ac:dyDescent="0.2">
      <c r="C149" t="s">
        <v>153</v>
      </c>
      <c r="E149" s="9">
        <f t="shared" si="13"/>
        <v>857916.66666667047</v>
      </c>
      <c r="F149" s="9">
        <f t="shared" si="14"/>
        <v>3519.6064814814968</v>
      </c>
      <c r="G149" s="9">
        <f t="shared" si="12"/>
        <v>7547.3842592592746</v>
      </c>
      <c r="I149" s="9">
        <f t="shared" si="15"/>
        <v>1096676.5341228626</v>
      </c>
      <c r="J149" s="9">
        <f t="shared" si="16"/>
        <v>4478.0958476683563</v>
      </c>
      <c r="K149" s="9">
        <f t="shared" si="17"/>
        <v>7695.5374490306676</v>
      </c>
    </row>
    <row r="150" spans="3:11" x14ac:dyDescent="0.2">
      <c r="C150" t="s">
        <v>154</v>
      </c>
      <c r="E150" s="9">
        <f t="shared" si="13"/>
        <v>853888.88888889272</v>
      </c>
      <c r="F150" s="9">
        <f t="shared" si="14"/>
        <v>3503.1597222222376</v>
      </c>
      <c r="G150" s="9">
        <f t="shared" si="12"/>
        <v>7530.9375000000155</v>
      </c>
      <c r="I150" s="9">
        <f t="shared" si="15"/>
        <v>1093459.0925215003</v>
      </c>
      <c r="J150" s="9">
        <f t="shared" si="16"/>
        <v>4464.9579611294603</v>
      </c>
      <c r="K150" s="9">
        <f t="shared" si="17"/>
        <v>7695.5374490306676</v>
      </c>
    </row>
    <row r="151" spans="3:11" x14ac:dyDescent="0.2">
      <c r="C151" t="s">
        <v>155</v>
      </c>
      <c r="E151" s="9">
        <f t="shared" si="13"/>
        <v>849861.11111111497</v>
      </c>
      <c r="F151" s="9">
        <f t="shared" si="14"/>
        <v>3486.7129629629785</v>
      </c>
      <c r="G151" s="9">
        <f t="shared" si="12"/>
        <v>7514.4907407407563</v>
      </c>
      <c r="I151" s="9">
        <f t="shared" si="15"/>
        <v>1090228.5130335991</v>
      </c>
      <c r="J151" s="9">
        <f t="shared" si="16"/>
        <v>4451.7664282205305</v>
      </c>
      <c r="K151" s="9">
        <f t="shared" si="17"/>
        <v>7695.5374490306676</v>
      </c>
    </row>
    <row r="152" spans="3:11" x14ac:dyDescent="0.2">
      <c r="C152" t="s">
        <v>156</v>
      </c>
      <c r="E152" s="9">
        <f t="shared" si="13"/>
        <v>845833.33333333721</v>
      </c>
      <c r="F152" s="9">
        <f t="shared" si="14"/>
        <v>3470.2662037037194</v>
      </c>
      <c r="G152" s="9">
        <f t="shared" si="12"/>
        <v>7498.0439814814972</v>
      </c>
      <c r="I152" s="9">
        <f t="shared" si="15"/>
        <v>1086984.742012789</v>
      </c>
      <c r="J152" s="9">
        <f t="shared" si="16"/>
        <v>4438.5210298855554</v>
      </c>
      <c r="K152" s="9">
        <f t="shared" si="17"/>
        <v>7695.5374490306676</v>
      </c>
    </row>
    <row r="153" spans="3:11" x14ac:dyDescent="0.2">
      <c r="C153" t="s">
        <v>157</v>
      </c>
      <c r="E153" s="9">
        <f t="shared" si="13"/>
        <v>841805.55555555946</v>
      </c>
      <c r="F153" s="9">
        <f t="shared" si="14"/>
        <v>3453.8194444444603</v>
      </c>
      <c r="G153" s="9">
        <f t="shared" si="12"/>
        <v>7481.5972222222381</v>
      </c>
      <c r="I153" s="9">
        <f t="shared" si="15"/>
        <v>1083727.725593644</v>
      </c>
      <c r="J153" s="9">
        <f t="shared" si="16"/>
        <v>4425.2215461740461</v>
      </c>
      <c r="K153" s="9">
        <f t="shared" si="17"/>
        <v>7695.5374490306676</v>
      </c>
    </row>
    <row r="154" spans="3:11" x14ac:dyDescent="0.2">
      <c r="C154" t="s">
        <v>158</v>
      </c>
      <c r="E154" s="9">
        <f t="shared" si="13"/>
        <v>837777.77777778171</v>
      </c>
      <c r="F154" s="9">
        <f t="shared" si="14"/>
        <v>3437.3726851852011</v>
      </c>
      <c r="G154" s="9">
        <f t="shared" si="12"/>
        <v>7465.150462962979</v>
      </c>
      <c r="I154" s="9">
        <f t="shared" si="15"/>
        <v>1080457.4096907873</v>
      </c>
      <c r="J154" s="9">
        <f t="shared" si="16"/>
        <v>4411.8677562373823</v>
      </c>
      <c r="K154" s="9">
        <f t="shared" si="17"/>
        <v>7695.5374490306676</v>
      </c>
    </row>
    <row r="155" spans="3:11" x14ac:dyDescent="0.2">
      <c r="C155" t="s">
        <v>159</v>
      </c>
      <c r="E155" s="9">
        <f t="shared" si="13"/>
        <v>833750.00000000396</v>
      </c>
      <c r="F155" s="9">
        <f t="shared" si="14"/>
        <v>3420.925925925942</v>
      </c>
      <c r="G155" s="9">
        <f t="shared" si="12"/>
        <v>7448.7037037037198</v>
      </c>
      <c r="I155" s="9">
        <f t="shared" si="15"/>
        <v>1077173.7399979939</v>
      </c>
      <c r="J155" s="9">
        <f t="shared" si="16"/>
        <v>4398.4594383251415</v>
      </c>
      <c r="K155" s="9">
        <f t="shared" si="17"/>
        <v>7695.5374490306676</v>
      </c>
    </row>
    <row r="156" spans="3:11" x14ac:dyDescent="0.2">
      <c r="C156" t="s">
        <v>160</v>
      </c>
      <c r="E156" s="9">
        <f t="shared" si="13"/>
        <v>829722.22222222621</v>
      </c>
      <c r="F156" s="9">
        <f t="shared" si="14"/>
        <v>3404.4791666666829</v>
      </c>
      <c r="G156" s="9">
        <f t="shared" si="12"/>
        <v>7432.2569444444607</v>
      </c>
      <c r="I156" s="9">
        <f t="shared" si="15"/>
        <v>1073876.6619872884</v>
      </c>
      <c r="J156" s="9">
        <f t="shared" si="16"/>
        <v>4384.9963697814283</v>
      </c>
      <c r="K156" s="9">
        <f t="shared" si="17"/>
        <v>7695.5374490306676</v>
      </c>
    </row>
    <row r="157" spans="3:11" x14ac:dyDescent="0.2">
      <c r="C157" t="s">
        <v>161</v>
      </c>
      <c r="E157" s="9">
        <f t="shared" si="13"/>
        <v>825694.44444444845</v>
      </c>
      <c r="F157" s="9">
        <f t="shared" si="14"/>
        <v>3388.0324074074238</v>
      </c>
      <c r="G157" s="9">
        <f t="shared" si="12"/>
        <v>7415.8101851852016</v>
      </c>
      <c r="I157" s="9">
        <f t="shared" si="15"/>
        <v>1070566.1209080392</v>
      </c>
      <c r="J157" s="9">
        <f t="shared" si="16"/>
        <v>4371.4783270411599</v>
      </c>
      <c r="K157" s="9">
        <f t="shared" si="17"/>
        <v>7695.5374490306676</v>
      </c>
    </row>
    <row r="158" spans="3:11" x14ac:dyDescent="0.2">
      <c r="C158" t="s">
        <v>162</v>
      </c>
      <c r="E158" s="9">
        <f t="shared" si="13"/>
        <v>821666.6666666707</v>
      </c>
      <c r="F158" s="9">
        <f t="shared" si="14"/>
        <v>3371.5856481481646</v>
      </c>
      <c r="G158" s="9">
        <f t="shared" si="12"/>
        <v>7399.3634259259425</v>
      </c>
      <c r="I158" s="9">
        <f t="shared" si="15"/>
        <v>1067242.0617860497</v>
      </c>
      <c r="J158" s="9">
        <f t="shared" si="16"/>
        <v>4357.9050856263702</v>
      </c>
      <c r="K158" s="9">
        <f t="shared" si="17"/>
        <v>7695.5374490306676</v>
      </c>
    </row>
    <row r="159" spans="3:11" x14ac:dyDescent="0.2">
      <c r="C159" t="s">
        <v>163</v>
      </c>
      <c r="E159" s="9">
        <f t="shared" si="13"/>
        <v>817638.88888889295</v>
      </c>
      <c r="F159" s="9">
        <f t="shared" si="14"/>
        <v>3355.1388888889055</v>
      </c>
      <c r="G159" s="9">
        <f t="shared" si="12"/>
        <v>7382.9166666666833</v>
      </c>
      <c r="I159" s="9">
        <f t="shared" si="15"/>
        <v>1063904.4294226454</v>
      </c>
      <c r="J159" s="9">
        <f t="shared" si="16"/>
        <v>4344.2764201424689</v>
      </c>
      <c r="K159" s="9">
        <f t="shared" si="17"/>
        <v>7695.5374490306676</v>
      </c>
    </row>
    <row r="160" spans="3:11" x14ac:dyDescent="0.2">
      <c r="C160" t="s">
        <v>164</v>
      </c>
      <c r="E160" s="9">
        <f t="shared" si="13"/>
        <v>813611.1111111152</v>
      </c>
      <c r="F160" s="9">
        <f t="shared" si="14"/>
        <v>3338.6921296296464</v>
      </c>
      <c r="G160" s="9">
        <f t="shared" si="12"/>
        <v>7366.4699074074242</v>
      </c>
      <c r="I160" s="9">
        <f t="shared" si="15"/>
        <v>1060553.1683937572</v>
      </c>
      <c r="J160" s="9">
        <f t="shared" si="16"/>
        <v>4330.5921042745085</v>
      </c>
      <c r="K160" s="9">
        <f t="shared" si="17"/>
        <v>7695.5374490306676</v>
      </c>
    </row>
    <row r="161" spans="3:11" x14ac:dyDescent="0.2">
      <c r="C161" t="s">
        <v>165</v>
      </c>
      <c r="E161" s="9">
        <f t="shared" si="13"/>
        <v>809583.33333333745</v>
      </c>
      <c r="F161" s="9">
        <f t="shared" si="14"/>
        <v>3322.2453703703873</v>
      </c>
      <c r="G161" s="9">
        <f t="shared" si="12"/>
        <v>7350.0231481481651</v>
      </c>
      <c r="I161" s="9">
        <f t="shared" si="15"/>
        <v>1057188.2230490011</v>
      </c>
      <c r="J161" s="9">
        <f t="shared" si="16"/>
        <v>4316.8519107834209</v>
      </c>
      <c r="K161" s="9">
        <f t="shared" si="17"/>
        <v>7695.5374490306676</v>
      </c>
    </row>
    <row r="162" spans="3:11" x14ac:dyDescent="0.2">
      <c r="C162" t="s">
        <v>166</v>
      </c>
      <c r="E162" s="9">
        <f t="shared" si="13"/>
        <v>805555.55555555969</v>
      </c>
      <c r="F162" s="9">
        <f t="shared" si="14"/>
        <v>3305.7986111111281</v>
      </c>
      <c r="G162" s="9">
        <f t="shared" si="12"/>
        <v>7333.576388888906</v>
      </c>
      <c r="I162" s="9">
        <f t="shared" si="15"/>
        <v>1053809.5375107538</v>
      </c>
      <c r="J162" s="9">
        <f t="shared" si="16"/>
        <v>4303.0556115022455</v>
      </c>
      <c r="K162" s="9">
        <f t="shared" si="17"/>
        <v>7695.5374490306676</v>
      </c>
    </row>
    <row r="163" spans="3:11" x14ac:dyDescent="0.2">
      <c r="C163" t="s">
        <v>167</v>
      </c>
      <c r="E163" s="9">
        <f t="shared" si="13"/>
        <v>801527.77777778194</v>
      </c>
      <c r="F163" s="9">
        <f t="shared" si="14"/>
        <v>3289.351851851869</v>
      </c>
      <c r="G163" s="9">
        <f t="shared" si="12"/>
        <v>7317.1296296296468</v>
      </c>
      <c r="I163" s="9">
        <f t="shared" si="15"/>
        <v>1050417.0556732253</v>
      </c>
      <c r="J163" s="9">
        <f t="shared" si="16"/>
        <v>4289.2029773323366</v>
      </c>
      <c r="K163" s="9">
        <f t="shared" si="17"/>
        <v>7695.5374490306676</v>
      </c>
    </row>
    <row r="164" spans="3:11" x14ac:dyDescent="0.2">
      <c r="C164" t="s">
        <v>168</v>
      </c>
      <c r="E164" s="9">
        <f t="shared" si="13"/>
        <v>797500.00000000419</v>
      </c>
      <c r="F164" s="9">
        <f t="shared" si="14"/>
        <v>3272.9050925926094</v>
      </c>
      <c r="G164" s="9">
        <f t="shared" si="12"/>
        <v>7300.6828703703868</v>
      </c>
      <c r="I164" s="9">
        <f t="shared" si="15"/>
        <v>1047010.7212015269</v>
      </c>
      <c r="J164" s="9">
        <f t="shared" si="16"/>
        <v>4275.2937782395684</v>
      </c>
      <c r="K164" s="9">
        <f t="shared" si="17"/>
        <v>7695.5374490306676</v>
      </c>
    </row>
    <row r="165" spans="3:11" x14ac:dyDescent="0.2">
      <c r="C165" t="s">
        <v>169</v>
      </c>
      <c r="E165" s="9">
        <f t="shared" si="13"/>
        <v>793472.22222222644</v>
      </c>
      <c r="F165" s="9">
        <f t="shared" si="14"/>
        <v>3256.4583333333503</v>
      </c>
      <c r="G165" s="9">
        <f t="shared" si="12"/>
        <v>7284.2361111111277</v>
      </c>
      <c r="I165" s="9">
        <f t="shared" si="15"/>
        <v>1043590.4775307358</v>
      </c>
      <c r="J165" s="9">
        <f t="shared" si="16"/>
        <v>4261.3277832505046</v>
      </c>
      <c r="K165" s="9">
        <f t="shared" si="17"/>
        <v>7695.5374490306676</v>
      </c>
    </row>
    <row r="166" spans="3:11" x14ac:dyDescent="0.2">
      <c r="C166" t="s">
        <v>170</v>
      </c>
      <c r="E166" s="9">
        <f t="shared" si="13"/>
        <v>789444.44444444869</v>
      </c>
      <c r="F166" s="9">
        <f t="shared" si="14"/>
        <v>3240.0115740740912</v>
      </c>
      <c r="G166" s="9">
        <f t="shared" si="12"/>
        <v>7267.7893518518686</v>
      </c>
      <c r="I166" s="9">
        <f t="shared" si="15"/>
        <v>1040156.2678649556</v>
      </c>
      <c r="J166" s="9">
        <f t="shared" si="16"/>
        <v>4247.3047604485682</v>
      </c>
      <c r="K166" s="9">
        <f t="shared" si="17"/>
        <v>7695.5374490306676</v>
      </c>
    </row>
    <row r="167" spans="3:11" x14ac:dyDescent="0.2">
      <c r="C167" t="s">
        <v>171</v>
      </c>
      <c r="E167" s="9">
        <f t="shared" si="13"/>
        <v>785416.66666667094</v>
      </c>
      <c r="F167" s="9">
        <f t="shared" si="14"/>
        <v>3223.5648148148321</v>
      </c>
      <c r="G167" s="9">
        <f t="shared" si="12"/>
        <v>7251.3425925926094</v>
      </c>
      <c r="I167" s="9">
        <f t="shared" si="15"/>
        <v>1036708.0351763734</v>
      </c>
      <c r="J167" s="9">
        <f t="shared" si="16"/>
        <v>4233.224476970192</v>
      </c>
      <c r="K167" s="9">
        <f t="shared" si="17"/>
        <v>7695.5374490306676</v>
      </c>
    </row>
    <row r="168" spans="3:11" x14ac:dyDescent="0.2">
      <c r="C168" t="s">
        <v>172</v>
      </c>
      <c r="E168" s="9">
        <f t="shared" si="13"/>
        <v>781388.88888889318</v>
      </c>
      <c r="F168" s="9">
        <f t="shared" si="14"/>
        <v>3207.1180555555729</v>
      </c>
      <c r="G168" s="9">
        <f t="shared" si="12"/>
        <v>7234.8958333333503</v>
      </c>
      <c r="I168" s="9">
        <f t="shared" si="15"/>
        <v>1033245.7222043129</v>
      </c>
      <c r="J168" s="9">
        <f t="shared" si="16"/>
        <v>4219.0866990009445</v>
      </c>
      <c r="K168" s="9">
        <f t="shared" si="17"/>
        <v>7695.5374490306676</v>
      </c>
    </row>
    <row r="169" spans="3:11" x14ac:dyDescent="0.2">
      <c r="C169" t="s">
        <v>173</v>
      </c>
      <c r="E169" s="9">
        <f t="shared" si="13"/>
        <v>777361.11111111543</v>
      </c>
      <c r="F169" s="9">
        <f t="shared" si="14"/>
        <v>3190.6712962963138</v>
      </c>
      <c r="G169" s="9">
        <f t="shared" si="12"/>
        <v>7218.4490740740912</v>
      </c>
      <c r="I169" s="9">
        <f t="shared" si="15"/>
        <v>1029769.2714542832</v>
      </c>
      <c r="J169" s="9">
        <f t="shared" si="16"/>
        <v>4204.8911917716568</v>
      </c>
      <c r="K169" s="9">
        <f t="shared" si="17"/>
        <v>7695.5374490306676</v>
      </c>
    </row>
    <row r="170" spans="3:11" x14ac:dyDescent="0.2">
      <c r="C170" t="s">
        <v>174</v>
      </c>
      <c r="E170" s="9">
        <f t="shared" si="13"/>
        <v>773333.33333333768</v>
      </c>
      <c r="F170" s="9">
        <f t="shared" si="14"/>
        <v>3174.2245370370547</v>
      </c>
      <c r="G170" s="9">
        <f t="shared" si="12"/>
        <v>7202.0023148148321</v>
      </c>
      <c r="I170" s="9">
        <f t="shared" si="15"/>
        <v>1026278.6251970241</v>
      </c>
      <c r="J170" s="9">
        <f t="shared" si="16"/>
        <v>4190.6377195545147</v>
      </c>
      <c r="K170" s="9">
        <f t="shared" si="17"/>
        <v>7695.5374490306676</v>
      </c>
    </row>
    <row r="171" spans="3:11" x14ac:dyDescent="0.2">
      <c r="C171" t="s">
        <v>175</v>
      </c>
      <c r="E171" s="9">
        <f t="shared" si="13"/>
        <v>769305.55555555993</v>
      </c>
      <c r="F171" s="9">
        <f t="shared" si="14"/>
        <v>3157.7777777777956</v>
      </c>
      <c r="G171" s="9">
        <f t="shared" si="12"/>
        <v>7185.5555555555729</v>
      </c>
      <c r="I171" s="9">
        <f t="shared" si="15"/>
        <v>1022773.7254675479</v>
      </c>
      <c r="J171" s="9">
        <f t="shared" si="16"/>
        <v>4176.3260456591543</v>
      </c>
      <c r="K171" s="9">
        <f t="shared" si="17"/>
        <v>7695.5374490306676</v>
      </c>
    </row>
    <row r="172" spans="3:11" x14ac:dyDescent="0.2">
      <c r="C172" t="s">
        <v>176</v>
      </c>
      <c r="E172" s="9">
        <f t="shared" si="13"/>
        <v>765277.77777778218</v>
      </c>
      <c r="F172" s="9">
        <f t="shared" si="14"/>
        <v>3141.3310185185364</v>
      </c>
      <c r="G172" s="9">
        <f t="shared" si="12"/>
        <v>7169.1087962963138</v>
      </c>
      <c r="I172" s="9">
        <f t="shared" si="15"/>
        <v>1019254.5140641764</v>
      </c>
      <c r="J172" s="9">
        <f t="shared" si="16"/>
        <v>4161.9559324287202</v>
      </c>
      <c r="K172" s="9">
        <f t="shared" si="17"/>
        <v>7695.5374490306676</v>
      </c>
    </row>
    <row r="173" spans="3:11" x14ac:dyDescent="0.2">
      <c r="C173" t="s">
        <v>177</v>
      </c>
      <c r="E173" s="9">
        <f t="shared" si="13"/>
        <v>761250.00000000442</v>
      </c>
      <c r="F173" s="9">
        <f t="shared" si="14"/>
        <v>3124.8842592592773</v>
      </c>
      <c r="G173" s="9">
        <f t="shared" si="12"/>
        <v>7152.6620370370547</v>
      </c>
      <c r="I173" s="9">
        <f t="shared" si="15"/>
        <v>1015720.9325475744</v>
      </c>
      <c r="J173" s="9">
        <f t="shared" si="16"/>
        <v>4147.5271412359289</v>
      </c>
      <c r="K173" s="9">
        <f t="shared" si="17"/>
        <v>7695.5374490306676</v>
      </c>
    </row>
    <row r="174" spans="3:11" x14ac:dyDescent="0.2">
      <c r="C174" t="s">
        <v>178</v>
      </c>
      <c r="E174" s="9">
        <f t="shared" si="13"/>
        <v>757222.22222222667</v>
      </c>
      <c r="F174" s="9">
        <f t="shared" si="14"/>
        <v>3108.4375000000182</v>
      </c>
      <c r="G174" s="9">
        <f t="shared" si="12"/>
        <v>7136.2152777777956</v>
      </c>
      <c r="I174" s="9">
        <f t="shared" si="15"/>
        <v>1012172.9222397796</v>
      </c>
      <c r="J174" s="9">
        <f t="shared" si="16"/>
        <v>4133.0394324791005</v>
      </c>
      <c r="K174" s="9">
        <f t="shared" si="17"/>
        <v>7695.5374490306676</v>
      </c>
    </row>
    <row r="175" spans="3:11" x14ac:dyDescent="0.2">
      <c r="C175" t="s">
        <v>179</v>
      </c>
      <c r="E175" s="9">
        <f t="shared" si="13"/>
        <v>753194.44444444892</v>
      </c>
      <c r="F175" s="9">
        <f t="shared" si="14"/>
        <v>3091.9907407407591</v>
      </c>
      <c r="G175" s="9">
        <f t="shared" si="12"/>
        <v>7119.7685185185364</v>
      </c>
      <c r="I175" s="9">
        <f t="shared" si="15"/>
        <v>1008610.424223228</v>
      </c>
      <c r="J175" s="9">
        <f t="shared" si="16"/>
        <v>4118.4925655781817</v>
      </c>
      <c r="K175" s="9">
        <f t="shared" si="17"/>
        <v>7695.5374490306676</v>
      </c>
    </row>
    <row r="176" spans="3:11" x14ac:dyDescent="0.2">
      <c r="C176" t="s">
        <v>180</v>
      </c>
      <c r="E176" s="9">
        <f t="shared" si="13"/>
        <v>749166.66666667117</v>
      </c>
      <c r="F176" s="9">
        <f t="shared" si="14"/>
        <v>3075.5439814814999</v>
      </c>
      <c r="G176" s="9">
        <f t="shared" si="12"/>
        <v>7103.3217592592773</v>
      </c>
      <c r="I176" s="9">
        <f t="shared" si="15"/>
        <v>1005033.3793397755</v>
      </c>
      <c r="J176" s="9">
        <f t="shared" si="16"/>
        <v>4103.8862989707504</v>
      </c>
      <c r="K176" s="9">
        <f t="shared" si="17"/>
        <v>7695.5374490306676</v>
      </c>
    </row>
    <row r="177" spans="3:11" x14ac:dyDescent="0.2">
      <c r="C177" t="s">
        <v>181</v>
      </c>
      <c r="E177" s="9">
        <f t="shared" si="13"/>
        <v>745138.88888889342</v>
      </c>
      <c r="F177" s="9">
        <f t="shared" si="14"/>
        <v>3059.0972222222408</v>
      </c>
      <c r="G177" s="9">
        <f t="shared" si="12"/>
        <v>7086.8750000000182</v>
      </c>
      <c r="I177" s="9">
        <f t="shared" si="15"/>
        <v>1001441.7281897156</v>
      </c>
      <c r="J177" s="9">
        <f t="shared" si="16"/>
        <v>4089.2203901080061</v>
      </c>
      <c r="K177" s="9">
        <f t="shared" si="17"/>
        <v>7695.5374490306676</v>
      </c>
    </row>
    <row r="178" spans="3:11" x14ac:dyDescent="0.2">
      <c r="C178" t="s">
        <v>182</v>
      </c>
      <c r="E178" s="9">
        <f t="shared" si="13"/>
        <v>741111.11111111566</v>
      </c>
      <c r="F178" s="9">
        <f t="shared" si="14"/>
        <v>3042.6504629629817</v>
      </c>
      <c r="G178" s="9">
        <f t="shared" si="12"/>
        <v>7070.4282407407591</v>
      </c>
      <c r="I178" s="9">
        <f t="shared" si="15"/>
        <v>997835.41113079293</v>
      </c>
      <c r="J178" s="9">
        <f t="shared" si="16"/>
        <v>4074.494595450738</v>
      </c>
      <c r="K178" s="9">
        <f t="shared" si="17"/>
        <v>7695.5374490306676</v>
      </c>
    </row>
    <row r="179" spans="3:11" x14ac:dyDescent="0.2">
      <c r="C179" t="s">
        <v>183</v>
      </c>
      <c r="E179" s="9">
        <f t="shared" si="13"/>
        <v>737083.33333333791</v>
      </c>
      <c r="F179" s="9">
        <f t="shared" si="14"/>
        <v>3026.2037037037226</v>
      </c>
      <c r="G179" s="9">
        <f t="shared" si="12"/>
        <v>7053.9814814814999</v>
      </c>
      <c r="I179" s="9">
        <f t="shared" si="15"/>
        <v>994214.36827721295</v>
      </c>
      <c r="J179" s="9">
        <f t="shared" si="16"/>
        <v>4059.7086704652866</v>
      </c>
      <c r="K179" s="9">
        <f t="shared" si="17"/>
        <v>7695.5374490306676</v>
      </c>
    </row>
    <row r="180" spans="3:11" x14ac:dyDescent="0.2">
      <c r="C180" t="s">
        <v>184</v>
      </c>
      <c r="E180" s="9">
        <f t="shared" si="13"/>
        <v>733055.55555556016</v>
      </c>
      <c r="F180" s="9">
        <f t="shared" si="14"/>
        <v>3009.7569444444634</v>
      </c>
      <c r="G180" s="9">
        <f t="shared" si="12"/>
        <v>7037.5347222222408</v>
      </c>
      <c r="I180" s="9">
        <f t="shared" si="15"/>
        <v>990578.53949864756</v>
      </c>
      <c r="J180" s="9">
        <f t="shared" si="16"/>
        <v>4044.8623696194777</v>
      </c>
      <c r="K180" s="9">
        <f t="shared" si="17"/>
        <v>7695.5374490306676</v>
      </c>
    </row>
    <row r="181" spans="3:11" x14ac:dyDescent="0.2">
      <c r="C181" t="s">
        <v>185</v>
      </c>
      <c r="E181" s="9">
        <f t="shared" si="13"/>
        <v>729027.77777778241</v>
      </c>
      <c r="F181" s="9">
        <f t="shared" si="14"/>
        <v>2993.3101851852043</v>
      </c>
      <c r="G181" s="9">
        <f t="shared" si="12"/>
        <v>7021.0879629629817</v>
      </c>
      <c r="I181" s="9">
        <f t="shared" si="15"/>
        <v>986927.86441923631</v>
      </c>
      <c r="J181" s="9">
        <f t="shared" si="16"/>
        <v>4029.9554463785485</v>
      </c>
      <c r="K181" s="9">
        <f t="shared" si="17"/>
        <v>7695.5374490306676</v>
      </c>
    </row>
    <row r="182" spans="3:11" x14ac:dyDescent="0.2">
      <c r="C182" t="s">
        <v>186</v>
      </c>
      <c r="E182" s="9">
        <f t="shared" si="13"/>
        <v>725000.00000000466</v>
      </c>
      <c r="F182" s="9">
        <f t="shared" si="14"/>
        <v>2976.8634259259452</v>
      </c>
      <c r="G182" s="9">
        <f t="shared" si="12"/>
        <v>7004.6412037037226</v>
      </c>
      <c r="I182" s="9">
        <f t="shared" si="15"/>
        <v>983262.2824165842</v>
      </c>
      <c r="J182" s="9">
        <f t="shared" si="16"/>
        <v>4014.9876532010526</v>
      </c>
      <c r="K182" s="9">
        <f t="shared" si="17"/>
        <v>7695.5374490306676</v>
      </c>
    </row>
    <row r="183" spans="3:11" x14ac:dyDescent="0.2">
      <c r="C183" t="s">
        <v>187</v>
      </c>
      <c r="E183" s="9">
        <f t="shared" si="13"/>
        <v>720972.2222222269</v>
      </c>
      <c r="F183" s="9">
        <f t="shared" si="14"/>
        <v>2960.4166666666861</v>
      </c>
      <c r="G183" s="9">
        <f t="shared" si="12"/>
        <v>6988.1944444444634</v>
      </c>
      <c r="I183" s="9">
        <f t="shared" si="15"/>
        <v>979581.73262075463</v>
      </c>
      <c r="J183" s="9">
        <f t="shared" si="16"/>
        <v>3999.9587415347482</v>
      </c>
      <c r="K183" s="9">
        <f t="shared" si="17"/>
        <v>7695.5374490306676</v>
      </c>
    </row>
    <row r="184" spans="3:11" x14ac:dyDescent="0.2">
      <c r="C184" t="s">
        <v>188</v>
      </c>
      <c r="E184" s="9">
        <f t="shared" si="13"/>
        <v>716944.44444444915</v>
      </c>
      <c r="F184" s="9">
        <f t="shared" si="14"/>
        <v>2943.9699074074265</v>
      </c>
      <c r="G184" s="9">
        <f t="shared" si="12"/>
        <v>6971.7476851852043</v>
      </c>
      <c r="I184" s="9">
        <f t="shared" si="15"/>
        <v>975886.15391325869</v>
      </c>
      <c r="J184" s="9">
        <f t="shared" si="16"/>
        <v>3984.868461812473</v>
      </c>
      <c r="K184" s="9">
        <f t="shared" si="17"/>
        <v>7695.5374490306676</v>
      </c>
    </row>
    <row r="185" spans="3:11" x14ac:dyDescent="0.2">
      <c r="C185" t="s">
        <v>189</v>
      </c>
      <c r="E185" s="9">
        <f t="shared" si="13"/>
        <v>712916.6666666714</v>
      </c>
      <c r="F185" s="9">
        <f t="shared" si="14"/>
        <v>2927.5231481481674</v>
      </c>
      <c r="G185" s="9">
        <f t="shared" si="12"/>
        <v>6955.3009259259452</v>
      </c>
      <c r="I185" s="9">
        <f t="shared" si="15"/>
        <v>972175.48492604052</v>
      </c>
      <c r="J185" s="9">
        <f t="shared" si="16"/>
        <v>3969.7165634479989</v>
      </c>
      <c r="K185" s="9">
        <f t="shared" si="17"/>
        <v>7695.5374490306676</v>
      </c>
    </row>
    <row r="186" spans="3:11" x14ac:dyDescent="0.2">
      <c r="C186" t="s">
        <v>190</v>
      </c>
      <c r="E186" s="9">
        <f t="shared" si="13"/>
        <v>708888.88888889365</v>
      </c>
      <c r="F186" s="9">
        <f t="shared" si="14"/>
        <v>2911.0763888889082</v>
      </c>
      <c r="G186" s="9">
        <f t="shared" si="12"/>
        <v>6938.8541666666861</v>
      </c>
      <c r="I186" s="9">
        <f t="shared" si="15"/>
        <v>968449.66404045781</v>
      </c>
      <c r="J186" s="9">
        <f t="shared" si="16"/>
        <v>3954.5027948318693</v>
      </c>
      <c r="K186" s="9">
        <f t="shared" si="17"/>
        <v>7695.5374490306676</v>
      </c>
    </row>
    <row r="187" spans="3:11" x14ac:dyDescent="0.2">
      <c r="C187" t="s">
        <v>191</v>
      </c>
      <c r="E187" s="9">
        <f t="shared" si="13"/>
        <v>704861.1111111159</v>
      </c>
      <c r="F187" s="9">
        <f t="shared" si="14"/>
        <v>2894.6296296296491</v>
      </c>
      <c r="G187" s="9">
        <f t="shared" si="12"/>
        <v>6922.4074074074269</v>
      </c>
      <c r="I187" s="9">
        <f t="shared" si="15"/>
        <v>964708.62938625901</v>
      </c>
      <c r="J187" s="9">
        <f t="shared" si="16"/>
        <v>3939.2269033272246</v>
      </c>
      <c r="K187" s="9">
        <f t="shared" si="17"/>
        <v>7695.5374490306676</v>
      </c>
    </row>
    <row r="188" spans="3:11" x14ac:dyDescent="0.2">
      <c r="C188" t="s">
        <v>192</v>
      </c>
      <c r="E188" s="9">
        <f t="shared" si="13"/>
        <v>700833.33333333815</v>
      </c>
      <c r="F188" s="9">
        <f t="shared" si="14"/>
        <v>2878.18287037039</v>
      </c>
      <c r="G188" s="9">
        <f t="shared" si="12"/>
        <v>6905.9606481481678</v>
      </c>
      <c r="I188" s="9">
        <f t="shared" si="15"/>
        <v>960952.31884055561</v>
      </c>
      <c r="J188" s="9">
        <f t="shared" si="16"/>
        <v>3923.8886352656023</v>
      </c>
      <c r="K188" s="9">
        <f t="shared" si="17"/>
        <v>7695.5374490306676</v>
      </c>
    </row>
    <row r="189" spans="3:11" x14ac:dyDescent="0.2">
      <c r="C189" t="s">
        <v>193</v>
      </c>
      <c r="E189" s="9">
        <f t="shared" si="13"/>
        <v>696805.55555556039</v>
      </c>
      <c r="F189" s="9">
        <f t="shared" si="14"/>
        <v>2861.7361111111309</v>
      </c>
      <c r="G189" s="9">
        <f t="shared" si="12"/>
        <v>6889.5138888889087</v>
      </c>
      <c r="I189" s="9">
        <f t="shared" si="15"/>
        <v>957180.67002679058</v>
      </c>
      <c r="J189" s="9">
        <f t="shared" si="16"/>
        <v>3908.4877359427282</v>
      </c>
      <c r="K189" s="9">
        <f t="shared" si="17"/>
        <v>7695.5374490306676</v>
      </c>
    </row>
    <row r="190" spans="3:11" x14ac:dyDescent="0.2">
      <c r="C190" t="s">
        <v>194</v>
      </c>
      <c r="E190" s="9">
        <f t="shared" si="13"/>
        <v>692777.77777778264</v>
      </c>
      <c r="F190" s="9">
        <f t="shared" si="14"/>
        <v>2845.2893518518717</v>
      </c>
      <c r="G190" s="9">
        <f t="shared" si="12"/>
        <v>6873.0671296296496</v>
      </c>
      <c r="I190" s="9">
        <f t="shared" si="15"/>
        <v>953393.62031370262</v>
      </c>
      <c r="J190" s="9">
        <f t="shared" si="16"/>
        <v>3893.0239496142858</v>
      </c>
      <c r="K190" s="9">
        <f t="shared" si="17"/>
        <v>7695.5374490306676</v>
      </c>
    </row>
    <row r="191" spans="3:11" x14ac:dyDescent="0.2">
      <c r="C191" t="s">
        <v>195</v>
      </c>
      <c r="E191" s="9">
        <f t="shared" si="13"/>
        <v>688750.00000000489</v>
      </c>
      <c r="F191" s="9">
        <f t="shared" si="14"/>
        <v>2828.8425925926126</v>
      </c>
      <c r="G191" s="9">
        <f t="shared" si="12"/>
        <v>6856.6203703703904</v>
      </c>
      <c r="I191" s="9">
        <f t="shared" si="15"/>
        <v>949591.10681428621</v>
      </c>
      <c r="J191" s="9">
        <f t="shared" si="16"/>
        <v>3877.4970194916691</v>
      </c>
      <c r="K191" s="9">
        <f t="shared" si="17"/>
        <v>7695.5374490306676</v>
      </c>
    </row>
    <row r="192" spans="3:11" x14ac:dyDescent="0.2">
      <c r="C192" t="s">
        <v>196</v>
      </c>
      <c r="E192" s="9">
        <f t="shared" si="13"/>
        <v>684722.22222222714</v>
      </c>
      <c r="F192" s="9">
        <f t="shared" si="14"/>
        <v>2812.3958333333535</v>
      </c>
      <c r="G192" s="9">
        <f t="shared" si="12"/>
        <v>6840.1736111111313</v>
      </c>
      <c r="I192" s="9">
        <f t="shared" si="15"/>
        <v>945773.06638474716</v>
      </c>
      <c r="J192" s="9">
        <f t="shared" si="16"/>
        <v>3861.9066877377177</v>
      </c>
      <c r="K192" s="9">
        <f t="shared" si="17"/>
        <v>7695.5374490306676</v>
      </c>
    </row>
    <row r="193" spans="3:11" x14ac:dyDescent="0.2">
      <c r="C193" t="s">
        <v>197</v>
      </c>
      <c r="E193" s="9">
        <f t="shared" si="13"/>
        <v>680694.44444444939</v>
      </c>
      <c r="F193" s="9">
        <f t="shared" si="14"/>
        <v>2795.9490740740944</v>
      </c>
      <c r="G193" s="9">
        <f t="shared" si="12"/>
        <v>6823.7268518518722</v>
      </c>
      <c r="I193" s="9">
        <f t="shared" si="15"/>
        <v>941939.43562345416</v>
      </c>
      <c r="J193" s="9">
        <f t="shared" si="16"/>
        <v>3846.2526954624377</v>
      </c>
      <c r="K193" s="9">
        <f t="shared" si="17"/>
        <v>7695.5374490306676</v>
      </c>
    </row>
    <row r="194" spans="3:11" x14ac:dyDescent="0.2">
      <c r="C194" t="s">
        <v>198</v>
      </c>
      <c r="E194" s="9">
        <f t="shared" si="13"/>
        <v>676666.66666667163</v>
      </c>
      <c r="F194" s="9">
        <f t="shared" si="14"/>
        <v>2779.5023148148352</v>
      </c>
      <c r="G194" s="9">
        <f t="shared" si="12"/>
        <v>6807.2800925926131</v>
      </c>
      <c r="I194" s="9">
        <f t="shared" si="15"/>
        <v>938090.15086988593</v>
      </c>
      <c r="J194" s="9">
        <f t="shared" si="16"/>
        <v>3830.5347827187011</v>
      </c>
      <c r="K194" s="9">
        <f t="shared" si="17"/>
        <v>7695.5374490306676</v>
      </c>
    </row>
    <row r="195" spans="3:11" x14ac:dyDescent="0.2">
      <c r="C195" t="s">
        <v>199</v>
      </c>
      <c r="E195" s="9">
        <f t="shared" si="13"/>
        <v>672638.88888889388</v>
      </c>
      <c r="F195" s="9">
        <f t="shared" si="14"/>
        <v>2763.0555555555761</v>
      </c>
      <c r="G195" s="9">
        <f t="shared" ref="G195:G258" si="18">F195+B$6</f>
        <v>6790.8333333333539</v>
      </c>
      <c r="I195" s="9">
        <f t="shared" si="15"/>
        <v>934225.148203574</v>
      </c>
      <c r="J195" s="9">
        <f t="shared" si="16"/>
        <v>3814.7526884979275</v>
      </c>
      <c r="K195" s="9">
        <f t="shared" si="17"/>
        <v>7695.5374490306676</v>
      </c>
    </row>
    <row r="196" spans="3:11" x14ac:dyDescent="0.2">
      <c r="C196" t="s">
        <v>200</v>
      </c>
      <c r="E196" s="9">
        <f t="shared" ref="E196:E259" si="19">E195-B$6</f>
        <v>668611.11111111613</v>
      </c>
      <c r="F196" s="9">
        <f t="shared" ref="F196:F259" si="20">E195*B$5/12</f>
        <v>2746.608796296317</v>
      </c>
      <c r="G196" s="9">
        <f t="shared" si="18"/>
        <v>6774.3865740740948</v>
      </c>
      <c r="I196" s="9">
        <f t="shared" si="15"/>
        <v>930344.36344304122</v>
      </c>
      <c r="J196" s="9">
        <f t="shared" si="16"/>
        <v>3798.906150725752</v>
      </c>
      <c r="K196" s="9">
        <f t="shared" si="17"/>
        <v>7695.5374490306676</v>
      </c>
    </row>
    <row r="197" spans="3:11" x14ac:dyDescent="0.2">
      <c r="C197" t="s">
        <v>201</v>
      </c>
      <c r="E197" s="9">
        <f t="shared" si="19"/>
        <v>664583.33333333838</v>
      </c>
      <c r="F197" s="9">
        <f t="shared" si="20"/>
        <v>2730.1620370370579</v>
      </c>
      <c r="G197" s="9">
        <f t="shared" si="18"/>
        <v>6757.9398148148357</v>
      </c>
      <c r="I197" s="9">
        <f t="shared" ref="I197:I260" si="21">I196-K196+J196</f>
        <v>926447.73214473634</v>
      </c>
      <c r="J197" s="9">
        <f t="shared" ref="J197:J260" si="22">I197*$B$5/12</f>
        <v>3782.9949062576738</v>
      </c>
      <c r="K197" s="9">
        <f t="shared" ref="K197:K260" si="23">K196</f>
        <v>7695.5374490306676</v>
      </c>
    </row>
    <row r="198" spans="3:11" x14ac:dyDescent="0.2">
      <c r="C198" t="s">
        <v>202</v>
      </c>
      <c r="E198" s="9">
        <f t="shared" si="19"/>
        <v>660555.55555556063</v>
      </c>
      <c r="F198" s="9">
        <f t="shared" si="20"/>
        <v>2713.7152777777987</v>
      </c>
      <c r="G198" s="9">
        <f t="shared" si="18"/>
        <v>6741.4930555555766</v>
      </c>
      <c r="I198" s="9">
        <f t="shared" si="21"/>
        <v>922535.18960196339</v>
      </c>
      <c r="J198" s="9">
        <f t="shared" si="22"/>
        <v>3767.0186908746837</v>
      </c>
      <c r="K198" s="9">
        <f t="shared" si="23"/>
        <v>7695.5374490306676</v>
      </c>
    </row>
    <row r="199" spans="3:11" x14ac:dyDescent="0.2">
      <c r="C199" t="s">
        <v>203</v>
      </c>
      <c r="E199" s="9">
        <f t="shared" si="19"/>
        <v>656527.77777778287</v>
      </c>
      <c r="F199" s="9">
        <f t="shared" si="20"/>
        <v>2697.2685185185396</v>
      </c>
      <c r="G199" s="9">
        <f t="shared" si="18"/>
        <v>6725.0462962963175</v>
      </c>
      <c r="I199" s="9">
        <f t="shared" si="21"/>
        <v>918606.6708438074</v>
      </c>
      <c r="J199" s="9">
        <f t="shared" si="22"/>
        <v>3750.9772392788805</v>
      </c>
      <c r="K199" s="9">
        <f t="shared" si="23"/>
        <v>7695.5374490306676</v>
      </c>
    </row>
    <row r="200" spans="3:11" x14ac:dyDescent="0.2">
      <c r="C200" t="s">
        <v>204</v>
      </c>
      <c r="E200" s="9">
        <f t="shared" si="19"/>
        <v>652500.00000000512</v>
      </c>
      <c r="F200" s="9">
        <f t="shared" si="20"/>
        <v>2680.82175925928</v>
      </c>
      <c r="G200" s="9">
        <f t="shared" si="18"/>
        <v>6708.5995370370583</v>
      </c>
      <c r="I200" s="9">
        <f t="shared" si="21"/>
        <v>914662.11063405557</v>
      </c>
      <c r="J200" s="9">
        <f t="shared" si="22"/>
        <v>3734.8702850890604</v>
      </c>
      <c r="K200" s="9">
        <f t="shared" si="23"/>
        <v>7695.5374490306676</v>
      </c>
    </row>
    <row r="201" spans="3:11" x14ac:dyDescent="0.2">
      <c r="C201" t="s">
        <v>205</v>
      </c>
      <c r="E201" s="9">
        <f t="shared" si="19"/>
        <v>648472.22222222737</v>
      </c>
      <c r="F201" s="9">
        <f t="shared" si="20"/>
        <v>2664.3750000000209</v>
      </c>
      <c r="G201" s="9">
        <f t="shared" si="18"/>
        <v>6692.1527777777992</v>
      </c>
      <c r="I201" s="9">
        <f t="shared" si="21"/>
        <v>910701.44347011391</v>
      </c>
      <c r="J201" s="9">
        <f t="shared" si="22"/>
        <v>3718.6975608362986</v>
      </c>
      <c r="K201" s="9">
        <f t="shared" si="23"/>
        <v>7695.5374490306676</v>
      </c>
    </row>
    <row r="202" spans="3:11" x14ac:dyDescent="0.2">
      <c r="C202" t="s">
        <v>206</v>
      </c>
      <c r="E202" s="9">
        <f t="shared" si="19"/>
        <v>644444.44444444962</v>
      </c>
      <c r="F202" s="9">
        <f t="shared" si="20"/>
        <v>2647.9282407407618</v>
      </c>
      <c r="G202" s="9">
        <f t="shared" si="18"/>
        <v>6675.7060185185401</v>
      </c>
      <c r="I202" s="9">
        <f t="shared" si="21"/>
        <v>906724.60358191957</v>
      </c>
      <c r="J202" s="9">
        <f t="shared" si="22"/>
        <v>3702.4587979595053</v>
      </c>
      <c r="K202" s="9">
        <f t="shared" si="23"/>
        <v>7695.5374490306676</v>
      </c>
    </row>
    <row r="203" spans="3:11" x14ac:dyDescent="0.2">
      <c r="C203" t="s">
        <v>207</v>
      </c>
      <c r="E203" s="9">
        <f t="shared" si="19"/>
        <v>640416.66666667187</v>
      </c>
      <c r="F203" s="9">
        <f t="shared" si="20"/>
        <v>2631.4814814815027</v>
      </c>
      <c r="G203" s="9">
        <f t="shared" si="18"/>
        <v>6659.259259259281</v>
      </c>
      <c r="I203" s="9">
        <f t="shared" si="21"/>
        <v>902731.52493084839</v>
      </c>
      <c r="J203" s="9">
        <f t="shared" si="22"/>
        <v>3686.1537268009647</v>
      </c>
      <c r="K203" s="9">
        <f t="shared" si="23"/>
        <v>7695.5374490306676</v>
      </c>
    </row>
    <row r="204" spans="3:11" x14ac:dyDescent="0.2">
      <c r="C204" t="s">
        <v>208</v>
      </c>
      <c r="E204" s="9">
        <f t="shared" si="19"/>
        <v>636388.88888889411</v>
      </c>
      <c r="F204" s="9">
        <f t="shared" si="20"/>
        <v>2615.0347222222435</v>
      </c>
      <c r="G204" s="9">
        <f t="shared" si="18"/>
        <v>6642.8125000000218</v>
      </c>
      <c r="I204" s="9">
        <f t="shared" si="21"/>
        <v>898722.14120861865</v>
      </c>
      <c r="J204" s="9">
        <f t="shared" si="22"/>
        <v>3669.7820766018594</v>
      </c>
      <c r="K204" s="9">
        <f t="shared" si="23"/>
        <v>7695.5374490306676</v>
      </c>
    </row>
    <row r="205" spans="3:11" x14ac:dyDescent="0.2">
      <c r="C205" t="s">
        <v>209</v>
      </c>
      <c r="E205" s="9">
        <f t="shared" si="19"/>
        <v>632361.11111111636</v>
      </c>
      <c r="F205" s="9">
        <f t="shared" si="20"/>
        <v>2598.5879629629844</v>
      </c>
      <c r="G205" s="9">
        <f t="shared" si="18"/>
        <v>6626.3657407407627</v>
      </c>
      <c r="I205" s="9">
        <f t="shared" si="21"/>
        <v>894696.38583618985</v>
      </c>
      <c r="J205" s="9">
        <f t="shared" si="22"/>
        <v>3653.343575497775</v>
      </c>
      <c r="K205" s="9">
        <f t="shared" si="23"/>
        <v>7695.5374490306676</v>
      </c>
    </row>
    <row r="206" spans="3:11" x14ac:dyDescent="0.2">
      <c r="C206" t="s">
        <v>210</v>
      </c>
      <c r="E206" s="9">
        <f t="shared" si="19"/>
        <v>628333.33333333861</v>
      </c>
      <c r="F206" s="9">
        <f t="shared" si="20"/>
        <v>2582.1412037037253</v>
      </c>
      <c r="G206" s="9">
        <f t="shared" si="18"/>
        <v>6609.9189814815036</v>
      </c>
      <c r="I206" s="9">
        <f t="shared" si="21"/>
        <v>890654.19196265691</v>
      </c>
      <c r="J206" s="9">
        <f t="shared" si="22"/>
        <v>3636.8379505141825</v>
      </c>
      <c r="K206" s="9">
        <f t="shared" si="23"/>
        <v>7695.5374490306676</v>
      </c>
    </row>
    <row r="207" spans="3:11" x14ac:dyDescent="0.2">
      <c r="C207" t="s">
        <v>211</v>
      </c>
      <c r="E207" s="9">
        <f t="shared" si="19"/>
        <v>624305.55555556086</v>
      </c>
      <c r="F207" s="9">
        <f t="shared" si="20"/>
        <v>2565.6944444444662</v>
      </c>
      <c r="G207" s="9">
        <f t="shared" si="18"/>
        <v>6593.4722222222445</v>
      </c>
      <c r="I207" s="9">
        <f t="shared" si="21"/>
        <v>886595.49246414041</v>
      </c>
      <c r="J207" s="9">
        <f t="shared" si="22"/>
        <v>3620.2649275619065</v>
      </c>
      <c r="K207" s="9">
        <f t="shared" si="23"/>
        <v>7695.5374490306676</v>
      </c>
    </row>
    <row r="208" spans="3:11" x14ac:dyDescent="0.2">
      <c r="C208" t="s">
        <v>212</v>
      </c>
      <c r="E208" s="9">
        <f t="shared" si="19"/>
        <v>620277.77777778311</v>
      </c>
      <c r="F208" s="9">
        <f t="shared" si="20"/>
        <v>2549.247685185207</v>
      </c>
      <c r="G208" s="9">
        <f t="shared" si="18"/>
        <v>6577.0254629629853</v>
      </c>
      <c r="I208" s="9">
        <f t="shared" si="21"/>
        <v>882520.2199426716</v>
      </c>
      <c r="J208" s="9">
        <f t="shared" si="22"/>
        <v>3603.6242314325759</v>
      </c>
      <c r="K208" s="9">
        <f t="shared" si="23"/>
        <v>7695.5374490306676</v>
      </c>
    </row>
    <row r="209" spans="3:11" x14ac:dyDescent="0.2">
      <c r="C209" t="s">
        <v>213</v>
      </c>
      <c r="E209" s="9">
        <f t="shared" si="19"/>
        <v>616250.00000000536</v>
      </c>
      <c r="F209" s="9">
        <f t="shared" si="20"/>
        <v>2532.8009259259479</v>
      </c>
      <c r="G209" s="9">
        <f t="shared" si="18"/>
        <v>6560.5787037037262</v>
      </c>
      <c r="I209" s="9">
        <f t="shared" si="21"/>
        <v>878428.30672507349</v>
      </c>
      <c r="J209" s="9">
        <f t="shared" si="22"/>
        <v>3586.91558579405</v>
      </c>
      <c r="K209" s="9">
        <f t="shared" si="23"/>
        <v>7695.5374490306676</v>
      </c>
    </row>
    <row r="210" spans="3:11" x14ac:dyDescent="0.2">
      <c r="C210" t="s">
        <v>214</v>
      </c>
      <c r="E210" s="9">
        <f t="shared" si="19"/>
        <v>612222.2222222276</v>
      </c>
      <c r="F210" s="9">
        <f t="shared" si="20"/>
        <v>2516.3541666666883</v>
      </c>
      <c r="G210" s="9">
        <f t="shared" si="18"/>
        <v>6544.1319444444662</v>
      </c>
      <c r="I210" s="9">
        <f t="shared" si="21"/>
        <v>874319.68486183684</v>
      </c>
      <c r="J210" s="9">
        <f t="shared" si="22"/>
        <v>3570.1387131858337</v>
      </c>
      <c r="K210" s="9">
        <f t="shared" si="23"/>
        <v>7695.5374490306676</v>
      </c>
    </row>
    <row r="211" spans="3:11" x14ac:dyDescent="0.2">
      <c r="C211" t="s">
        <v>215</v>
      </c>
      <c r="E211" s="9">
        <f t="shared" si="19"/>
        <v>608194.44444444985</v>
      </c>
      <c r="F211" s="9">
        <f t="shared" si="20"/>
        <v>2499.9074074074292</v>
      </c>
      <c r="G211" s="9">
        <f t="shared" si="18"/>
        <v>6527.685185185207</v>
      </c>
      <c r="I211" s="9">
        <f t="shared" si="21"/>
        <v>870194.28612599196</v>
      </c>
      <c r="J211" s="9">
        <f t="shared" si="22"/>
        <v>3553.2933350144672</v>
      </c>
      <c r="K211" s="9">
        <f t="shared" si="23"/>
        <v>7695.5374490306676</v>
      </c>
    </row>
    <row r="212" spans="3:11" x14ac:dyDescent="0.2">
      <c r="C212" t="s">
        <v>216</v>
      </c>
      <c r="E212" s="9">
        <f t="shared" si="19"/>
        <v>604166.6666666721</v>
      </c>
      <c r="F212" s="9">
        <f t="shared" si="20"/>
        <v>2483.4606481481701</v>
      </c>
      <c r="G212" s="9">
        <f t="shared" si="18"/>
        <v>6511.2384259259479</v>
      </c>
      <c r="I212" s="9">
        <f t="shared" si="21"/>
        <v>866052.04201197578</v>
      </c>
      <c r="J212" s="9">
        <f t="shared" si="22"/>
        <v>3536.379171548901</v>
      </c>
      <c r="K212" s="9">
        <f t="shared" si="23"/>
        <v>7695.5374490306676</v>
      </c>
    </row>
    <row r="213" spans="3:11" x14ac:dyDescent="0.2">
      <c r="C213" t="s">
        <v>217</v>
      </c>
      <c r="E213" s="9">
        <f t="shared" si="19"/>
        <v>600138.88888889435</v>
      </c>
      <c r="F213" s="9">
        <f t="shared" si="20"/>
        <v>2467.013888888911</v>
      </c>
      <c r="G213" s="9">
        <f t="shared" si="18"/>
        <v>6494.7916666666888</v>
      </c>
      <c r="I213" s="9">
        <f t="shared" si="21"/>
        <v>861892.88373449398</v>
      </c>
      <c r="J213" s="9">
        <f t="shared" si="22"/>
        <v>3519.3959419158505</v>
      </c>
      <c r="K213" s="9">
        <f t="shared" si="23"/>
        <v>7695.5374490306676</v>
      </c>
    </row>
    <row r="214" spans="3:11" x14ac:dyDescent="0.2">
      <c r="C214" t="s">
        <v>218</v>
      </c>
      <c r="E214" s="9">
        <f t="shared" si="19"/>
        <v>596111.1111111166</v>
      </c>
      <c r="F214" s="9">
        <f t="shared" si="20"/>
        <v>2450.5671296296518</v>
      </c>
      <c r="G214" s="9">
        <f t="shared" si="18"/>
        <v>6478.3449074074297</v>
      </c>
      <c r="I214" s="9">
        <f t="shared" si="21"/>
        <v>857716.74222737912</v>
      </c>
      <c r="J214" s="9">
        <f t="shared" si="22"/>
        <v>3502.3433640951316</v>
      </c>
      <c r="K214" s="9">
        <f t="shared" si="23"/>
        <v>7695.5374490306676</v>
      </c>
    </row>
    <row r="215" spans="3:11" x14ac:dyDescent="0.2">
      <c r="C215" t="s">
        <v>219</v>
      </c>
      <c r="E215" s="9">
        <f t="shared" si="19"/>
        <v>592083.33333333884</v>
      </c>
      <c r="F215" s="9">
        <f t="shared" si="20"/>
        <v>2434.1203703703927</v>
      </c>
      <c r="G215" s="9">
        <f t="shared" si="18"/>
        <v>6461.8981481481705</v>
      </c>
      <c r="I215" s="9">
        <f t="shared" si="21"/>
        <v>853523.54814244353</v>
      </c>
      <c r="J215" s="9">
        <f t="shared" si="22"/>
        <v>3485.2211549149779</v>
      </c>
      <c r="K215" s="9">
        <f t="shared" si="23"/>
        <v>7695.5374490306676</v>
      </c>
    </row>
    <row r="216" spans="3:11" x14ac:dyDescent="0.2">
      <c r="C216" t="s">
        <v>220</v>
      </c>
      <c r="E216" s="9">
        <f t="shared" si="19"/>
        <v>588055.55555556109</v>
      </c>
      <c r="F216" s="9">
        <f t="shared" si="20"/>
        <v>2417.6736111111336</v>
      </c>
      <c r="G216" s="9">
        <f t="shared" si="18"/>
        <v>6445.4513888889114</v>
      </c>
      <c r="I216" s="9">
        <f t="shared" si="21"/>
        <v>849313.23184832779</v>
      </c>
      <c r="J216" s="9">
        <f t="shared" si="22"/>
        <v>3468.0290300473389</v>
      </c>
      <c r="K216" s="9">
        <f t="shared" si="23"/>
        <v>7695.5374490306676</v>
      </c>
    </row>
    <row r="217" spans="3:11" x14ac:dyDescent="0.2">
      <c r="C217" t="s">
        <v>221</v>
      </c>
      <c r="E217" s="9">
        <f t="shared" si="19"/>
        <v>584027.77777778334</v>
      </c>
      <c r="F217" s="9">
        <f t="shared" si="20"/>
        <v>2401.2268518518745</v>
      </c>
      <c r="G217" s="9">
        <f t="shared" si="18"/>
        <v>6429.0046296296523</v>
      </c>
      <c r="I217" s="9">
        <f t="shared" si="21"/>
        <v>845085.72342934448</v>
      </c>
      <c r="J217" s="9">
        <f t="shared" si="22"/>
        <v>3450.766704003157</v>
      </c>
      <c r="K217" s="9">
        <f t="shared" si="23"/>
        <v>7695.5374490306676</v>
      </c>
    </row>
    <row r="218" spans="3:11" x14ac:dyDescent="0.2">
      <c r="C218" t="s">
        <v>222</v>
      </c>
      <c r="E218" s="9">
        <f t="shared" si="19"/>
        <v>580000.00000000559</v>
      </c>
      <c r="F218" s="9">
        <f t="shared" si="20"/>
        <v>2384.7800925926153</v>
      </c>
      <c r="G218" s="9">
        <f t="shared" si="18"/>
        <v>6412.5578703703932</v>
      </c>
      <c r="I218" s="9">
        <f t="shared" si="21"/>
        <v>840840.95268431702</v>
      </c>
      <c r="J218" s="9">
        <f t="shared" si="22"/>
        <v>3433.4338901276278</v>
      </c>
      <c r="K218" s="9">
        <f t="shared" si="23"/>
        <v>7695.5374490306676</v>
      </c>
    </row>
    <row r="219" spans="3:11" x14ac:dyDescent="0.2">
      <c r="C219" t="s">
        <v>223</v>
      </c>
      <c r="E219" s="9">
        <f t="shared" si="19"/>
        <v>575972.22222222784</v>
      </c>
      <c r="F219" s="9">
        <f t="shared" si="20"/>
        <v>2368.3333333333562</v>
      </c>
      <c r="G219" s="9">
        <f t="shared" si="18"/>
        <v>6396.1111111111341</v>
      </c>
      <c r="I219" s="9">
        <f t="shared" si="21"/>
        <v>836578.84912541392</v>
      </c>
      <c r="J219" s="9">
        <f t="shared" si="22"/>
        <v>3416.0303005954406</v>
      </c>
      <c r="K219" s="9">
        <f t="shared" si="23"/>
        <v>7695.5374490306676</v>
      </c>
    </row>
    <row r="220" spans="3:11" x14ac:dyDescent="0.2">
      <c r="C220" t="s">
        <v>224</v>
      </c>
      <c r="E220" s="9">
        <f t="shared" si="19"/>
        <v>571944.44444445008</v>
      </c>
      <c r="F220" s="9">
        <f t="shared" si="20"/>
        <v>2351.8865740740971</v>
      </c>
      <c r="G220" s="9">
        <f t="shared" si="18"/>
        <v>6379.6643518518749</v>
      </c>
      <c r="I220" s="9">
        <f t="shared" si="21"/>
        <v>832299.3419769787</v>
      </c>
      <c r="J220" s="9">
        <f t="shared" si="22"/>
        <v>3398.5556464059969</v>
      </c>
      <c r="K220" s="9">
        <f t="shared" si="23"/>
        <v>7695.5374490306676</v>
      </c>
    </row>
    <row r="221" spans="3:11" x14ac:dyDescent="0.2">
      <c r="C221" t="s">
        <v>225</v>
      </c>
      <c r="E221" s="9">
        <f t="shared" si="19"/>
        <v>567916.66666667233</v>
      </c>
      <c r="F221" s="9">
        <f t="shared" si="20"/>
        <v>2335.439814814838</v>
      </c>
      <c r="G221" s="9">
        <f t="shared" si="18"/>
        <v>6363.2175925926158</v>
      </c>
      <c r="I221" s="9">
        <f t="shared" si="21"/>
        <v>828002.36017435405</v>
      </c>
      <c r="J221" s="9">
        <f t="shared" si="22"/>
        <v>3381.0096373786128</v>
      </c>
      <c r="K221" s="9">
        <f t="shared" si="23"/>
        <v>7695.5374490306676</v>
      </c>
    </row>
    <row r="222" spans="3:11" x14ac:dyDescent="0.2">
      <c r="C222" t="s">
        <v>226</v>
      </c>
      <c r="E222" s="9">
        <f t="shared" si="19"/>
        <v>563888.88888889458</v>
      </c>
      <c r="F222" s="9">
        <f t="shared" si="20"/>
        <v>2318.9930555555788</v>
      </c>
      <c r="G222" s="9">
        <f t="shared" si="18"/>
        <v>6346.7708333333567</v>
      </c>
      <c r="I222" s="9">
        <f t="shared" si="21"/>
        <v>823687.832362702</v>
      </c>
      <c r="J222" s="9">
        <f t="shared" si="22"/>
        <v>3363.3919821476998</v>
      </c>
      <c r="K222" s="9">
        <f t="shared" si="23"/>
        <v>7695.5374490306676</v>
      </c>
    </row>
    <row r="223" spans="3:11" x14ac:dyDescent="0.2">
      <c r="C223" t="s">
        <v>227</v>
      </c>
      <c r="E223" s="9">
        <f t="shared" si="19"/>
        <v>559861.11111111683</v>
      </c>
      <c r="F223" s="9">
        <f t="shared" si="20"/>
        <v>2302.5462962963197</v>
      </c>
      <c r="G223" s="9">
        <f t="shared" si="18"/>
        <v>6330.3240740740976</v>
      </c>
      <c r="I223" s="9">
        <f t="shared" si="21"/>
        <v>819355.68689581903</v>
      </c>
      <c r="J223" s="9">
        <f t="shared" si="22"/>
        <v>3345.702388157928</v>
      </c>
      <c r="K223" s="9">
        <f t="shared" si="23"/>
        <v>7695.5374490306676</v>
      </c>
    </row>
    <row r="224" spans="3:11" x14ac:dyDescent="0.2">
      <c r="C224" t="s">
        <v>228</v>
      </c>
      <c r="E224" s="9">
        <f t="shared" si="19"/>
        <v>555833.33333333908</v>
      </c>
      <c r="F224" s="9">
        <f t="shared" si="20"/>
        <v>2286.0995370370606</v>
      </c>
      <c r="G224" s="9">
        <f t="shared" si="18"/>
        <v>6313.8773148148384</v>
      </c>
      <c r="I224" s="9">
        <f t="shared" si="21"/>
        <v>815005.85183494631</v>
      </c>
      <c r="J224" s="9">
        <f t="shared" si="22"/>
        <v>3327.9405616593644</v>
      </c>
      <c r="K224" s="9">
        <f t="shared" si="23"/>
        <v>7695.5374490306676</v>
      </c>
    </row>
    <row r="225" spans="3:11" x14ac:dyDescent="0.2">
      <c r="C225" t="s">
        <v>229</v>
      </c>
      <c r="E225" s="9">
        <f t="shared" si="19"/>
        <v>551805.55555556132</v>
      </c>
      <c r="F225" s="9">
        <f t="shared" si="20"/>
        <v>2269.6527777778015</v>
      </c>
      <c r="G225" s="9">
        <f t="shared" si="18"/>
        <v>6297.4305555555793</v>
      </c>
      <c r="I225" s="9">
        <f t="shared" si="21"/>
        <v>810638.25494757504</v>
      </c>
      <c r="J225" s="9">
        <f t="shared" si="22"/>
        <v>3310.1062077025981</v>
      </c>
      <c r="K225" s="9">
        <f t="shared" si="23"/>
        <v>7695.5374490306676</v>
      </c>
    </row>
    <row r="226" spans="3:11" x14ac:dyDescent="0.2">
      <c r="C226" t="s">
        <v>230</v>
      </c>
      <c r="E226" s="9">
        <f t="shared" si="19"/>
        <v>547777.77777778357</v>
      </c>
      <c r="F226" s="9">
        <f t="shared" si="20"/>
        <v>2253.2060185185424</v>
      </c>
      <c r="G226" s="9">
        <f t="shared" si="18"/>
        <v>6280.9837962963202</v>
      </c>
      <c r="I226" s="9">
        <f t="shared" si="21"/>
        <v>806252.82370624691</v>
      </c>
      <c r="J226" s="9">
        <f t="shared" si="22"/>
        <v>3292.1990301338415</v>
      </c>
      <c r="K226" s="9">
        <f t="shared" si="23"/>
        <v>7695.5374490306676</v>
      </c>
    </row>
    <row r="227" spans="3:11" x14ac:dyDescent="0.2">
      <c r="C227" t="s">
        <v>231</v>
      </c>
      <c r="E227" s="9">
        <f t="shared" si="19"/>
        <v>543750.00000000582</v>
      </c>
      <c r="F227" s="9">
        <f t="shared" si="20"/>
        <v>2236.7592592592832</v>
      </c>
      <c r="G227" s="9">
        <f t="shared" si="18"/>
        <v>6264.5370370370611</v>
      </c>
      <c r="I227" s="9">
        <f t="shared" si="21"/>
        <v>801849.48528735014</v>
      </c>
      <c r="J227" s="9">
        <f t="shared" si="22"/>
        <v>3274.2187315900132</v>
      </c>
      <c r="K227" s="9">
        <f t="shared" si="23"/>
        <v>7695.5374490306676</v>
      </c>
    </row>
    <row r="228" spans="3:11" x14ac:dyDescent="0.2">
      <c r="C228" t="s">
        <v>232</v>
      </c>
      <c r="E228" s="9">
        <f t="shared" si="19"/>
        <v>539722.22222222807</v>
      </c>
      <c r="F228" s="9">
        <f t="shared" si="20"/>
        <v>2220.3125000000241</v>
      </c>
      <c r="G228" s="9">
        <f t="shared" si="18"/>
        <v>6248.0902777778019</v>
      </c>
      <c r="I228" s="9">
        <f t="shared" si="21"/>
        <v>797428.16656990943</v>
      </c>
      <c r="J228" s="9">
        <f t="shared" si="22"/>
        <v>3256.1650134937972</v>
      </c>
      <c r="K228" s="9">
        <f t="shared" si="23"/>
        <v>7695.5374490306676</v>
      </c>
    </row>
    <row r="229" spans="3:11" x14ac:dyDescent="0.2">
      <c r="C229" t="s">
        <v>233</v>
      </c>
      <c r="E229" s="9">
        <f t="shared" si="19"/>
        <v>535694.44444445032</v>
      </c>
      <c r="F229" s="9">
        <f t="shared" si="20"/>
        <v>2203.865740740765</v>
      </c>
      <c r="G229" s="9">
        <f t="shared" si="18"/>
        <v>6231.6435185185428</v>
      </c>
      <c r="I229" s="9">
        <f t="shared" si="21"/>
        <v>792988.79413437261</v>
      </c>
      <c r="J229" s="9">
        <f t="shared" si="22"/>
        <v>3238.0375760486882</v>
      </c>
      <c r="K229" s="9">
        <f t="shared" si="23"/>
        <v>7695.5374490306676</v>
      </c>
    </row>
    <row r="230" spans="3:11" x14ac:dyDescent="0.2">
      <c r="C230" t="s">
        <v>234</v>
      </c>
      <c r="E230" s="9">
        <f t="shared" si="19"/>
        <v>531666.66666667257</v>
      </c>
      <c r="F230" s="9">
        <f t="shared" si="20"/>
        <v>2187.4189814815054</v>
      </c>
      <c r="G230" s="9">
        <f t="shared" si="18"/>
        <v>6215.1967592592828</v>
      </c>
      <c r="I230" s="9">
        <f t="shared" si="21"/>
        <v>788531.29426139058</v>
      </c>
      <c r="J230" s="9">
        <f t="shared" si="22"/>
        <v>3219.8361182340118</v>
      </c>
      <c r="K230" s="9">
        <f t="shared" si="23"/>
        <v>7695.5374490306676</v>
      </c>
    </row>
    <row r="231" spans="3:11" x14ac:dyDescent="0.2">
      <c r="C231" t="s">
        <v>235</v>
      </c>
      <c r="E231" s="9">
        <f t="shared" si="19"/>
        <v>527638.88888889481</v>
      </c>
      <c r="F231" s="9">
        <f t="shared" si="20"/>
        <v>2170.9722222222463</v>
      </c>
      <c r="G231" s="9">
        <f t="shared" si="18"/>
        <v>6198.7500000000236</v>
      </c>
      <c r="I231" s="9">
        <f t="shared" si="21"/>
        <v>784055.59293059388</v>
      </c>
      <c r="J231" s="9">
        <f t="shared" si="22"/>
        <v>3201.560337799925</v>
      </c>
      <c r="K231" s="9">
        <f t="shared" si="23"/>
        <v>7695.5374490306676</v>
      </c>
    </row>
    <row r="232" spans="3:11" x14ac:dyDescent="0.2">
      <c r="C232" t="s">
        <v>236</v>
      </c>
      <c r="E232" s="9">
        <f t="shared" si="19"/>
        <v>523611.11111111706</v>
      </c>
      <c r="F232" s="9">
        <f t="shared" si="20"/>
        <v>2154.5254629629871</v>
      </c>
      <c r="G232" s="9">
        <f t="shared" si="18"/>
        <v>6182.3032407407645</v>
      </c>
      <c r="I232" s="9">
        <f t="shared" si="21"/>
        <v>779561.61581936316</v>
      </c>
      <c r="J232" s="9">
        <f t="shared" si="22"/>
        <v>3183.2099312623996</v>
      </c>
      <c r="K232" s="9">
        <f t="shared" si="23"/>
        <v>7695.5374490306676</v>
      </c>
    </row>
    <row r="233" spans="3:11" x14ac:dyDescent="0.2">
      <c r="C233" t="s">
        <v>237</v>
      </c>
      <c r="E233" s="9">
        <f t="shared" si="19"/>
        <v>519583.33333333931</v>
      </c>
      <c r="F233" s="9">
        <f t="shared" si="20"/>
        <v>2138.078703703728</v>
      </c>
      <c r="G233" s="9">
        <f t="shared" si="18"/>
        <v>6165.8564814815054</v>
      </c>
      <c r="I233" s="9">
        <f t="shared" si="21"/>
        <v>775049.2883015949</v>
      </c>
      <c r="J233" s="9">
        <f t="shared" si="22"/>
        <v>3164.7845938981791</v>
      </c>
      <c r="K233" s="9">
        <f t="shared" si="23"/>
        <v>7695.5374490306676</v>
      </c>
    </row>
    <row r="234" spans="3:11" x14ac:dyDescent="0.2">
      <c r="C234" t="s">
        <v>238</v>
      </c>
      <c r="E234" s="9">
        <f t="shared" si="19"/>
        <v>515555.55555556156</v>
      </c>
      <c r="F234" s="9">
        <f t="shared" si="20"/>
        <v>2121.6319444444689</v>
      </c>
      <c r="G234" s="9">
        <f t="shared" si="18"/>
        <v>6149.4097222222463</v>
      </c>
      <c r="I234" s="9">
        <f t="shared" si="21"/>
        <v>770518.53544646245</v>
      </c>
      <c r="J234" s="9">
        <f t="shared" si="22"/>
        <v>3146.2840197397218</v>
      </c>
      <c r="K234" s="9">
        <f t="shared" si="23"/>
        <v>7695.5374490306676</v>
      </c>
    </row>
    <row r="235" spans="3:11" x14ac:dyDescent="0.2">
      <c r="C235" t="s">
        <v>239</v>
      </c>
      <c r="E235" s="9">
        <f t="shared" si="19"/>
        <v>511527.77777778381</v>
      </c>
      <c r="F235" s="9">
        <f t="shared" si="20"/>
        <v>2105.1851851852098</v>
      </c>
      <c r="G235" s="9">
        <f t="shared" si="18"/>
        <v>6132.9629629629871</v>
      </c>
      <c r="I235" s="9">
        <f t="shared" si="21"/>
        <v>765969.2820171715</v>
      </c>
      <c r="J235" s="9">
        <f t="shared" si="22"/>
        <v>3127.707901570117</v>
      </c>
      <c r="K235" s="9">
        <f t="shared" si="23"/>
        <v>7695.5374490306676</v>
      </c>
    </row>
    <row r="236" spans="3:11" x14ac:dyDescent="0.2">
      <c r="C236" t="s">
        <v>240</v>
      </c>
      <c r="E236" s="9">
        <f t="shared" si="19"/>
        <v>507500.00000000605</v>
      </c>
      <c r="F236" s="9">
        <f t="shared" si="20"/>
        <v>2088.7384259259507</v>
      </c>
      <c r="G236" s="9">
        <f t="shared" si="18"/>
        <v>6116.516203703728</v>
      </c>
      <c r="I236" s="9">
        <f t="shared" si="21"/>
        <v>761401.45246971096</v>
      </c>
      <c r="J236" s="9">
        <f t="shared" si="22"/>
        <v>3109.0559309179866</v>
      </c>
      <c r="K236" s="9">
        <f t="shared" si="23"/>
        <v>7695.5374490306676</v>
      </c>
    </row>
    <row r="237" spans="3:11" x14ac:dyDescent="0.2">
      <c r="C237" t="s">
        <v>241</v>
      </c>
      <c r="E237" s="9">
        <f t="shared" si="19"/>
        <v>503472.2222222283</v>
      </c>
      <c r="F237" s="9">
        <f t="shared" si="20"/>
        <v>2072.2916666666915</v>
      </c>
      <c r="G237" s="9">
        <f t="shared" si="18"/>
        <v>6100.0694444444689</v>
      </c>
      <c r="I237" s="9">
        <f t="shared" si="21"/>
        <v>756814.97095159825</v>
      </c>
      <c r="J237" s="9">
        <f t="shared" si="22"/>
        <v>3090.3277980523599</v>
      </c>
      <c r="K237" s="9">
        <f t="shared" si="23"/>
        <v>7695.5374490306676</v>
      </c>
    </row>
    <row r="238" spans="3:11" x14ac:dyDescent="0.2">
      <c r="C238" t="s">
        <v>242</v>
      </c>
      <c r="E238" s="9">
        <f t="shared" si="19"/>
        <v>499444.44444445055</v>
      </c>
      <c r="F238" s="9">
        <f t="shared" si="20"/>
        <v>2055.8449074074324</v>
      </c>
      <c r="G238" s="9">
        <f t="shared" si="18"/>
        <v>6083.6226851852098</v>
      </c>
      <c r="I238" s="9">
        <f t="shared" si="21"/>
        <v>752209.76130061992</v>
      </c>
      <c r="J238" s="9">
        <f t="shared" si="22"/>
        <v>3071.523191977531</v>
      </c>
      <c r="K238" s="9">
        <f t="shared" si="23"/>
        <v>7695.5374490306676</v>
      </c>
    </row>
    <row r="239" spans="3:11" x14ac:dyDescent="0.2">
      <c r="C239" t="s">
        <v>243</v>
      </c>
      <c r="E239" s="9">
        <f t="shared" si="19"/>
        <v>495416.6666666728</v>
      </c>
      <c r="F239" s="9">
        <f t="shared" si="20"/>
        <v>2039.3981481481733</v>
      </c>
      <c r="G239" s="9">
        <f t="shared" si="18"/>
        <v>6067.1759259259507</v>
      </c>
      <c r="I239" s="9">
        <f t="shared" si="21"/>
        <v>747585.74704356678</v>
      </c>
      <c r="J239" s="9">
        <f t="shared" si="22"/>
        <v>3052.641800427898</v>
      </c>
      <c r="K239" s="9">
        <f t="shared" si="23"/>
        <v>7695.5374490306676</v>
      </c>
    </row>
    <row r="240" spans="3:11" x14ac:dyDescent="0.2">
      <c r="C240" t="s">
        <v>244</v>
      </c>
      <c r="E240" s="9">
        <f t="shared" si="19"/>
        <v>491388.88888889505</v>
      </c>
      <c r="F240" s="9">
        <f t="shared" si="20"/>
        <v>2022.9513888889142</v>
      </c>
      <c r="G240" s="9">
        <f t="shared" si="18"/>
        <v>6050.7291666666915</v>
      </c>
      <c r="I240" s="9">
        <f t="shared" si="21"/>
        <v>742942.85139496403</v>
      </c>
      <c r="J240" s="9">
        <f t="shared" si="22"/>
        <v>3033.6833098627699</v>
      </c>
      <c r="K240" s="9">
        <f t="shared" si="23"/>
        <v>7695.5374490306676</v>
      </c>
    </row>
    <row r="241" spans="3:11" x14ac:dyDescent="0.2">
      <c r="C241" t="s">
        <v>245</v>
      </c>
      <c r="E241" s="9">
        <f t="shared" si="19"/>
        <v>487361.11111111729</v>
      </c>
      <c r="F241" s="9">
        <f t="shared" si="20"/>
        <v>2006.5046296296548</v>
      </c>
      <c r="G241" s="9">
        <f t="shared" si="18"/>
        <v>6034.2824074074324</v>
      </c>
      <c r="I241" s="9">
        <f t="shared" si="21"/>
        <v>738280.9972557961</v>
      </c>
      <c r="J241" s="9">
        <f t="shared" si="22"/>
        <v>3014.6474054611676</v>
      </c>
      <c r="K241" s="9">
        <f t="shared" si="23"/>
        <v>7695.5374490306676</v>
      </c>
    </row>
    <row r="242" spans="3:11" x14ac:dyDescent="0.2">
      <c r="C242" t="s">
        <v>246</v>
      </c>
      <c r="E242" s="9">
        <f t="shared" si="19"/>
        <v>483333.33333333954</v>
      </c>
      <c r="F242" s="9">
        <f t="shared" si="20"/>
        <v>1990.0578703703957</v>
      </c>
      <c r="G242" s="9">
        <f t="shared" si="18"/>
        <v>6017.8356481481733</v>
      </c>
      <c r="I242" s="9">
        <f t="shared" si="21"/>
        <v>733600.10721222661</v>
      </c>
      <c r="J242" s="9">
        <f t="shared" si="22"/>
        <v>2995.5337711165921</v>
      </c>
      <c r="K242" s="9">
        <f t="shared" si="23"/>
        <v>7695.5374490306676</v>
      </c>
    </row>
    <row r="243" spans="3:11" x14ac:dyDescent="0.2">
      <c r="C243" t="s">
        <v>247</v>
      </c>
      <c r="E243" s="9">
        <f t="shared" si="19"/>
        <v>479305.55555556179</v>
      </c>
      <c r="F243" s="9">
        <f t="shared" si="20"/>
        <v>1973.6111111111366</v>
      </c>
      <c r="G243" s="9">
        <f t="shared" si="18"/>
        <v>6001.3888888889142</v>
      </c>
      <c r="I243" s="9">
        <f t="shared" si="21"/>
        <v>728900.10353431257</v>
      </c>
      <c r="J243" s="9">
        <f t="shared" si="22"/>
        <v>2976.3420894317765</v>
      </c>
      <c r="K243" s="9">
        <f t="shared" si="23"/>
        <v>7695.5374490306676</v>
      </c>
    </row>
    <row r="244" spans="3:11" x14ac:dyDescent="0.2">
      <c r="C244" t="s">
        <v>248</v>
      </c>
      <c r="E244" s="9">
        <f t="shared" si="19"/>
        <v>475277.77777778404</v>
      </c>
      <c r="F244" s="9">
        <f t="shared" si="20"/>
        <v>1957.1643518518774</v>
      </c>
      <c r="G244" s="9">
        <f t="shared" si="18"/>
        <v>5984.942129629655</v>
      </c>
      <c r="I244" s="9">
        <f t="shared" si="21"/>
        <v>724180.90817471372</v>
      </c>
      <c r="J244" s="9">
        <f t="shared" si="22"/>
        <v>2957.0720417134144</v>
      </c>
      <c r="K244" s="9">
        <f t="shared" si="23"/>
        <v>7695.5374490306676</v>
      </c>
    </row>
    <row r="245" spans="3:11" x14ac:dyDescent="0.2">
      <c r="C245" t="s">
        <v>249</v>
      </c>
      <c r="E245" s="9">
        <f t="shared" si="19"/>
        <v>471250.00000000629</v>
      </c>
      <c r="F245" s="9">
        <f t="shared" si="20"/>
        <v>1940.7175925926183</v>
      </c>
      <c r="G245" s="9">
        <f t="shared" si="18"/>
        <v>5968.4953703703959</v>
      </c>
      <c r="I245" s="9">
        <f t="shared" si="21"/>
        <v>719442.44276739645</v>
      </c>
      <c r="J245" s="9">
        <f t="shared" si="22"/>
        <v>2937.723307966869</v>
      </c>
      <c r="K245" s="9">
        <f t="shared" si="23"/>
        <v>7695.5374490306676</v>
      </c>
    </row>
    <row r="246" spans="3:11" x14ac:dyDescent="0.2">
      <c r="C246" t="s">
        <v>250</v>
      </c>
      <c r="E246" s="9">
        <f t="shared" si="19"/>
        <v>467222.22222222853</v>
      </c>
      <c r="F246" s="9">
        <f t="shared" si="20"/>
        <v>1924.2708333333592</v>
      </c>
      <c r="G246" s="9">
        <f t="shared" si="18"/>
        <v>5952.0486111111368</v>
      </c>
      <c r="I246" s="9">
        <f t="shared" si="21"/>
        <v>714684.62862633262</v>
      </c>
      <c r="J246" s="9">
        <f t="shared" si="22"/>
        <v>2918.295566890858</v>
      </c>
      <c r="K246" s="9">
        <f t="shared" si="23"/>
        <v>7695.5374490306676</v>
      </c>
    </row>
    <row r="247" spans="3:11" x14ac:dyDescent="0.2">
      <c r="C247" t="s">
        <v>251</v>
      </c>
      <c r="E247" s="9">
        <f t="shared" si="19"/>
        <v>463194.44444445078</v>
      </c>
      <c r="F247" s="9">
        <f t="shared" si="20"/>
        <v>1907.8240740741001</v>
      </c>
      <c r="G247" s="9">
        <f t="shared" si="18"/>
        <v>5935.6018518518777</v>
      </c>
      <c r="I247" s="9">
        <f t="shared" si="21"/>
        <v>709907.3867441928</v>
      </c>
      <c r="J247" s="9">
        <f t="shared" si="22"/>
        <v>2898.7884958721206</v>
      </c>
      <c r="K247" s="9">
        <f t="shared" si="23"/>
        <v>7695.5374490306676</v>
      </c>
    </row>
    <row r="248" spans="3:11" x14ac:dyDescent="0.2">
      <c r="C248" t="s">
        <v>252</v>
      </c>
      <c r="E248" s="9">
        <f t="shared" si="19"/>
        <v>459166.66666667303</v>
      </c>
      <c r="F248" s="9">
        <f t="shared" si="20"/>
        <v>1891.3773148148409</v>
      </c>
      <c r="G248" s="9">
        <f t="shared" si="18"/>
        <v>5919.1550925926185</v>
      </c>
      <c r="I248" s="9">
        <f t="shared" si="21"/>
        <v>705110.6377910343</v>
      </c>
      <c r="J248" s="9">
        <f t="shared" si="22"/>
        <v>2879.2017709800566</v>
      </c>
      <c r="K248" s="9">
        <f t="shared" si="23"/>
        <v>7695.5374490306676</v>
      </c>
    </row>
    <row r="249" spans="3:11" x14ac:dyDescent="0.2">
      <c r="C249" t="s">
        <v>253</v>
      </c>
      <c r="E249" s="9">
        <f t="shared" si="19"/>
        <v>455138.88888889528</v>
      </c>
      <c r="F249" s="9">
        <f t="shared" si="20"/>
        <v>1874.9305555555818</v>
      </c>
      <c r="G249" s="9">
        <f t="shared" si="18"/>
        <v>5902.7083333333594</v>
      </c>
      <c r="I249" s="9">
        <f t="shared" si="21"/>
        <v>700294.30211298366</v>
      </c>
      <c r="J249" s="9">
        <f t="shared" si="22"/>
        <v>2859.5350669613504</v>
      </c>
      <c r="K249" s="9">
        <f t="shared" si="23"/>
        <v>7695.5374490306676</v>
      </c>
    </row>
    <row r="250" spans="3:11" x14ac:dyDescent="0.2">
      <c r="C250" t="s">
        <v>254</v>
      </c>
      <c r="E250" s="9">
        <f t="shared" si="19"/>
        <v>451111.11111111753</v>
      </c>
      <c r="F250" s="9">
        <f t="shared" si="20"/>
        <v>1858.4837962963227</v>
      </c>
      <c r="G250" s="9">
        <f t="shared" si="18"/>
        <v>5886.2615740741003</v>
      </c>
      <c r="I250" s="9">
        <f t="shared" si="21"/>
        <v>695458.2997309143</v>
      </c>
      <c r="J250" s="9">
        <f t="shared" si="22"/>
        <v>2839.7880572345671</v>
      </c>
      <c r="K250" s="9">
        <f t="shared" si="23"/>
        <v>7695.5374490306676</v>
      </c>
    </row>
    <row r="251" spans="3:11" x14ac:dyDescent="0.2">
      <c r="C251" t="s">
        <v>255</v>
      </c>
      <c r="E251" s="9">
        <f t="shared" si="19"/>
        <v>447083.33333333977</v>
      </c>
      <c r="F251" s="9">
        <f t="shared" si="20"/>
        <v>1842.0370370370631</v>
      </c>
      <c r="G251" s="9">
        <f t="shared" si="18"/>
        <v>5869.8148148148412</v>
      </c>
      <c r="I251" s="9">
        <f t="shared" si="21"/>
        <v>690602.55033911823</v>
      </c>
      <c r="J251" s="9">
        <f t="shared" si="22"/>
        <v>2819.960413884733</v>
      </c>
      <c r="K251" s="9">
        <f t="shared" si="23"/>
        <v>7695.5374490306676</v>
      </c>
    </row>
    <row r="252" spans="3:11" x14ac:dyDescent="0.2">
      <c r="C252" t="s">
        <v>256</v>
      </c>
      <c r="E252" s="9">
        <f t="shared" si="19"/>
        <v>443055.55555556202</v>
      </c>
      <c r="F252" s="9">
        <f t="shared" si="20"/>
        <v>1825.590277777804</v>
      </c>
      <c r="G252" s="9">
        <f t="shared" si="18"/>
        <v>5853.368055555582</v>
      </c>
      <c r="I252" s="9">
        <f t="shared" si="21"/>
        <v>685726.97330397228</v>
      </c>
      <c r="J252" s="9">
        <f t="shared" si="22"/>
        <v>2800.0518076578869</v>
      </c>
      <c r="K252" s="9">
        <f t="shared" si="23"/>
        <v>7695.5374490306676</v>
      </c>
    </row>
    <row r="253" spans="3:11" x14ac:dyDescent="0.2">
      <c r="C253" t="s">
        <v>257</v>
      </c>
      <c r="E253" s="9">
        <f t="shared" si="19"/>
        <v>439027.77777778427</v>
      </c>
      <c r="F253" s="9">
        <f t="shared" si="20"/>
        <v>1809.1435185185449</v>
      </c>
      <c r="G253" s="9">
        <f t="shared" si="18"/>
        <v>5836.9212962963229</v>
      </c>
      <c r="I253" s="9">
        <f t="shared" si="21"/>
        <v>680831.48766259954</v>
      </c>
      <c r="J253" s="9">
        <f t="shared" si="22"/>
        <v>2780.061907955615</v>
      </c>
      <c r="K253" s="9">
        <f t="shared" si="23"/>
        <v>7695.5374490306676</v>
      </c>
    </row>
    <row r="254" spans="3:11" x14ac:dyDescent="0.2">
      <c r="C254" t="s">
        <v>258</v>
      </c>
      <c r="E254" s="9">
        <f t="shared" si="19"/>
        <v>435000.00000000652</v>
      </c>
      <c r="F254" s="9">
        <f t="shared" si="20"/>
        <v>1792.6967592592857</v>
      </c>
      <c r="G254" s="9">
        <f t="shared" si="18"/>
        <v>5820.4745370370638</v>
      </c>
      <c r="I254" s="9">
        <f t="shared" si="21"/>
        <v>675916.01212152443</v>
      </c>
      <c r="J254" s="9">
        <f t="shared" si="22"/>
        <v>2759.9903828295578</v>
      </c>
      <c r="K254" s="9">
        <f t="shared" si="23"/>
        <v>7695.5374490306676</v>
      </c>
    </row>
    <row r="255" spans="3:11" x14ac:dyDescent="0.2">
      <c r="C255" t="s">
        <v>259</v>
      </c>
      <c r="E255" s="9">
        <f t="shared" si="19"/>
        <v>430972.22222222877</v>
      </c>
      <c r="F255" s="9">
        <f t="shared" si="20"/>
        <v>1776.2500000000266</v>
      </c>
      <c r="G255" s="9">
        <f t="shared" si="18"/>
        <v>5804.0277777778047</v>
      </c>
      <c r="I255" s="9">
        <f t="shared" si="21"/>
        <v>670980.46505532332</v>
      </c>
      <c r="J255" s="9">
        <f t="shared" si="22"/>
        <v>2739.8368989759038</v>
      </c>
      <c r="K255" s="9">
        <f t="shared" si="23"/>
        <v>7695.5374490306676</v>
      </c>
    </row>
    <row r="256" spans="3:11" x14ac:dyDescent="0.2">
      <c r="C256" t="s">
        <v>260</v>
      </c>
      <c r="E256" s="9">
        <f t="shared" si="19"/>
        <v>426944.44444445102</v>
      </c>
      <c r="F256" s="9">
        <f t="shared" si="20"/>
        <v>1759.8032407407675</v>
      </c>
      <c r="G256" s="9">
        <f t="shared" si="18"/>
        <v>5787.5810185185455</v>
      </c>
      <c r="I256" s="9">
        <f t="shared" si="21"/>
        <v>666024.76450526854</v>
      </c>
      <c r="J256" s="9">
        <f t="shared" si="22"/>
        <v>2719.6011217298469</v>
      </c>
      <c r="K256" s="9">
        <f t="shared" si="23"/>
        <v>7695.5374490306676</v>
      </c>
    </row>
    <row r="257" spans="3:11" x14ac:dyDescent="0.2">
      <c r="C257" t="s">
        <v>261</v>
      </c>
      <c r="E257" s="9">
        <f t="shared" si="19"/>
        <v>422916.66666667326</v>
      </c>
      <c r="F257" s="9">
        <f t="shared" si="20"/>
        <v>1743.3564814815084</v>
      </c>
      <c r="G257" s="9">
        <f t="shared" si="18"/>
        <v>5771.1342592592864</v>
      </c>
      <c r="I257" s="9">
        <f t="shared" si="21"/>
        <v>661048.82817796769</v>
      </c>
      <c r="J257" s="9">
        <f t="shared" si="22"/>
        <v>2699.2827150600347</v>
      </c>
      <c r="K257" s="9">
        <f t="shared" si="23"/>
        <v>7695.5374490306676</v>
      </c>
    </row>
    <row r="258" spans="3:11" x14ac:dyDescent="0.2">
      <c r="C258" t="s">
        <v>262</v>
      </c>
      <c r="E258" s="9">
        <f t="shared" si="19"/>
        <v>418888.88888889551</v>
      </c>
      <c r="F258" s="9">
        <f t="shared" si="20"/>
        <v>1726.9097222222492</v>
      </c>
      <c r="G258" s="9">
        <f t="shared" si="18"/>
        <v>5754.6875000000273</v>
      </c>
      <c r="I258" s="9">
        <f t="shared" si="21"/>
        <v>656052.57344399707</v>
      </c>
      <c r="J258" s="9">
        <f t="shared" si="22"/>
        <v>2678.8813415629879</v>
      </c>
      <c r="K258" s="9">
        <f t="shared" si="23"/>
        <v>7695.5374490306676</v>
      </c>
    </row>
    <row r="259" spans="3:11" x14ac:dyDescent="0.2">
      <c r="C259" t="s">
        <v>263</v>
      </c>
      <c r="E259" s="9">
        <f t="shared" si="19"/>
        <v>414861.11111111776</v>
      </c>
      <c r="F259" s="9">
        <f t="shared" si="20"/>
        <v>1710.4629629629901</v>
      </c>
      <c r="G259" s="9">
        <f t="shared" ref="G259:G302" si="24">F259+B$6</f>
        <v>5738.2407407407682</v>
      </c>
      <c r="I259" s="9">
        <f t="shared" si="21"/>
        <v>651035.91733652935</v>
      </c>
      <c r="J259" s="9">
        <f t="shared" si="22"/>
        <v>2658.396662457495</v>
      </c>
      <c r="K259" s="9">
        <f t="shared" si="23"/>
        <v>7695.5374490306676</v>
      </c>
    </row>
    <row r="260" spans="3:11" x14ac:dyDescent="0.2">
      <c r="C260" t="s">
        <v>264</v>
      </c>
      <c r="E260" s="9">
        <f t="shared" ref="E260:E301" si="25">E259-B$6</f>
        <v>410833.33333334001</v>
      </c>
      <c r="F260" s="9">
        <f t="shared" ref="F260:F302" si="26">E259*B$5/12</f>
        <v>1694.016203703731</v>
      </c>
      <c r="G260" s="9">
        <f t="shared" si="24"/>
        <v>5721.793981481509</v>
      </c>
      <c r="I260" s="9">
        <f t="shared" si="21"/>
        <v>645998.77654995618</v>
      </c>
      <c r="J260" s="9">
        <f t="shared" si="22"/>
        <v>2637.8283375789879</v>
      </c>
      <c r="K260" s="9">
        <f t="shared" si="23"/>
        <v>7695.5374490306676</v>
      </c>
    </row>
    <row r="261" spans="3:11" x14ac:dyDescent="0.2">
      <c r="C261" t="s">
        <v>265</v>
      </c>
      <c r="E261" s="9">
        <f t="shared" si="25"/>
        <v>406805.55555556226</v>
      </c>
      <c r="F261" s="9">
        <f t="shared" si="26"/>
        <v>1677.5694444444716</v>
      </c>
      <c r="G261" s="9">
        <f t="shared" si="24"/>
        <v>5705.3472222222499</v>
      </c>
      <c r="I261" s="9">
        <f t="shared" ref="I261:I319" si="27">I260-K260+J260</f>
        <v>640941.06743850454</v>
      </c>
      <c r="J261" s="9">
        <f t="shared" ref="J261:J319" si="28">I261*$B$5/12</f>
        <v>2617.1760253738935</v>
      </c>
      <c r="K261" s="9">
        <f t="shared" ref="K261:K319" si="29">K260</f>
        <v>7695.5374490306676</v>
      </c>
    </row>
    <row r="262" spans="3:11" x14ac:dyDescent="0.2">
      <c r="C262" t="s">
        <v>266</v>
      </c>
      <c r="E262" s="9">
        <f t="shared" si="25"/>
        <v>402777.7777777845</v>
      </c>
      <c r="F262" s="9">
        <f t="shared" si="26"/>
        <v>1661.1226851852125</v>
      </c>
      <c r="G262" s="9">
        <f t="shared" si="24"/>
        <v>5688.9004629629908</v>
      </c>
      <c r="I262" s="9">
        <f t="shared" si="27"/>
        <v>635862.70601484773</v>
      </c>
      <c r="J262" s="9">
        <f t="shared" si="28"/>
        <v>2596.4393828939615</v>
      </c>
      <c r="K262" s="9">
        <f t="shared" si="29"/>
        <v>7695.5374490306676</v>
      </c>
    </row>
    <row r="263" spans="3:11" x14ac:dyDescent="0.2">
      <c r="C263" t="s">
        <v>267</v>
      </c>
      <c r="E263" s="9">
        <f t="shared" si="25"/>
        <v>398750.00000000675</v>
      </c>
      <c r="F263" s="9">
        <f t="shared" si="26"/>
        <v>1644.6759259259534</v>
      </c>
      <c r="G263" s="9">
        <f t="shared" si="24"/>
        <v>5672.4537037037317</v>
      </c>
      <c r="I263" s="9">
        <f t="shared" si="27"/>
        <v>630763.60794871103</v>
      </c>
      <c r="J263" s="9">
        <f t="shared" si="28"/>
        <v>2575.6180657905702</v>
      </c>
      <c r="K263" s="9">
        <f t="shared" si="29"/>
        <v>7695.5374490306676</v>
      </c>
    </row>
    <row r="264" spans="3:11" x14ac:dyDescent="0.2">
      <c r="C264" t="s">
        <v>268</v>
      </c>
      <c r="E264" s="9">
        <f t="shared" si="25"/>
        <v>394722.222222229</v>
      </c>
      <c r="F264" s="9">
        <f t="shared" si="26"/>
        <v>1628.2291666666943</v>
      </c>
      <c r="G264" s="9">
        <f t="shared" si="24"/>
        <v>5656.0069444444725</v>
      </c>
      <c r="I264" s="9">
        <f t="shared" si="27"/>
        <v>625643.68856547098</v>
      </c>
      <c r="J264" s="9">
        <f t="shared" si="28"/>
        <v>2554.7117283090065</v>
      </c>
      <c r="K264" s="9">
        <f t="shared" si="29"/>
        <v>7695.5374490306676</v>
      </c>
    </row>
    <row r="265" spans="3:11" x14ac:dyDescent="0.2">
      <c r="C265" t="s">
        <v>269</v>
      </c>
      <c r="E265" s="9">
        <f t="shared" si="25"/>
        <v>390694.44444445125</v>
      </c>
      <c r="F265" s="9">
        <f t="shared" si="26"/>
        <v>1611.7824074074351</v>
      </c>
      <c r="G265" s="9">
        <f t="shared" si="24"/>
        <v>5639.5601851852134</v>
      </c>
      <c r="I265" s="9">
        <f t="shared" si="27"/>
        <v>620502.86284474935</v>
      </c>
      <c r="J265" s="9">
        <f t="shared" si="28"/>
        <v>2533.7200232827267</v>
      </c>
      <c r="K265" s="9">
        <f t="shared" si="29"/>
        <v>7695.5374490306676</v>
      </c>
    </row>
    <row r="266" spans="3:11" x14ac:dyDescent="0.2">
      <c r="C266" t="s">
        <v>270</v>
      </c>
      <c r="E266" s="9">
        <f t="shared" si="25"/>
        <v>386666.6666666735</v>
      </c>
      <c r="F266" s="9">
        <f t="shared" si="26"/>
        <v>1595.335648148176</v>
      </c>
      <c r="G266" s="9">
        <f t="shared" si="24"/>
        <v>5623.1134259259543</v>
      </c>
      <c r="I266" s="9">
        <f t="shared" si="27"/>
        <v>615341.04541900137</v>
      </c>
      <c r="J266" s="9">
        <f t="shared" si="28"/>
        <v>2512.6426021275888</v>
      </c>
      <c r="K266" s="9">
        <f t="shared" si="29"/>
        <v>7695.5374490306676</v>
      </c>
    </row>
    <row r="267" spans="3:11" x14ac:dyDescent="0.2">
      <c r="C267" t="s">
        <v>271</v>
      </c>
      <c r="E267" s="9">
        <f t="shared" si="25"/>
        <v>382638.88888889574</v>
      </c>
      <c r="F267" s="9">
        <f t="shared" si="26"/>
        <v>1578.8888888889169</v>
      </c>
      <c r="G267" s="9">
        <f t="shared" si="24"/>
        <v>5606.6666666666952</v>
      </c>
      <c r="I267" s="9">
        <f t="shared" si="27"/>
        <v>610158.15057209833</v>
      </c>
      <c r="J267" s="9">
        <f t="shared" si="28"/>
        <v>2491.4791148360682</v>
      </c>
      <c r="K267" s="9">
        <f t="shared" si="29"/>
        <v>7695.5374490306676</v>
      </c>
    </row>
    <row r="268" spans="3:11" x14ac:dyDescent="0.2">
      <c r="C268" t="s">
        <v>272</v>
      </c>
      <c r="E268" s="9">
        <f t="shared" si="25"/>
        <v>378611.11111111799</v>
      </c>
      <c r="F268" s="9">
        <f t="shared" si="26"/>
        <v>1562.4421296296578</v>
      </c>
      <c r="G268" s="9">
        <f t="shared" si="24"/>
        <v>5590.219907407436</v>
      </c>
      <c r="I268" s="9">
        <f t="shared" si="27"/>
        <v>604954.09223790374</v>
      </c>
      <c r="J268" s="9">
        <f t="shared" si="28"/>
        <v>2470.2292099714405</v>
      </c>
      <c r="K268" s="9">
        <f t="shared" si="29"/>
        <v>7695.5374490306676</v>
      </c>
    </row>
    <row r="269" spans="3:11" x14ac:dyDescent="0.2">
      <c r="C269" t="s">
        <v>273</v>
      </c>
      <c r="E269" s="9">
        <f t="shared" si="25"/>
        <v>374583.33333334024</v>
      </c>
      <c r="F269" s="9">
        <f t="shared" si="26"/>
        <v>1545.9953703703986</v>
      </c>
      <c r="G269" s="9">
        <f t="shared" si="24"/>
        <v>5573.7731481481769</v>
      </c>
      <c r="I269" s="9">
        <f t="shared" si="27"/>
        <v>599728.78399884456</v>
      </c>
      <c r="J269" s="9">
        <f t="shared" si="28"/>
        <v>2448.8925346619485</v>
      </c>
      <c r="K269" s="9">
        <f t="shared" si="29"/>
        <v>7695.5374490306676</v>
      </c>
    </row>
    <row r="270" spans="3:11" x14ac:dyDescent="0.2">
      <c r="C270" t="s">
        <v>274</v>
      </c>
      <c r="E270" s="9">
        <f t="shared" si="25"/>
        <v>370555.55555556249</v>
      </c>
      <c r="F270" s="9">
        <f t="shared" si="26"/>
        <v>1529.5486111111395</v>
      </c>
      <c r="G270" s="9">
        <f t="shared" si="24"/>
        <v>5557.3263888889178</v>
      </c>
      <c r="I270" s="9">
        <f t="shared" si="27"/>
        <v>594482.13908447581</v>
      </c>
      <c r="J270" s="9">
        <f t="shared" si="28"/>
        <v>2427.4687345949428</v>
      </c>
      <c r="K270" s="9">
        <f t="shared" si="29"/>
        <v>7695.5374490306676</v>
      </c>
    </row>
    <row r="271" spans="3:11" x14ac:dyDescent="0.2">
      <c r="C271" t="s">
        <v>275</v>
      </c>
      <c r="E271" s="9">
        <f t="shared" si="25"/>
        <v>366527.77777778474</v>
      </c>
      <c r="F271" s="9">
        <f t="shared" si="26"/>
        <v>1513.1018518518802</v>
      </c>
      <c r="G271" s="9">
        <f t="shared" si="24"/>
        <v>5540.8796296296578</v>
      </c>
      <c r="I271" s="9">
        <f t="shared" si="27"/>
        <v>589214.07037004014</v>
      </c>
      <c r="J271" s="9">
        <f t="shared" si="28"/>
        <v>2405.9574540109975</v>
      </c>
      <c r="K271" s="9">
        <f t="shared" si="29"/>
        <v>7695.5374490306676</v>
      </c>
    </row>
    <row r="272" spans="3:11" x14ac:dyDescent="0.2">
      <c r="C272" t="s">
        <v>276</v>
      </c>
      <c r="E272" s="9">
        <f t="shared" si="25"/>
        <v>362500.00000000698</v>
      </c>
      <c r="F272" s="9">
        <f t="shared" si="26"/>
        <v>1496.655092592621</v>
      </c>
      <c r="G272" s="9">
        <f t="shared" si="24"/>
        <v>5524.4328703703986</v>
      </c>
      <c r="I272" s="9">
        <f t="shared" si="27"/>
        <v>583924.49037502042</v>
      </c>
      <c r="J272" s="9">
        <f t="shared" si="28"/>
        <v>2384.3583356980002</v>
      </c>
      <c r="K272" s="9">
        <f t="shared" si="29"/>
        <v>7695.5374490306676</v>
      </c>
    </row>
    <row r="273" spans="3:11" x14ac:dyDescent="0.2">
      <c r="C273" t="s">
        <v>277</v>
      </c>
      <c r="E273" s="9">
        <f t="shared" si="25"/>
        <v>358472.22222222923</v>
      </c>
      <c r="F273" s="9">
        <f t="shared" si="26"/>
        <v>1480.2083333333619</v>
      </c>
      <c r="G273" s="9">
        <f t="shared" si="24"/>
        <v>5507.9861111111395</v>
      </c>
      <c r="I273" s="9">
        <f t="shared" si="27"/>
        <v>578613.31126168778</v>
      </c>
      <c r="J273" s="9">
        <f t="shared" si="28"/>
        <v>2362.6710209852249</v>
      </c>
      <c r="K273" s="9">
        <f t="shared" si="29"/>
        <v>7695.5374490306676</v>
      </c>
    </row>
    <row r="274" spans="3:11" x14ac:dyDescent="0.2">
      <c r="C274" t="s">
        <v>278</v>
      </c>
      <c r="E274" s="9">
        <f t="shared" si="25"/>
        <v>354444.44444445148</v>
      </c>
      <c r="F274" s="9">
        <f t="shared" si="26"/>
        <v>1463.7615740741028</v>
      </c>
      <c r="G274" s="9">
        <f t="shared" si="24"/>
        <v>5491.5393518518804</v>
      </c>
      <c r="I274" s="9">
        <f t="shared" si="27"/>
        <v>573280.44483364234</v>
      </c>
      <c r="J274" s="9">
        <f t="shared" si="28"/>
        <v>2340.8951497373732</v>
      </c>
      <c r="K274" s="9">
        <f t="shared" si="29"/>
        <v>7695.5374490306676</v>
      </c>
    </row>
    <row r="275" spans="3:11" x14ac:dyDescent="0.2">
      <c r="C275" t="s">
        <v>279</v>
      </c>
      <c r="E275" s="9">
        <f t="shared" si="25"/>
        <v>350416.66666667373</v>
      </c>
      <c r="F275" s="9">
        <f t="shared" si="26"/>
        <v>1447.3148148148437</v>
      </c>
      <c r="G275" s="9">
        <f t="shared" si="24"/>
        <v>5475.0925925926213</v>
      </c>
      <c r="I275" s="9">
        <f t="shared" si="27"/>
        <v>567925.80253434903</v>
      </c>
      <c r="J275" s="9">
        <f t="shared" si="28"/>
        <v>2319.0303603485922</v>
      </c>
      <c r="K275" s="9">
        <f t="shared" si="29"/>
        <v>7695.5374490306676</v>
      </c>
    </row>
    <row r="276" spans="3:11" x14ac:dyDescent="0.2">
      <c r="C276" t="s">
        <v>280</v>
      </c>
      <c r="E276" s="9">
        <f t="shared" si="25"/>
        <v>346388.88888889598</v>
      </c>
      <c r="F276" s="9">
        <f t="shared" si="26"/>
        <v>1430.8680555555845</v>
      </c>
      <c r="G276" s="9">
        <f t="shared" si="24"/>
        <v>5458.6458333333621</v>
      </c>
      <c r="I276" s="9">
        <f t="shared" si="27"/>
        <v>562549.295445667</v>
      </c>
      <c r="J276" s="9">
        <f t="shared" si="28"/>
        <v>2297.0762897364734</v>
      </c>
      <c r="K276" s="9">
        <f t="shared" si="29"/>
        <v>7695.5374490306676</v>
      </c>
    </row>
    <row r="277" spans="3:11" x14ac:dyDescent="0.2">
      <c r="C277" t="s">
        <v>281</v>
      </c>
      <c r="E277" s="9">
        <f t="shared" si="25"/>
        <v>342361.11111111823</v>
      </c>
      <c r="F277" s="9">
        <f t="shared" si="26"/>
        <v>1414.4212962963254</v>
      </c>
      <c r="G277" s="9">
        <f t="shared" si="24"/>
        <v>5442.199074074103</v>
      </c>
      <c r="I277" s="9">
        <f t="shared" si="27"/>
        <v>557150.83428637276</v>
      </c>
      <c r="J277" s="9">
        <f t="shared" si="28"/>
        <v>2275.0325733360223</v>
      </c>
      <c r="K277" s="9">
        <f t="shared" si="29"/>
        <v>7695.5374490306676</v>
      </c>
    </row>
    <row r="278" spans="3:11" x14ac:dyDescent="0.2">
      <c r="C278" t="s">
        <v>282</v>
      </c>
      <c r="E278" s="9">
        <f t="shared" si="25"/>
        <v>338333.33333334047</v>
      </c>
      <c r="F278" s="9">
        <f t="shared" si="26"/>
        <v>1397.9745370370663</v>
      </c>
      <c r="G278" s="9">
        <f t="shared" si="24"/>
        <v>5425.7523148148439</v>
      </c>
      <c r="I278" s="9">
        <f t="shared" si="27"/>
        <v>551730.32941067812</v>
      </c>
      <c r="J278" s="9">
        <f t="shared" si="28"/>
        <v>2252.8988450936026</v>
      </c>
      <c r="K278" s="9">
        <f t="shared" si="29"/>
        <v>7695.5374490306676</v>
      </c>
    </row>
    <row r="279" spans="3:11" x14ac:dyDescent="0.2">
      <c r="C279" t="s">
        <v>283</v>
      </c>
      <c r="E279" s="9">
        <f t="shared" si="25"/>
        <v>334305.55555556272</v>
      </c>
      <c r="F279" s="9">
        <f t="shared" si="26"/>
        <v>1381.5277777778072</v>
      </c>
      <c r="G279" s="9">
        <f t="shared" si="24"/>
        <v>5409.3055555555848</v>
      </c>
      <c r="I279" s="9">
        <f t="shared" si="27"/>
        <v>546287.69080674101</v>
      </c>
      <c r="J279" s="9">
        <f t="shared" si="28"/>
        <v>2230.674737460859</v>
      </c>
      <c r="K279" s="9">
        <f t="shared" si="29"/>
        <v>7695.5374490306676</v>
      </c>
    </row>
    <row r="280" spans="3:11" x14ac:dyDescent="0.2">
      <c r="C280" t="s">
        <v>284</v>
      </c>
      <c r="E280" s="9">
        <f t="shared" si="25"/>
        <v>330277.77777778497</v>
      </c>
      <c r="F280" s="9">
        <f t="shared" si="26"/>
        <v>1365.0810185185478</v>
      </c>
      <c r="G280" s="9">
        <f t="shared" si="24"/>
        <v>5392.8587962963256</v>
      </c>
      <c r="I280" s="9">
        <f t="shared" si="27"/>
        <v>540822.82809517125</v>
      </c>
      <c r="J280" s="9">
        <f t="shared" si="28"/>
        <v>2208.359881388616</v>
      </c>
      <c r="K280" s="9">
        <f t="shared" si="29"/>
        <v>7695.5374490306676</v>
      </c>
    </row>
    <row r="281" spans="3:11" x14ac:dyDescent="0.2">
      <c r="C281" t="s">
        <v>285</v>
      </c>
      <c r="E281" s="9">
        <f t="shared" si="25"/>
        <v>326250.00000000722</v>
      </c>
      <c r="F281" s="9">
        <f t="shared" si="26"/>
        <v>1348.6342592592887</v>
      </c>
      <c r="G281" s="9">
        <f t="shared" si="24"/>
        <v>5376.4120370370665</v>
      </c>
      <c r="I281" s="9">
        <f t="shared" si="27"/>
        <v>535335.65052752919</v>
      </c>
      <c r="J281" s="9">
        <f t="shared" si="28"/>
        <v>2185.9539063207444</v>
      </c>
      <c r="K281" s="9">
        <f t="shared" si="29"/>
        <v>7695.5374490306676</v>
      </c>
    </row>
    <row r="282" spans="3:11" x14ac:dyDescent="0.2">
      <c r="C282" t="s">
        <v>286</v>
      </c>
      <c r="E282" s="9">
        <f t="shared" si="25"/>
        <v>322222.22222222947</v>
      </c>
      <c r="F282" s="9">
        <f t="shared" si="26"/>
        <v>1332.1875000000296</v>
      </c>
      <c r="G282" s="9">
        <f t="shared" si="24"/>
        <v>5359.9652777778074</v>
      </c>
      <c r="I282" s="9">
        <f t="shared" si="27"/>
        <v>529826.06698481925</v>
      </c>
      <c r="J282" s="9">
        <f t="shared" si="28"/>
        <v>2163.456440188012</v>
      </c>
      <c r="K282" s="9">
        <f t="shared" si="29"/>
        <v>7695.5374490306676</v>
      </c>
    </row>
    <row r="283" spans="3:11" x14ac:dyDescent="0.2">
      <c r="C283" t="s">
        <v>287</v>
      </c>
      <c r="E283" s="9">
        <f t="shared" si="25"/>
        <v>318194.44444445171</v>
      </c>
      <c r="F283" s="9">
        <f t="shared" si="26"/>
        <v>1315.7407407407704</v>
      </c>
      <c r="G283" s="9">
        <f t="shared" si="24"/>
        <v>5343.5185185185483</v>
      </c>
      <c r="I283" s="9">
        <f t="shared" si="27"/>
        <v>524293.98597597657</v>
      </c>
      <c r="J283" s="9">
        <f t="shared" si="28"/>
        <v>2140.8671094019041</v>
      </c>
      <c r="K283" s="9">
        <f t="shared" si="29"/>
        <v>7695.5374490306676</v>
      </c>
    </row>
    <row r="284" spans="3:11" x14ac:dyDescent="0.2">
      <c r="C284" t="s">
        <v>288</v>
      </c>
      <c r="E284" s="9">
        <f t="shared" si="25"/>
        <v>314166.66666667396</v>
      </c>
      <c r="F284" s="9">
        <f t="shared" si="26"/>
        <v>1299.2939814815111</v>
      </c>
      <c r="G284" s="9">
        <f t="shared" si="24"/>
        <v>5327.0717592592891</v>
      </c>
      <c r="I284" s="9">
        <f t="shared" si="27"/>
        <v>518739.3156363478</v>
      </c>
      <c r="J284" s="9">
        <f t="shared" si="28"/>
        <v>2118.1855388484205</v>
      </c>
      <c r="K284" s="9">
        <f t="shared" si="29"/>
        <v>7695.5374490306676</v>
      </c>
    </row>
    <row r="285" spans="3:11" x14ac:dyDescent="0.2">
      <c r="C285" t="s">
        <v>289</v>
      </c>
      <c r="E285" s="9">
        <f t="shared" si="25"/>
        <v>310138.88888889621</v>
      </c>
      <c r="F285" s="9">
        <f t="shared" si="26"/>
        <v>1282.847222222252</v>
      </c>
      <c r="G285" s="9">
        <f t="shared" si="24"/>
        <v>5310.62500000003</v>
      </c>
      <c r="I285" s="9">
        <f t="shared" si="27"/>
        <v>513161.96372616553</v>
      </c>
      <c r="J285" s="9">
        <f t="shared" si="28"/>
        <v>2095.4113518818426</v>
      </c>
      <c r="K285" s="9">
        <f t="shared" si="29"/>
        <v>7695.5374490306676</v>
      </c>
    </row>
    <row r="286" spans="3:11" x14ac:dyDescent="0.2">
      <c r="C286" t="s">
        <v>290</v>
      </c>
      <c r="E286" s="9">
        <f t="shared" si="25"/>
        <v>306111.11111111846</v>
      </c>
      <c r="F286" s="9">
        <f t="shared" si="26"/>
        <v>1266.4004629629928</v>
      </c>
      <c r="G286" s="9">
        <f t="shared" si="24"/>
        <v>5294.1782407407709</v>
      </c>
      <c r="I286" s="9">
        <f t="shared" si="27"/>
        <v>507561.83762901672</v>
      </c>
      <c r="J286" s="9">
        <f t="shared" si="28"/>
        <v>2072.5441703184852</v>
      </c>
      <c r="K286" s="9">
        <f t="shared" si="29"/>
        <v>7695.5374490306676</v>
      </c>
    </row>
    <row r="287" spans="3:11" x14ac:dyDescent="0.2">
      <c r="C287" t="s">
        <v>291</v>
      </c>
      <c r="E287" s="9">
        <f t="shared" si="25"/>
        <v>302083.33333334071</v>
      </c>
      <c r="F287" s="9">
        <f t="shared" si="26"/>
        <v>1249.9537037037337</v>
      </c>
      <c r="G287" s="9">
        <f t="shared" si="24"/>
        <v>5277.7314814815118</v>
      </c>
      <c r="I287" s="9">
        <f t="shared" si="27"/>
        <v>501938.84435030451</v>
      </c>
      <c r="J287" s="9">
        <f t="shared" si="28"/>
        <v>2049.5836144304103</v>
      </c>
      <c r="K287" s="9">
        <f t="shared" si="29"/>
        <v>7695.5374490306676</v>
      </c>
    </row>
    <row r="288" spans="3:11" x14ac:dyDescent="0.2">
      <c r="C288" t="s">
        <v>292</v>
      </c>
      <c r="E288" s="9">
        <f t="shared" si="25"/>
        <v>298055.55555556295</v>
      </c>
      <c r="F288" s="9">
        <f t="shared" si="26"/>
        <v>1233.5069444444746</v>
      </c>
      <c r="G288" s="9">
        <f t="shared" si="24"/>
        <v>5261.2847222222526</v>
      </c>
      <c r="I288" s="9">
        <f t="shared" si="27"/>
        <v>496292.89051570423</v>
      </c>
      <c r="J288" s="9">
        <f t="shared" si="28"/>
        <v>2026.5293029391257</v>
      </c>
      <c r="K288" s="9">
        <f t="shared" si="29"/>
        <v>7695.5374490306676</v>
      </c>
    </row>
    <row r="289" spans="3:11" x14ac:dyDescent="0.2">
      <c r="C289" t="s">
        <v>293</v>
      </c>
      <c r="E289" s="9">
        <f t="shared" si="25"/>
        <v>294027.7777777852</v>
      </c>
      <c r="F289" s="9">
        <f t="shared" si="26"/>
        <v>1217.0601851852155</v>
      </c>
      <c r="G289" s="9">
        <f t="shared" si="24"/>
        <v>5244.8379629629935</v>
      </c>
      <c r="I289" s="9">
        <f t="shared" si="27"/>
        <v>490623.88236961269</v>
      </c>
      <c r="J289" s="9">
        <f t="shared" si="28"/>
        <v>2003.380853009252</v>
      </c>
      <c r="K289" s="9">
        <f t="shared" si="29"/>
        <v>7695.5374490306676</v>
      </c>
    </row>
    <row r="290" spans="3:11" x14ac:dyDescent="0.2">
      <c r="C290" t="s">
        <v>294</v>
      </c>
      <c r="E290" s="9">
        <f t="shared" si="25"/>
        <v>290000.00000000745</v>
      </c>
      <c r="F290" s="9">
        <f t="shared" si="26"/>
        <v>1200.6134259259563</v>
      </c>
      <c r="G290" s="9">
        <f t="shared" si="24"/>
        <v>5228.3912037037344</v>
      </c>
      <c r="I290" s="9">
        <f t="shared" si="27"/>
        <v>484931.72577359126</v>
      </c>
      <c r="J290" s="9">
        <f t="shared" si="28"/>
        <v>1980.1378802421643</v>
      </c>
      <c r="K290" s="9">
        <f t="shared" si="29"/>
        <v>7695.5374490306676</v>
      </c>
    </row>
    <row r="291" spans="3:11" x14ac:dyDescent="0.2">
      <c r="C291" t="s">
        <v>295</v>
      </c>
      <c r="E291" s="9">
        <f t="shared" si="25"/>
        <v>285972.2222222297</v>
      </c>
      <c r="F291" s="9">
        <f t="shared" si="26"/>
        <v>1184.1666666666972</v>
      </c>
      <c r="G291" s="9">
        <f t="shared" si="24"/>
        <v>5211.9444444444753</v>
      </c>
      <c r="I291" s="9">
        <f t="shared" si="27"/>
        <v>479216.32620480272</v>
      </c>
      <c r="J291" s="9">
        <f t="shared" si="28"/>
        <v>1956.7999986696113</v>
      </c>
      <c r="K291" s="9">
        <f t="shared" si="29"/>
        <v>7695.5374490306676</v>
      </c>
    </row>
    <row r="292" spans="3:11" x14ac:dyDescent="0.2">
      <c r="C292" t="s">
        <v>296</v>
      </c>
      <c r="E292" s="9">
        <f t="shared" si="25"/>
        <v>281944.44444445195</v>
      </c>
      <c r="F292" s="9">
        <f t="shared" si="26"/>
        <v>1167.7199074074381</v>
      </c>
      <c r="G292" s="9">
        <f t="shared" si="24"/>
        <v>5195.4976851852161</v>
      </c>
      <c r="I292" s="9">
        <f t="shared" si="27"/>
        <v>473477.58875444165</v>
      </c>
      <c r="J292" s="9">
        <f t="shared" si="28"/>
        <v>1933.3668207473036</v>
      </c>
      <c r="K292" s="9">
        <f t="shared" si="29"/>
        <v>7695.5374490306676</v>
      </c>
    </row>
    <row r="293" spans="3:11" x14ac:dyDescent="0.2">
      <c r="C293" t="s">
        <v>297</v>
      </c>
      <c r="E293" s="9">
        <f t="shared" si="25"/>
        <v>277916.66666667419</v>
      </c>
      <c r="F293" s="9">
        <f t="shared" si="26"/>
        <v>1151.273148148179</v>
      </c>
      <c r="G293" s="9">
        <f t="shared" si="24"/>
        <v>5179.050925925957</v>
      </c>
      <c r="I293" s="9">
        <f t="shared" si="27"/>
        <v>467715.4181261583</v>
      </c>
      <c r="J293" s="9">
        <f t="shared" si="28"/>
        <v>1909.8379573484799</v>
      </c>
      <c r="K293" s="9">
        <f t="shared" si="29"/>
        <v>7695.5374490306676</v>
      </c>
    </row>
    <row r="294" spans="3:11" x14ac:dyDescent="0.2">
      <c r="C294" t="s">
        <v>298</v>
      </c>
      <c r="E294" s="9">
        <f t="shared" si="25"/>
        <v>273888.88888889644</v>
      </c>
      <c r="F294" s="9">
        <f t="shared" si="26"/>
        <v>1134.8263888889196</v>
      </c>
      <c r="G294" s="9">
        <f t="shared" si="24"/>
        <v>5162.604166666697</v>
      </c>
      <c r="I294" s="9">
        <f t="shared" si="27"/>
        <v>461929.71863447613</v>
      </c>
      <c r="J294" s="9">
        <f t="shared" si="28"/>
        <v>1886.2130177574443</v>
      </c>
      <c r="K294" s="9">
        <f t="shared" si="29"/>
        <v>7695.5374490306676</v>
      </c>
    </row>
    <row r="295" spans="3:11" x14ac:dyDescent="0.2">
      <c r="C295" t="s">
        <v>299</v>
      </c>
      <c r="E295" s="9">
        <f t="shared" si="25"/>
        <v>269861.11111111869</v>
      </c>
      <c r="F295" s="9">
        <f t="shared" si="26"/>
        <v>1118.3796296296605</v>
      </c>
      <c r="G295" s="9">
        <f t="shared" si="24"/>
        <v>5146.1574074074379</v>
      </c>
      <c r="I295" s="9">
        <f t="shared" si="27"/>
        <v>456120.39420320292</v>
      </c>
      <c r="J295" s="9">
        <f t="shared" si="28"/>
        <v>1862.4916096630786</v>
      </c>
      <c r="K295" s="9">
        <f t="shared" si="29"/>
        <v>7695.5374490306676</v>
      </c>
    </row>
    <row r="296" spans="3:11" x14ac:dyDescent="0.2">
      <c r="C296" t="s">
        <v>300</v>
      </c>
      <c r="E296" s="9">
        <f t="shared" si="25"/>
        <v>265833.33333334094</v>
      </c>
      <c r="F296" s="9">
        <f t="shared" si="26"/>
        <v>1101.9328703704014</v>
      </c>
      <c r="G296" s="9">
        <f t="shared" si="24"/>
        <v>5129.7106481481787</v>
      </c>
      <c r="I296" s="9">
        <f t="shared" si="27"/>
        <v>450287.34836383531</v>
      </c>
      <c r="J296" s="9">
        <f t="shared" si="28"/>
        <v>1838.6733391523276</v>
      </c>
      <c r="K296" s="9">
        <f t="shared" si="29"/>
        <v>7695.5374490306676</v>
      </c>
    </row>
    <row r="297" spans="3:11" x14ac:dyDescent="0.2">
      <c r="C297" t="s">
        <v>301</v>
      </c>
      <c r="E297" s="9">
        <f t="shared" si="25"/>
        <v>261805.55555556316</v>
      </c>
      <c r="F297" s="9">
        <f t="shared" si="26"/>
        <v>1085.4861111111422</v>
      </c>
      <c r="G297" s="9">
        <f t="shared" si="24"/>
        <v>5113.2638888889196</v>
      </c>
      <c r="I297" s="9">
        <f t="shared" si="27"/>
        <v>444430.48425395694</v>
      </c>
      <c r="J297" s="9">
        <f t="shared" si="28"/>
        <v>1814.7578107036577</v>
      </c>
      <c r="K297" s="9">
        <f t="shared" si="29"/>
        <v>7695.5374490306676</v>
      </c>
    </row>
    <row r="298" spans="3:11" x14ac:dyDescent="0.2">
      <c r="C298" t="s">
        <v>302</v>
      </c>
      <c r="E298" s="9">
        <f t="shared" si="25"/>
        <v>257777.77777778538</v>
      </c>
      <c r="F298" s="9">
        <f t="shared" si="26"/>
        <v>1069.0393518518829</v>
      </c>
      <c r="G298" s="9">
        <f t="shared" si="24"/>
        <v>5096.8171296296605</v>
      </c>
      <c r="I298" s="9">
        <f t="shared" si="27"/>
        <v>438549.70461562992</v>
      </c>
      <c r="J298" s="9">
        <f t="shared" si="28"/>
        <v>1790.744627180489</v>
      </c>
      <c r="K298" s="9">
        <f t="shared" si="29"/>
        <v>7695.5374490306676</v>
      </c>
    </row>
    <row r="299" spans="3:11" x14ac:dyDescent="0.2">
      <c r="C299" t="s">
        <v>303</v>
      </c>
      <c r="E299" s="9">
        <f t="shared" si="25"/>
        <v>253750.0000000076</v>
      </c>
      <c r="F299" s="9">
        <f t="shared" si="26"/>
        <v>1052.5925925926238</v>
      </c>
      <c r="G299" s="9">
        <f t="shared" si="24"/>
        <v>5080.3703703704014</v>
      </c>
      <c r="I299" s="9">
        <f t="shared" si="27"/>
        <v>432644.91179377976</v>
      </c>
      <c r="J299" s="9">
        <f t="shared" si="28"/>
        <v>1766.633389824601</v>
      </c>
      <c r="K299" s="9">
        <f t="shared" si="29"/>
        <v>7695.5374490306676</v>
      </c>
    </row>
    <row r="300" spans="3:11" x14ac:dyDescent="0.2">
      <c r="C300" t="s">
        <v>304</v>
      </c>
      <c r="E300" s="9">
        <f t="shared" si="25"/>
        <v>249722.22222222982</v>
      </c>
      <c r="F300" s="9">
        <f t="shared" si="26"/>
        <v>1036.1458333333644</v>
      </c>
      <c r="G300" s="9">
        <f t="shared" si="24"/>
        <v>5063.9236111111422</v>
      </c>
      <c r="I300" s="9">
        <f t="shared" si="27"/>
        <v>426716.00773457368</v>
      </c>
      <c r="J300" s="9">
        <f t="shared" si="28"/>
        <v>1742.4236982495092</v>
      </c>
      <c r="K300" s="9">
        <f t="shared" si="29"/>
        <v>7695.5374490306676</v>
      </c>
    </row>
    <row r="301" spans="3:11" x14ac:dyDescent="0.2">
      <c r="C301" t="s">
        <v>305</v>
      </c>
      <c r="E301" s="9">
        <f t="shared" si="25"/>
        <v>245694.44444445203</v>
      </c>
      <c r="F301" s="9">
        <f t="shared" si="26"/>
        <v>1019.6990740741052</v>
      </c>
      <c r="G301" s="9">
        <f t="shared" si="24"/>
        <v>5047.4768518518831</v>
      </c>
      <c r="I301" s="9">
        <f t="shared" si="27"/>
        <v>420762.89398379251</v>
      </c>
      <c r="J301" s="9">
        <f t="shared" si="28"/>
        <v>1718.1151504338195</v>
      </c>
      <c r="K301" s="9">
        <f t="shared" si="29"/>
        <v>7695.5374490306676</v>
      </c>
    </row>
    <row r="302" spans="3:11" x14ac:dyDescent="0.2">
      <c r="C302" t="s">
        <v>306</v>
      </c>
      <c r="F302" s="9">
        <f t="shared" si="26"/>
        <v>1003.2523148148458</v>
      </c>
      <c r="G302" s="9">
        <f t="shared" si="24"/>
        <v>5031.030092592624</v>
      </c>
      <c r="I302" s="9">
        <f t="shared" si="27"/>
        <v>414785.47168519569</v>
      </c>
      <c r="J302" s="9">
        <f t="shared" si="28"/>
        <v>1693.707342714549</v>
      </c>
      <c r="K302" s="9">
        <f t="shared" si="29"/>
        <v>7695.5374490306676</v>
      </c>
    </row>
    <row r="303" spans="3:11" x14ac:dyDescent="0.2">
      <c r="I303" s="9">
        <f t="shared" si="27"/>
        <v>408783.64157887956</v>
      </c>
      <c r="J303" s="9">
        <f t="shared" si="28"/>
        <v>1669.1998697804249</v>
      </c>
      <c r="K303" s="9">
        <f t="shared" si="29"/>
        <v>7695.5374490306676</v>
      </c>
    </row>
    <row r="304" spans="3:11" x14ac:dyDescent="0.2">
      <c r="I304" s="9">
        <f t="shared" si="27"/>
        <v>402757.30399962934</v>
      </c>
      <c r="J304" s="9">
        <f t="shared" si="28"/>
        <v>1644.592324665153</v>
      </c>
      <c r="K304" s="9">
        <f t="shared" si="29"/>
        <v>7695.5374490306676</v>
      </c>
    </row>
    <row r="305" spans="9:11" customFormat="1" x14ac:dyDescent="0.2">
      <c r="I305" s="9">
        <f t="shared" si="27"/>
        <v>396706.35887526383</v>
      </c>
      <c r="J305" s="9">
        <f t="shared" si="28"/>
        <v>1619.8842987406606</v>
      </c>
      <c r="K305" s="9">
        <f t="shared" si="29"/>
        <v>7695.5374490306676</v>
      </c>
    </row>
    <row r="306" spans="9:11" customFormat="1" x14ac:dyDescent="0.2">
      <c r="I306" s="9">
        <f t="shared" si="27"/>
        <v>390630.70572497381</v>
      </c>
      <c r="J306" s="9">
        <f t="shared" si="28"/>
        <v>1595.0753817103098</v>
      </c>
      <c r="K306" s="9">
        <f t="shared" si="29"/>
        <v>7695.5374490306676</v>
      </c>
    </row>
    <row r="307" spans="9:11" customFormat="1" x14ac:dyDescent="0.2">
      <c r="I307" s="9">
        <f t="shared" si="27"/>
        <v>384530.24365765345</v>
      </c>
      <c r="J307" s="9">
        <f t="shared" si="28"/>
        <v>1570.1651616020852</v>
      </c>
      <c r="K307" s="9">
        <f t="shared" si="29"/>
        <v>7695.5374490306676</v>
      </c>
    </row>
    <row r="308" spans="9:11" customFormat="1" x14ac:dyDescent="0.2">
      <c r="I308" s="9">
        <f t="shared" si="27"/>
        <v>378404.87137022486</v>
      </c>
      <c r="J308" s="9">
        <f t="shared" si="28"/>
        <v>1545.1532247617515</v>
      </c>
      <c r="K308" s="9">
        <f t="shared" si="29"/>
        <v>7695.5374490306676</v>
      </c>
    </row>
    <row r="309" spans="9:11" customFormat="1" x14ac:dyDescent="0.2">
      <c r="I309" s="9">
        <f t="shared" si="27"/>
        <v>372254.48714595597</v>
      </c>
      <c r="J309" s="9">
        <f t="shared" si="28"/>
        <v>1520.0391558459869</v>
      </c>
      <c r="K309" s="9">
        <f t="shared" si="29"/>
        <v>7695.5374490306676</v>
      </c>
    </row>
    <row r="310" spans="9:11" customFormat="1" x14ac:dyDescent="0.2">
      <c r="I310" s="9">
        <f t="shared" si="27"/>
        <v>366078.98885277129</v>
      </c>
      <c r="J310" s="9">
        <f t="shared" si="28"/>
        <v>1494.822537815483</v>
      </c>
      <c r="K310" s="9">
        <f t="shared" si="29"/>
        <v>7695.5374490306676</v>
      </c>
    </row>
    <row r="311" spans="9:11" customFormat="1" x14ac:dyDescent="0.2">
      <c r="I311" s="9">
        <f t="shared" si="27"/>
        <v>359878.27394155611</v>
      </c>
      <c r="J311" s="9">
        <f t="shared" si="28"/>
        <v>1469.5029519280208</v>
      </c>
      <c r="K311" s="9">
        <f t="shared" si="29"/>
        <v>7695.5374490306676</v>
      </c>
    </row>
    <row r="312" spans="9:11" customFormat="1" x14ac:dyDescent="0.2">
      <c r="I312" s="9">
        <f t="shared" si="27"/>
        <v>353652.23944445344</v>
      </c>
      <c r="J312" s="9">
        <f t="shared" si="28"/>
        <v>1444.0799777315185</v>
      </c>
      <c r="K312" s="9">
        <f t="shared" si="29"/>
        <v>7695.5374490306676</v>
      </c>
    </row>
    <row r="313" spans="9:11" customFormat="1" x14ac:dyDescent="0.2">
      <c r="I313" s="9">
        <f t="shared" si="27"/>
        <v>347400.78197315428</v>
      </c>
      <c r="J313" s="9">
        <f t="shared" si="28"/>
        <v>1418.5531930570467</v>
      </c>
      <c r="K313" s="9">
        <f t="shared" si="29"/>
        <v>7695.5374490306676</v>
      </c>
    </row>
    <row r="314" spans="9:11" customFormat="1" x14ac:dyDescent="0.2">
      <c r="I314" s="9">
        <f t="shared" si="27"/>
        <v>341123.79771718069</v>
      </c>
      <c r="J314" s="9">
        <f t="shared" si="28"/>
        <v>1392.9221740118212</v>
      </c>
      <c r="K314" s="9">
        <f t="shared" si="29"/>
        <v>7695.5374490306676</v>
      </c>
    </row>
    <row r="315" spans="9:11" customFormat="1" x14ac:dyDescent="0.2">
      <c r="I315" s="9">
        <f t="shared" si="27"/>
        <v>334821.18244216184</v>
      </c>
      <c r="J315" s="9">
        <f t="shared" si="28"/>
        <v>1367.186494972161</v>
      </c>
      <c r="K315" s="9">
        <f t="shared" si="29"/>
        <v>7695.5374490306676</v>
      </c>
    </row>
    <row r="316" spans="9:11" customFormat="1" x14ac:dyDescent="0.2">
      <c r="I316" s="9">
        <f t="shared" si="27"/>
        <v>328492.83148810331</v>
      </c>
      <c r="J316" s="9">
        <f t="shared" si="28"/>
        <v>1341.3457285764218</v>
      </c>
      <c r="K316" s="9">
        <f t="shared" si="29"/>
        <v>7695.5374490306676</v>
      </c>
    </row>
    <row r="317" spans="9:11" customFormat="1" x14ac:dyDescent="0.2">
      <c r="I317" s="9">
        <f t="shared" si="27"/>
        <v>322138.63976764906</v>
      </c>
      <c r="J317" s="9">
        <f t="shared" si="28"/>
        <v>1315.3994457179003</v>
      </c>
      <c r="K317" s="9">
        <f t="shared" si="29"/>
        <v>7695.5374490306676</v>
      </c>
    </row>
    <row r="318" spans="9:11" customFormat="1" x14ac:dyDescent="0.2">
      <c r="I318" s="9">
        <f t="shared" si="27"/>
        <v>315758.50176433631</v>
      </c>
      <c r="J318" s="9">
        <f t="shared" si="28"/>
        <v>1289.3472155377067</v>
      </c>
      <c r="K318" s="9">
        <f t="shared" si="29"/>
        <v>7695.5374490306676</v>
      </c>
    </row>
    <row r="319" spans="9:11" customFormat="1" x14ac:dyDescent="0.2">
      <c r="I319" s="9">
        <f t="shared" si="27"/>
        <v>309352.31153084332</v>
      </c>
      <c r="J319" s="9">
        <f t="shared" si="28"/>
        <v>1263.1886054176102</v>
      </c>
      <c r="K319" s="9">
        <f t="shared" si="29"/>
        <v>7695.5374490306676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130" zoomScaleNormal="130" zoomScalePageLayoutView="130" workbookViewId="0">
      <selection activeCell="D22" sqref="D22"/>
    </sheetView>
  </sheetViews>
  <sheetFormatPr baseColWidth="10" defaultRowHeight="16" x14ac:dyDescent="0.2"/>
  <cols>
    <col min="1" max="1" width="9.5" style="4" bestFit="1" customWidth="1"/>
    <col min="2" max="2" width="10.83203125" style="4" customWidth="1"/>
    <col min="3" max="3" width="11.83203125" style="4" customWidth="1"/>
    <col min="4" max="4" width="10.83203125" style="4"/>
    <col min="5" max="5" width="13.5" style="6" bestFit="1" customWidth="1"/>
    <col min="6" max="9" width="10.33203125" style="4" customWidth="1"/>
    <col min="10" max="10" width="23.33203125" style="4" customWidth="1"/>
    <col min="11" max="12" width="10.33203125" style="4" customWidth="1"/>
    <col min="13" max="13" width="5.5" style="4" bestFit="1" customWidth="1"/>
    <col min="14" max="14" width="12.33203125" style="4" customWidth="1"/>
    <col min="15" max="15" width="10" style="3" customWidth="1"/>
    <col min="16" max="16" width="8.5" style="3" bestFit="1" customWidth="1"/>
    <col min="17" max="17" width="7.33203125" style="3" customWidth="1"/>
    <col min="18" max="18" width="11" style="3" bestFit="1" customWidth="1"/>
    <col min="19" max="19" width="10.83203125" style="3"/>
    <col min="20" max="20" width="11.5" style="28" bestFit="1" customWidth="1"/>
    <col min="21" max="22" width="10.83203125" style="4"/>
    <col min="23" max="23" width="11.5" style="4" bestFit="1" customWidth="1"/>
    <col min="24" max="16384" width="10.83203125" style="4"/>
  </cols>
  <sheetData>
    <row r="1" spans="1:22" x14ac:dyDescent="0.2">
      <c r="C1"/>
      <c r="D1">
        <v>5800</v>
      </c>
      <c r="E1" s="4">
        <f>D1*3</f>
        <v>17400</v>
      </c>
      <c r="F1" s="6"/>
      <c r="G1" s="4">
        <v>3500</v>
      </c>
    </row>
    <row r="2" spans="1:22" x14ac:dyDescent="0.2">
      <c r="E2" s="4"/>
    </row>
    <row r="3" spans="1:22" ht="32" x14ac:dyDescent="0.2">
      <c r="B3" s="4" t="s">
        <v>0</v>
      </c>
      <c r="C3" s="4" t="s">
        <v>1</v>
      </c>
      <c r="D3" s="4" t="s">
        <v>2</v>
      </c>
      <c r="F3" s="4" t="s">
        <v>4</v>
      </c>
      <c r="G3" s="4" t="s">
        <v>7</v>
      </c>
      <c r="H3" s="4" t="s">
        <v>5</v>
      </c>
      <c r="I3" s="4" t="s">
        <v>6</v>
      </c>
      <c r="K3" s="4" t="s">
        <v>385</v>
      </c>
      <c r="L3" s="4" t="s">
        <v>314</v>
      </c>
      <c r="N3" s="4" t="s">
        <v>3</v>
      </c>
      <c r="O3" s="17" t="s">
        <v>349</v>
      </c>
      <c r="P3" s="3" t="s">
        <v>312</v>
      </c>
      <c r="Q3" s="3" t="s">
        <v>313</v>
      </c>
      <c r="R3" s="4" t="s">
        <v>5</v>
      </c>
      <c r="S3" s="4" t="s">
        <v>4</v>
      </c>
      <c r="T3" s="28" t="s">
        <v>315</v>
      </c>
      <c r="U3" s="4" t="s">
        <v>351</v>
      </c>
      <c r="V3" s="4" t="s">
        <v>386</v>
      </c>
    </row>
    <row r="4" spans="1:22" x14ac:dyDescent="0.2">
      <c r="A4" s="4" t="s">
        <v>458</v>
      </c>
      <c r="C4" s="4">
        <v>25000</v>
      </c>
      <c r="E4" s="6">
        <f>B4+C4+D4</f>
        <v>25000</v>
      </c>
      <c r="F4" s="15">
        <f>$E$1*-0.1</f>
        <v>-1740</v>
      </c>
      <c r="G4" s="8">
        <f>-$E$1*0.08</f>
        <v>-1392</v>
      </c>
      <c r="H4" s="8">
        <f>-$E$1*0.02</f>
        <v>-348</v>
      </c>
      <c r="I4" s="8">
        <f>-$E$1*0.002</f>
        <v>-34.800000000000004</v>
      </c>
      <c r="J4" s="8">
        <f t="shared" ref="J4:J14" si="0">E4+F4+G4+H4+I4</f>
        <v>21485.200000000001</v>
      </c>
      <c r="K4" s="8">
        <f t="shared" ref="K4:K14" si="1">J4-G$1</f>
        <v>17985.2</v>
      </c>
      <c r="L4" s="5">
        <v>0.25</v>
      </c>
      <c r="M4" s="4">
        <v>1005</v>
      </c>
      <c r="N4" s="8">
        <f>K4*L4-M4</f>
        <v>3491.3</v>
      </c>
      <c r="O4" s="7">
        <f>J4-N4</f>
        <v>17993.900000000001</v>
      </c>
      <c r="P4" s="7"/>
      <c r="Q4" s="7"/>
      <c r="R4" s="7"/>
      <c r="S4" s="3">
        <f t="shared" ref="S4:S9" si="2">-2*F4</f>
        <v>3480</v>
      </c>
      <c r="T4" s="29">
        <f>O4+P4+Q4+R4+S4</f>
        <v>21473.9</v>
      </c>
    </row>
    <row r="5" spans="1:22" x14ac:dyDescent="0.2">
      <c r="A5" s="4" t="s">
        <v>308</v>
      </c>
      <c r="C5" s="4">
        <v>25000</v>
      </c>
      <c r="E5" s="6">
        <f>B5+C5+D5</f>
        <v>25000</v>
      </c>
      <c r="F5" s="15">
        <f t="shared" ref="F5:F15" si="3">$E$1*-0.1</f>
        <v>-1740</v>
      </c>
      <c r="G5" s="8">
        <f>-$E$1*0.08</f>
        <v>-1392</v>
      </c>
      <c r="H5" s="8">
        <f>-$E$1*0.02</f>
        <v>-348</v>
      </c>
      <c r="I5" s="8">
        <f>-$E$1*0.002</f>
        <v>-34.800000000000004</v>
      </c>
      <c r="J5" s="8">
        <f t="shared" si="0"/>
        <v>21485.200000000001</v>
      </c>
      <c r="K5" s="8">
        <f t="shared" si="1"/>
        <v>17985.2</v>
      </c>
      <c r="L5" s="5">
        <v>0.25</v>
      </c>
      <c r="M5" s="4">
        <v>1005</v>
      </c>
      <c r="N5" s="8">
        <f>K5*L5-M5</f>
        <v>3491.3</v>
      </c>
      <c r="O5" s="7">
        <f>J5-N5</f>
        <v>17993.900000000001</v>
      </c>
      <c r="P5" s="7"/>
      <c r="Q5" s="7"/>
      <c r="R5" s="7"/>
      <c r="S5" s="3">
        <f t="shared" si="2"/>
        <v>3480</v>
      </c>
      <c r="T5" s="29">
        <f>O5+P5+Q5+R5+S5</f>
        <v>21473.9</v>
      </c>
    </row>
    <row r="6" spans="1:22" x14ac:dyDescent="0.2">
      <c r="A6" s="4" t="s">
        <v>307</v>
      </c>
      <c r="C6" s="4">
        <v>25000</v>
      </c>
      <c r="E6" s="6">
        <f>B6+C6+D6</f>
        <v>25000</v>
      </c>
      <c r="F6" s="15">
        <f t="shared" si="3"/>
        <v>-1740</v>
      </c>
      <c r="G6" s="8">
        <f>-$E$1*0.08</f>
        <v>-1392</v>
      </c>
      <c r="H6" s="8">
        <f>-$E$1*0.02</f>
        <v>-348</v>
      </c>
      <c r="I6" s="8">
        <f>-$E$1*0.002</f>
        <v>-34.800000000000004</v>
      </c>
      <c r="J6" s="8">
        <f t="shared" si="0"/>
        <v>21485.200000000001</v>
      </c>
      <c r="K6" s="8">
        <f t="shared" si="1"/>
        <v>17985.2</v>
      </c>
      <c r="L6" s="5">
        <v>0.25</v>
      </c>
      <c r="M6" s="4">
        <v>1005</v>
      </c>
      <c r="N6" s="8">
        <f>K6*L6-M6</f>
        <v>3491.3</v>
      </c>
      <c r="O6" s="7">
        <f t="shared" ref="O6:O14" si="4">J6-N6</f>
        <v>17993.900000000001</v>
      </c>
      <c r="P6" s="7"/>
      <c r="Q6" s="7"/>
      <c r="R6" s="7"/>
      <c r="S6" s="3">
        <f t="shared" si="2"/>
        <v>3480</v>
      </c>
      <c r="T6" s="29">
        <f>O6+P6+Q6+R6+S6</f>
        <v>21473.9</v>
      </c>
    </row>
    <row r="7" spans="1:22" x14ac:dyDescent="0.2">
      <c r="A7" s="4" t="s">
        <v>309</v>
      </c>
      <c r="C7" s="4">
        <v>25000</v>
      </c>
      <c r="E7" s="6">
        <f t="shared" ref="E7:E14" si="5">B7+C7+D7</f>
        <v>25000</v>
      </c>
      <c r="F7" s="15">
        <f t="shared" si="3"/>
        <v>-1740</v>
      </c>
      <c r="G7" s="8">
        <f>-$E$1*0.08</f>
        <v>-1392</v>
      </c>
      <c r="H7" s="8">
        <f>-$E$1*0.02</f>
        <v>-348</v>
      </c>
      <c r="I7" s="8">
        <f>-$E$1*0.002</f>
        <v>-34.800000000000004</v>
      </c>
      <c r="J7" s="8">
        <f t="shared" si="0"/>
        <v>21485.200000000001</v>
      </c>
      <c r="K7" s="8">
        <f t="shared" si="1"/>
        <v>17985.2</v>
      </c>
      <c r="L7" s="5">
        <v>0.25</v>
      </c>
      <c r="M7" s="4">
        <v>1005</v>
      </c>
      <c r="N7" s="8">
        <f t="shared" ref="N7:N14" si="6">K7*L7-M7</f>
        <v>3491.3</v>
      </c>
      <c r="O7" s="7">
        <f t="shared" si="4"/>
        <v>17993.900000000001</v>
      </c>
      <c r="P7" s="7"/>
      <c r="Q7" s="7"/>
      <c r="R7" s="7"/>
      <c r="S7" s="3">
        <f t="shared" si="2"/>
        <v>3480</v>
      </c>
      <c r="T7" s="29">
        <f t="shared" ref="T7:T14" si="7">O7+P7+Q7+R7+S7</f>
        <v>21473.9</v>
      </c>
    </row>
    <row r="8" spans="1:22" x14ac:dyDescent="0.2">
      <c r="A8" s="4" t="s">
        <v>310</v>
      </c>
      <c r="C8" s="4">
        <v>25000</v>
      </c>
      <c r="E8" s="6">
        <f t="shared" si="5"/>
        <v>25000</v>
      </c>
      <c r="F8" s="15">
        <f t="shared" si="3"/>
        <v>-1740</v>
      </c>
      <c r="G8" s="8">
        <f>-$E$1*0.08</f>
        <v>-1392</v>
      </c>
      <c r="H8" s="8">
        <f>-$E$1*0.02</f>
        <v>-348</v>
      </c>
      <c r="I8" s="8">
        <f>-$E$1*0.002</f>
        <v>-34.800000000000004</v>
      </c>
      <c r="J8" s="8">
        <f t="shared" si="0"/>
        <v>21485.200000000001</v>
      </c>
      <c r="K8" s="8">
        <f t="shared" si="1"/>
        <v>17985.2</v>
      </c>
      <c r="L8" s="5">
        <v>0.25</v>
      </c>
      <c r="M8" s="4">
        <v>1005</v>
      </c>
      <c r="N8" s="8">
        <f t="shared" si="6"/>
        <v>3491.3</v>
      </c>
      <c r="O8" s="7">
        <f t="shared" si="4"/>
        <v>17993.900000000001</v>
      </c>
      <c r="P8" s="7"/>
      <c r="Q8" s="7"/>
      <c r="R8" s="7"/>
      <c r="S8" s="3">
        <f t="shared" si="2"/>
        <v>3480</v>
      </c>
      <c r="T8" s="29">
        <f t="shared" si="7"/>
        <v>21473.9</v>
      </c>
    </row>
    <row r="9" spans="1:22" x14ac:dyDescent="0.2">
      <c r="A9" s="4" t="s">
        <v>311</v>
      </c>
      <c r="C9" s="4">
        <v>25000</v>
      </c>
      <c r="E9" s="6">
        <f t="shared" si="5"/>
        <v>25000</v>
      </c>
      <c r="F9" s="15">
        <f t="shared" si="3"/>
        <v>-1740</v>
      </c>
      <c r="G9" s="8">
        <f t="shared" ref="G9:G15" si="8">-$E$1*0.08</f>
        <v>-1392</v>
      </c>
      <c r="H9" s="8">
        <f t="shared" ref="H9:H15" si="9">-$E$1*0.02</f>
        <v>-348</v>
      </c>
      <c r="I9" s="8">
        <f t="shared" ref="I9:I15" si="10">-$E$1*0.002</f>
        <v>-34.800000000000004</v>
      </c>
      <c r="J9" s="8">
        <f t="shared" si="0"/>
        <v>21485.200000000001</v>
      </c>
      <c r="K9" s="8">
        <f t="shared" si="1"/>
        <v>17985.2</v>
      </c>
      <c r="L9" s="5">
        <v>0.25</v>
      </c>
      <c r="M9" s="4">
        <v>1005</v>
      </c>
      <c r="N9" s="8">
        <f t="shared" si="6"/>
        <v>3491.3</v>
      </c>
      <c r="O9" s="7">
        <f t="shared" si="4"/>
        <v>17993.900000000001</v>
      </c>
      <c r="P9" s="7"/>
      <c r="Q9" s="7"/>
      <c r="R9" s="7"/>
      <c r="S9" s="3">
        <f t="shared" si="2"/>
        <v>3480</v>
      </c>
      <c r="T9" s="29">
        <f t="shared" si="7"/>
        <v>21473.9</v>
      </c>
    </row>
    <row r="10" spans="1:22" s="27" customFormat="1" x14ac:dyDescent="0.2">
      <c r="A10" s="4" t="s">
        <v>384</v>
      </c>
      <c r="B10" s="4"/>
      <c r="C10" s="4">
        <v>25000</v>
      </c>
      <c r="D10" s="4"/>
      <c r="E10" s="6">
        <f t="shared" si="5"/>
        <v>25000</v>
      </c>
      <c r="F10" s="15">
        <f t="shared" si="3"/>
        <v>-1740</v>
      </c>
      <c r="G10" s="8">
        <f t="shared" si="8"/>
        <v>-1392</v>
      </c>
      <c r="H10" s="8">
        <f t="shared" si="9"/>
        <v>-348</v>
      </c>
      <c r="I10" s="8">
        <f t="shared" si="10"/>
        <v>-34.800000000000004</v>
      </c>
      <c r="J10" s="8">
        <f t="shared" si="0"/>
        <v>21485.200000000001</v>
      </c>
      <c r="K10" s="8">
        <f t="shared" si="1"/>
        <v>17985.2</v>
      </c>
      <c r="L10" s="5">
        <v>0.25</v>
      </c>
      <c r="M10" s="4">
        <v>1005</v>
      </c>
      <c r="N10" s="8">
        <f t="shared" si="6"/>
        <v>3491.3</v>
      </c>
      <c r="O10" s="7">
        <f t="shared" si="4"/>
        <v>17993.900000000001</v>
      </c>
      <c r="P10" s="7"/>
      <c r="Q10" s="7"/>
      <c r="R10" s="7"/>
      <c r="S10" s="3">
        <f t="shared" ref="S10:S15" si="11">-2*F10</f>
        <v>3480</v>
      </c>
      <c r="T10" s="29">
        <f t="shared" si="7"/>
        <v>21473.9</v>
      </c>
      <c r="U10" s="4"/>
      <c r="V10" s="4"/>
    </row>
    <row r="11" spans="1:22" s="27" customFormat="1" x14ac:dyDescent="0.2">
      <c r="A11" s="4" t="s">
        <v>402</v>
      </c>
      <c r="B11" s="4"/>
      <c r="C11" s="4">
        <v>25000</v>
      </c>
      <c r="D11" s="4"/>
      <c r="E11" s="6">
        <f t="shared" si="5"/>
        <v>25000</v>
      </c>
      <c r="F11" s="15">
        <f t="shared" si="3"/>
        <v>-1740</v>
      </c>
      <c r="G11" s="8">
        <f t="shared" si="8"/>
        <v>-1392</v>
      </c>
      <c r="H11" s="8">
        <f t="shared" si="9"/>
        <v>-348</v>
      </c>
      <c r="I11" s="8">
        <f t="shared" si="10"/>
        <v>-34.800000000000004</v>
      </c>
      <c r="J11" s="8">
        <f t="shared" si="0"/>
        <v>21485.200000000001</v>
      </c>
      <c r="K11" s="8">
        <f t="shared" si="1"/>
        <v>17985.2</v>
      </c>
      <c r="L11" s="5">
        <v>0.25</v>
      </c>
      <c r="M11" s="4">
        <v>1005</v>
      </c>
      <c r="N11" s="8">
        <f t="shared" si="6"/>
        <v>3491.3</v>
      </c>
      <c r="O11" s="7">
        <f t="shared" si="4"/>
        <v>17993.900000000001</v>
      </c>
      <c r="P11" s="7"/>
      <c r="Q11" s="7"/>
      <c r="R11" s="7"/>
      <c r="S11" s="3">
        <f t="shared" si="11"/>
        <v>3480</v>
      </c>
      <c r="T11" s="29">
        <f t="shared" si="7"/>
        <v>21473.9</v>
      </c>
      <c r="U11" s="4"/>
      <c r="V11" s="4"/>
    </row>
    <row r="12" spans="1:22" x14ac:dyDescent="0.2">
      <c r="A12" s="4" t="s">
        <v>403</v>
      </c>
      <c r="C12" s="4">
        <v>25000</v>
      </c>
      <c r="E12" s="6">
        <f t="shared" si="5"/>
        <v>25000</v>
      </c>
      <c r="F12" s="15">
        <f t="shared" si="3"/>
        <v>-1740</v>
      </c>
      <c r="G12" s="8">
        <f t="shared" si="8"/>
        <v>-1392</v>
      </c>
      <c r="H12" s="8">
        <f t="shared" si="9"/>
        <v>-348</v>
      </c>
      <c r="I12" s="8">
        <f t="shared" si="10"/>
        <v>-34.800000000000004</v>
      </c>
      <c r="J12" s="8">
        <f t="shared" si="0"/>
        <v>21485.200000000001</v>
      </c>
      <c r="K12" s="8">
        <f t="shared" si="1"/>
        <v>17985.2</v>
      </c>
      <c r="L12" s="5">
        <v>0.25</v>
      </c>
      <c r="M12" s="4">
        <v>1005</v>
      </c>
      <c r="N12" s="8">
        <f t="shared" si="6"/>
        <v>3491.3</v>
      </c>
      <c r="O12" s="7">
        <f t="shared" si="4"/>
        <v>17993.900000000001</v>
      </c>
      <c r="P12" s="7"/>
      <c r="Q12" s="7"/>
      <c r="R12" s="7"/>
      <c r="S12" s="3">
        <f t="shared" si="11"/>
        <v>3480</v>
      </c>
      <c r="T12" s="29">
        <f t="shared" si="7"/>
        <v>21473.9</v>
      </c>
    </row>
    <row r="13" spans="1:22" x14ac:dyDescent="0.2">
      <c r="A13" s="4" t="s">
        <v>404</v>
      </c>
      <c r="C13" s="4">
        <v>25000</v>
      </c>
      <c r="E13" s="6">
        <f t="shared" si="5"/>
        <v>25000</v>
      </c>
      <c r="F13" s="15">
        <f t="shared" si="3"/>
        <v>-1740</v>
      </c>
      <c r="G13" s="8">
        <f t="shared" si="8"/>
        <v>-1392</v>
      </c>
      <c r="H13" s="8">
        <f t="shared" si="9"/>
        <v>-348</v>
      </c>
      <c r="I13" s="8">
        <f t="shared" si="10"/>
        <v>-34.800000000000004</v>
      </c>
      <c r="J13" s="8">
        <f t="shared" si="0"/>
        <v>21485.200000000001</v>
      </c>
      <c r="K13" s="8">
        <f t="shared" si="1"/>
        <v>17985.2</v>
      </c>
      <c r="L13" s="5">
        <v>0.25</v>
      </c>
      <c r="M13" s="4">
        <v>1005</v>
      </c>
      <c r="N13" s="8">
        <f t="shared" si="6"/>
        <v>3491.3</v>
      </c>
      <c r="O13" s="7">
        <f t="shared" si="4"/>
        <v>17993.900000000001</v>
      </c>
      <c r="P13" s="7"/>
      <c r="Q13" s="7"/>
      <c r="R13" s="7"/>
      <c r="S13" s="3">
        <f t="shared" si="11"/>
        <v>3480</v>
      </c>
      <c r="T13" s="29">
        <f t="shared" si="7"/>
        <v>21473.9</v>
      </c>
    </row>
    <row r="14" spans="1:22" x14ac:dyDescent="0.2">
      <c r="A14" s="4" t="s">
        <v>405</v>
      </c>
      <c r="C14" s="4">
        <v>25000</v>
      </c>
      <c r="E14" s="6">
        <f t="shared" si="5"/>
        <v>25000</v>
      </c>
      <c r="F14" s="15">
        <f t="shared" si="3"/>
        <v>-1740</v>
      </c>
      <c r="G14" s="8">
        <f t="shared" si="8"/>
        <v>-1392</v>
      </c>
      <c r="H14" s="8">
        <f t="shared" si="9"/>
        <v>-348</v>
      </c>
      <c r="I14" s="8">
        <f t="shared" si="10"/>
        <v>-34.800000000000004</v>
      </c>
      <c r="J14" s="8">
        <f t="shared" si="0"/>
        <v>21485.200000000001</v>
      </c>
      <c r="K14" s="8">
        <f t="shared" si="1"/>
        <v>17985.2</v>
      </c>
      <c r="L14" s="5">
        <v>0.25</v>
      </c>
      <c r="M14" s="4">
        <v>1005</v>
      </c>
      <c r="N14" s="8">
        <f t="shared" si="6"/>
        <v>3491.3</v>
      </c>
      <c r="O14" s="7">
        <f t="shared" si="4"/>
        <v>17993.900000000001</v>
      </c>
      <c r="P14" s="7"/>
      <c r="Q14" s="7"/>
      <c r="R14" s="7"/>
      <c r="S14" s="3">
        <f t="shared" si="11"/>
        <v>3480</v>
      </c>
      <c r="T14" s="29">
        <f t="shared" si="7"/>
        <v>21473.9</v>
      </c>
    </row>
    <row r="15" spans="1:22" x14ac:dyDescent="0.2">
      <c r="A15" s="4" t="s">
        <v>406</v>
      </c>
      <c r="C15" s="4">
        <v>25000</v>
      </c>
      <c r="E15" s="6">
        <f>B15+C15+D15</f>
        <v>25000</v>
      </c>
      <c r="F15" s="15">
        <f t="shared" si="3"/>
        <v>-1740</v>
      </c>
      <c r="G15" s="8">
        <f t="shared" si="8"/>
        <v>-1392</v>
      </c>
      <c r="H15" s="8">
        <f t="shared" si="9"/>
        <v>-348</v>
      </c>
      <c r="I15" s="8">
        <f t="shared" si="10"/>
        <v>-34.800000000000004</v>
      </c>
      <c r="J15" s="8">
        <f>E15+F15+G15+H15+I15</f>
        <v>21485.200000000001</v>
      </c>
      <c r="K15" s="8">
        <f>J15-G$1</f>
        <v>17985.2</v>
      </c>
      <c r="L15" s="5">
        <v>0.25</v>
      </c>
      <c r="M15" s="4">
        <v>1005</v>
      </c>
      <c r="N15" s="8">
        <f>K15*L15-M15</f>
        <v>3491.3</v>
      </c>
      <c r="O15" s="7">
        <f>J15-N15</f>
        <v>17993.900000000001</v>
      </c>
      <c r="P15" s="7"/>
      <c r="Q15" s="7"/>
      <c r="R15" s="7"/>
      <c r="S15" s="3">
        <f t="shared" si="11"/>
        <v>3480</v>
      </c>
      <c r="T15" s="29">
        <f>O15+P15+Q15+R15+S15</f>
        <v>21473.9</v>
      </c>
    </row>
    <row r="16" spans="1:22" x14ac:dyDescent="0.2">
      <c r="F16" s="15"/>
      <c r="G16" s="8"/>
      <c r="H16" s="8"/>
      <c r="I16" s="8"/>
      <c r="J16" s="8"/>
      <c r="K16" s="8"/>
      <c r="N16" s="8"/>
      <c r="O16" s="7"/>
      <c r="P16" s="7"/>
      <c r="Q16" s="7"/>
      <c r="R16" s="7"/>
      <c r="T16" s="29"/>
    </row>
    <row r="17" spans="1:23" x14ac:dyDescent="0.2">
      <c r="G17" s="30"/>
      <c r="H17" s="30"/>
      <c r="I17" s="30"/>
      <c r="J17" s="30"/>
      <c r="K17" s="30"/>
      <c r="L17" s="30"/>
      <c r="M17" s="30"/>
      <c r="N17" s="8"/>
      <c r="O17" s="7"/>
      <c r="P17" s="7"/>
      <c r="Q17" s="7"/>
      <c r="R17" s="7"/>
      <c r="T17" s="29"/>
      <c r="U17" s="29"/>
      <c r="V17" s="29"/>
      <c r="W17" s="8"/>
    </row>
    <row r="18" spans="1:23" x14ac:dyDescent="0.2">
      <c r="G18" s="16"/>
      <c r="H18" s="16"/>
      <c r="I18" s="16"/>
      <c r="J18" s="8"/>
      <c r="K18" s="8"/>
      <c r="N18" s="8"/>
      <c r="O18" s="7"/>
      <c r="P18" s="7"/>
      <c r="Q18" s="7"/>
      <c r="R18" s="7"/>
      <c r="T18" s="29"/>
    </row>
    <row r="19" spans="1:23" x14ac:dyDescent="0.2">
      <c r="E19" s="4"/>
      <c r="J19" s="8"/>
      <c r="K19" s="8"/>
      <c r="N19" s="8"/>
      <c r="O19" s="7"/>
      <c r="P19" s="7"/>
      <c r="Q19" s="7"/>
      <c r="R19" s="7"/>
      <c r="T19" s="29"/>
    </row>
    <row r="20" spans="1:23" x14ac:dyDescent="0.2">
      <c r="A20"/>
      <c r="B20" s="18"/>
      <c r="C20"/>
      <c r="E20" s="4"/>
      <c r="G20" s="34"/>
      <c r="H20" s="34"/>
      <c r="J20" s="8"/>
      <c r="K20" s="8"/>
      <c r="N20" s="8"/>
      <c r="O20" s="7"/>
      <c r="P20" s="7"/>
      <c r="Q20" s="7"/>
      <c r="R20" s="7"/>
      <c r="T20" s="29"/>
    </row>
    <row r="21" spans="1:23" x14ac:dyDescent="0.2">
      <c r="A21"/>
      <c r="B21" s="18"/>
      <c r="C21"/>
      <c r="E21" s="4"/>
      <c r="F21" s="34"/>
      <c r="N21" s="8"/>
      <c r="O21" s="7"/>
      <c r="P21" s="7"/>
      <c r="Q21" s="7"/>
      <c r="R21" s="7"/>
      <c r="T21" s="29"/>
    </row>
    <row r="22" spans="1:23" x14ac:dyDescent="0.2">
      <c r="A22"/>
      <c r="B22"/>
      <c r="C22"/>
      <c r="D22" s="34"/>
      <c r="E22" s="34"/>
      <c r="F22" s="34"/>
      <c r="J22" s="8"/>
      <c r="K22" s="8"/>
      <c r="N22" s="8"/>
      <c r="O22" s="7"/>
      <c r="P22" s="7"/>
      <c r="Q22" s="7"/>
      <c r="R22" s="7"/>
      <c r="T22" s="29"/>
    </row>
    <row r="23" spans="1:23" x14ac:dyDescent="0.2">
      <c r="A23"/>
      <c r="B23"/>
      <c r="C23"/>
      <c r="D23" s="34"/>
      <c r="E23" s="34"/>
      <c r="F23" s="34"/>
      <c r="J23" s="16"/>
      <c r="K23" s="16"/>
      <c r="N23" s="8"/>
      <c r="O23" s="7"/>
      <c r="P23" s="7"/>
      <c r="Q23" s="7"/>
      <c r="R23" s="7"/>
      <c r="T23" s="29"/>
    </row>
    <row r="24" spans="1:23" x14ac:dyDescent="0.2">
      <c r="E24" s="4"/>
      <c r="N24" s="8"/>
      <c r="O24" s="7"/>
      <c r="P24" s="7"/>
      <c r="Q24" s="7"/>
      <c r="R24" s="7"/>
      <c r="T24" s="29"/>
    </row>
    <row r="25" spans="1:23" x14ac:dyDescent="0.2">
      <c r="A25"/>
      <c r="B25" s="18"/>
      <c r="C25"/>
      <c r="E25" s="4"/>
      <c r="N25" s="8"/>
      <c r="O25" s="7"/>
      <c r="P25" s="7"/>
      <c r="Q25" s="7"/>
      <c r="R25" s="7"/>
      <c r="T25" s="29"/>
    </row>
    <row r="26" spans="1:23" x14ac:dyDescent="0.2">
      <c r="A26"/>
      <c r="B26" s="18"/>
      <c r="C26"/>
      <c r="E26" s="4"/>
      <c r="F26" s="34"/>
      <c r="N26" s="8"/>
      <c r="O26" s="7"/>
      <c r="P26" s="7"/>
      <c r="Q26" s="7"/>
      <c r="R26" s="7"/>
      <c r="T26" s="29"/>
    </row>
    <row r="27" spans="1:23" x14ac:dyDescent="0.2">
      <c r="C27" s="6"/>
      <c r="E27" s="4"/>
      <c r="N27" s="8"/>
      <c r="O27" s="7"/>
      <c r="P27" s="7"/>
      <c r="Q27" s="7"/>
      <c r="R27" s="7"/>
      <c r="T27" s="29"/>
    </row>
    <row r="28" spans="1:23" x14ac:dyDescent="0.2">
      <c r="C28" s="6"/>
      <c r="E28" s="4"/>
      <c r="N28" s="8"/>
      <c r="O28" s="7"/>
      <c r="P28" s="7"/>
      <c r="Q28" s="7"/>
      <c r="R28" s="7"/>
      <c r="T28" s="29"/>
    </row>
    <row r="29" spans="1:23" x14ac:dyDescent="0.2">
      <c r="C29" s="6"/>
      <c r="E29" s="4"/>
      <c r="J29" s="8"/>
      <c r="K29" s="8"/>
      <c r="N29" s="8"/>
      <c r="O29" s="7"/>
      <c r="P29" s="7"/>
      <c r="Q29" s="7"/>
      <c r="R29" s="7"/>
      <c r="T29" s="29"/>
    </row>
    <row r="30" spans="1:23" x14ac:dyDescent="0.2">
      <c r="C30" s="6"/>
      <c r="E30" s="4"/>
      <c r="J30" s="16"/>
      <c r="K30" s="16"/>
      <c r="N30" s="8"/>
      <c r="O30" s="7"/>
      <c r="P30" s="7"/>
      <c r="Q30" s="7"/>
      <c r="R30" s="7"/>
      <c r="T30" s="29"/>
    </row>
    <row r="31" spans="1:23" x14ac:dyDescent="0.2">
      <c r="C31" s="6"/>
      <c r="E31" s="4"/>
      <c r="N31" s="8"/>
      <c r="O31" s="7"/>
      <c r="P31" s="7"/>
      <c r="Q31" s="7"/>
      <c r="R31" s="7"/>
      <c r="T31" s="29"/>
    </row>
    <row r="32" spans="1:23" x14ac:dyDescent="0.2">
      <c r="C32" s="6"/>
      <c r="E32" s="4"/>
      <c r="N32" s="8"/>
      <c r="O32" s="7"/>
      <c r="P32" s="7"/>
      <c r="Q32" s="7"/>
      <c r="R32" s="7"/>
      <c r="T32" s="29"/>
    </row>
    <row r="33" spans="1:20" x14ac:dyDescent="0.2">
      <c r="N33" s="8"/>
      <c r="O33" s="7"/>
      <c r="P33" s="7"/>
      <c r="Q33" s="7"/>
      <c r="R33" s="7"/>
      <c r="T33" s="29"/>
    </row>
    <row r="34" spans="1:20" x14ac:dyDescent="0.2">
      <c r="N34" s="8"/>
      <c r="O34" s="7"/>
      <c r="P34" s="7"/>
      <c r="Q34" s="7"/>
      <c r="R34" s="7"/>
      <c r="T34" s="29"/>
    </row>
    <row r="35" spans="1:20" x14ac:dyDescent="0.2">
      <c r="J35" s="16"/>
      <c r="K35" s="16"/>
      <c r="N35" s="8"/>
      <c r="O35" s="7"/>
      <c r="P35" s="7"/>
      <c r="Q35" s="7"/>
      <c r="R35" s="7"/>
      <c r="T35" s="29"/>
    </row>
    <row r="36" spans="1:20" x14ac:dyDescent="0.2">
      <c r="N36" s="8"/>
      <c r="O36" s="7"/>
      <c r="P36" s="7"/>
      <c r="Q36" s="7"/>
      <c r="R36" s="7"/>
      <c r="T36" s="29"/>
    </row>
    <row r="37" spans="1:20" x14ac:dyDescent="0.2">
      <c r="N37" s="8"/>
      <c r="O37" s="7"/>
      <c r="P37" s="7"/>
      <c r="Q37" s="7"/>
      <c r="R37" s="7"/>
      <c r="T37" s="29"/>
    </row>
    <row r="38" spans="1:20" x14ac:dyDescent="0.2">
      <c r="N38" s="8"/>
      <c r="O38" s="7"/>
      <c r="P38" s="7"/>
      <c r="Q38" s="7"/>
      <c r="R38" s="7"/>
      <c r="T38" s="29"/>
    </row>
    <row r="39" spans="1:20" x14ac:dyDescent="0.2">
      <c r="N39" s="8"/>
      <c r="O39" s="7"/>
      <c r="P39" s="7"/>
      <c r="Q39" s="7"/>
      <c r="R39" s="7"/>
      <c r="T39" s="29"/>
    </row>
    <row r="40" spans="1:20" x14ac:dyDescent="0.2">
      <c r="N40" s="8"/>
      <c r="O40" s="7"/>
      <c r="P40" s="7"/>
      <c r="Q40" s="7"/>
      <c r="R40" s="7"/>
      <c r="T40" s="29"/>
    </row>
    <row r="48" spans="1:20" ht="20" x14ac:dyDescent="0.2">
      <c r="A48" s="21"/>
      <c r="B48" s="21"/>
      <c r="C48" s="21"/>
      <c r="D48"/>
      <c r="E48"/>
      <c r="F48"/>
      <c r="G48"/>
      <c r="H48"/>
    </row>
    <row r="49" spans="1:8" s="4" customFormat="1" ht="20" x14ac:dyDescent="0.2">
      <c r="A49" s="22"/>
      <c r="B49" s="23"/>
      <c r="C49" s="24"/>
      <c r="D49"/>
      <c r="E49"/>
      <c r="F49"/>
      <c r="G49"/>
      <c r="H49"/>
    </row>
    <row r="50" spans="1:8" s="4" customFormat="1" ht="20" x14ac:dyDescent="0.2">
      <c r="A50" s="22"/>
      <c r="B50" s="23"/>
      <c r="C50" s="24"/>
      <c r="D50"/>
      <c r="E50"/>
      <c r="F50"/>
      <c r="G50"/>
      <c r="H50"/>
    </row>
    <row r="51" spans="1:8" s="4" customFormat="1" ht="20" x14ac:dyDescent="0.2">
      <c r="A51" s="22"/>
      <c r="B51" s="23"/>
      <c r="C51" s="24"/>
      <c r="D51"/>
      <c r="E51"/>
      <c r="F51"/>
      <c r="G51"/>
      <c r="H51"/>
    </row>
    <row r="52" spans="1:8" s="4" customFormat="1" ht="20" x14ac:dyDescent="0.2">
      <c r="A52" s="22"/>
      <c r="B52" s="23"/>
      <c r="C52" s="24"/>
      <c r="D52"/>
      <c r="E52"/>
      <c r="F52"/>
      <c r="G52"/>
      <c r="H52"/>
    </row>
    <row r="53" spans="1:8" s="4" customFormat="1" ht="20" x14ac:dyDescent="0.2">
      <c r="A53" s="22"/>
      <c r="B53" s="23"/>
      <c r="C53" s="24"/>
      <c r="D53"/>
      <c r="E53"/>
      <c r="F53"/>
      <c r="G53"/>
      <c r="H53"/>
    </row>
    <row r="54" spans="1:8" s="4" customFormat="1" ht="20" x14ac:dyDescent="0.2">
      <c r="A54" s="22"/>
      <c r="B54" s="23"/>
      <c r="C54" s="24"/>
      <c r="D54"/>
      <c r="E54"/>
      <c r="F54"/>
      <c r="G54"/>
      <c r="H54"/>
    </row>
    <row r="55" spans="1:8" s="4" customFormat="1" ht="20" x14ac:dyDescent="0.2">
      <c r="A55" s="22"/>
      <c r="B55" s="23"/>
      <c r="C55" s="24"/>
      <c r="D55"/>
      <c r="E55"/>
      <c r="F55"/>
      <c r="G55"/>
      <c r="H55"/>
    </row>
    <row r="56" spans="1:8" s="4" customFormat="1" x14ac:dyDescent="0.2">
      <c r="A56"/>
      <c r="B56"/>
      <c r="C56"/>
      <c r="D56"/>
      <c r="E56"/>
      <c r="F56"/>
      <c r="G56"/>
      <c r="H56"/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tax</vt:lpstr>
      <vt:lpstr>baidu2018</vt:lpstr>
      <vt:lpstr>ok</vt:lpstr>
      <vt:lpstr>还钱</vt:lpstr>
      <vt:lpstr>工作表1</vt:lpstr>
      <vt:lpstr>工作表2</vt:lpstr>
      <vt:lpstr>house25年</vt:lpstr>
      <vt:lpstr>贷款30年</vt:lpstr>
      <vt:lpstr>xian tax</vt:lpstr>
      <vt:lpstr>工作表4</vt:lpstr>
      <vt:lpstr>2016 ibm</vt:lpstr>
      <vt:lpstr>wood</vt:lpstr>
      <vt:lpstr>hk</vt:lpstr>
    </vt:vector>
  </TitlesOfParts>
  <Company>baidu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 Qiu</dc:creator>
  <cp:lastModifiedBy>Microsoft Office User</cp:lastModifiedBy>
  <dcterms:created xsi:type="dcterms:W3CDTF">2017-01-25T08:15:11Z</dcterms:created>
  <dcterms:modified xsi:type="dcterms:W3CDTF">2018-12-21T07:59:26Z</dcterms:modified>
</cp:coreProperties>
</file>