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1A537C50-0FFC-4602-9822-53950C36ECCD}"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8" i="9" l="1"/>
  <c r="G116" i="9"/>
  <c r="J116" i="9" s="1"/>
  <c r="G104" i="9"/>
  <c r="J104" i="9" s="1"/>
  <c r="G119" i="9"/>
  <c r="J119"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9" i="9" s="1"/>
  <c r="A110" i="9" s="1"/>
  <c r="A111" i="9" s="1"/>
  <c r="A112" i="9" s="1"/>
  <c r="A113" i="9" s="1"/>
  <c r="A114" i="9" s="1"/>
  <c r="A115" i="9" s="1"/>
  <c r="A116" i="9" s="1"/>
  <c r="A117" i="9" s="1"/>
  <c r="A118" i="9" l="1"/>
  <c r="A119" i="9" s="1"/>
  <c r="A120" i="9" s="1"/>
  <c r="A121" i="9" s="1"/>
  <c r="A122" i="9" s="1"/>
  <c r="A123" i="9" s="1"/>
  <c r="A12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<sst xmlns="http://schemas.openxmlformats.org/spreadsheetml/2006/main" count="242" uniqueCount="144">
  <si>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</si>
  <si>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</si>
  <si>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</si>
  <si>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</si>
  <si>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</si>
  <si>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</si>
  <si>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</si>
  <si>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</si>
  <si>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</si>
  <si>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</si>
  <si>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</si>
  <si>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</si>
  <si>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</si>
  <si>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</si>
  <si>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</si>
  <si>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</si>
  <si>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</si>
  <si>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</si>
  <si>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</si>
  <si>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</si>
  <si>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</si>
  <si>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</si>
  <si>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</si>
  <si>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</si>
  <si>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</si>
  <si>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</si>
  <si>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</si>
  <si>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</si>
  <si>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</si>
  <si>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</si>
  <si>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</si>
  <si>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</si>
  <si>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</si>
  <si>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</si>
  <si>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</si>
  <si>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</si>
  <si>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</si>
  <si>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</si>
  <si>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</si>
  <si>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</si>
  <si>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</si>
  <si>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</si>
  <si>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</si>
  <si>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</si>
  <si>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</si>
  <si>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</si>
  <si>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</si>
  <si>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</si>
  <si>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</si>
  <si>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</si>
  <si>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</si>
  <si>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</si>
  <si>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</si>
  <si>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</si>
  <si>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</si>
  <si>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</si>
  <si>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</si>
  <si>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</si>
  <si>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</si>
  <si>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</si>
  <si>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</si>
  <si>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</si>
  <si>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</si>
  <si>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</si>
  <si>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</si>
  <si>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</si>
  <si>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</si>
  <si>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</si>
  <si>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</si>
  <si>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</si>
  <si>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</si>
  <si>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</si>
  <si>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</si>
  <si>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</si>
  <si>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</si>
  <si>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</si>
  <si>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</si>
  <si>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</si>
  <si>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</si>
  <si>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</si>
  <si>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</si>
  <si>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</si>
  <si>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</si>
  <si>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</si>
  <si>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</si>
  <si>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</si>
  <si>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</si>
  <si>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</si>
  <si>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</si>
  <si>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</si>
  <si>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</si>
  <si>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</si>
  <si>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</si>
  <si>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</si>
  <si>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</si>
  <si>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</si>
  <si>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</si>
  <si>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</si>
  <si>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</si>
  <si>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</si>
  <si>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</si>
  <si>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</si>
  <si>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</si>
  <si>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</si>
  <si>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</si>
  <si>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</si>
  <si>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</si>
  <si>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</si>
  <si>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</si>
  <si>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</si>
  <si>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</si>
  <si>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</si>
  <si>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</si>
  <si>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</si>
  <si>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</si>
  <si>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</si>
  <si>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</si>
  <si>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</si>
  <si>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</si>
  <si>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</si>
  <si>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</si>
  <si>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</si>
  <si>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Structural Estimation</t>
  </si>
  <si>
    <t>Add Structural Forecasting</t>
  </si>
  <si>
    <t>UI Improvements</t>
  </si>
  <si>
    <t>Add Baseline Qualitative-Adjustable Forecasts</t>
  </si>
  <si>
    <t>Add Separation of Initial/External Forecasts</t>
  </si>
  <si>
    <t>Add Initial Forecast Qual Derivaiton</t>
  </si>
  <si>
    <t>Add Scenario Calcs</t>
  </si>
  <si>
    <t>External Forecast Improvements</t>
  </si>
  <si>
    <t>Add More External Forecasts</t>
  </si>
  <si>
    <t>Refactor External Forecasts</t>
  </si>
  <si>
    <t>Add Other Initial Forecasts</t>
  </si>
  <si>
    <t>Structural Model Dev</t>
  </si>
  <si>
    <t>Model Rewrite</t>
  </si>
  <si>
    <t>Add Nowcast to New Flow</t>
  </si>
  <si>
    <t>Add Alt Initial Forecasts</t>
  </si>
  <si>
    <t>Rework Webpage Nav</t>
  </si>
  <si>
    <t>Add New Forecasts to Site</t>
  </si>
  <si>
    <t>Add Scenario Calculations</t>
  </si>
  <si>
    <t>Update Docs</t>
  </si>
  <si>
    <t>Update Model Flow</t>
  </si>
  <si>
    <t>Fix Nowcast Variables to Match New Tab</t>
  </si>
  <si>
    <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</si>
</sst>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59"/>
  <sheetViews>
    <sheetView showGridLines="0" tabSelected="1" zoomScaleNormal="100" workbookViewId="0">
      <pane ySplit="7" topLeftCell="A98" activePane="bottomLeft" state="frozen"/>
      <selection pane="bottomLeft" activeCell="G109" sqref="G109"/>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25</v>
      </c>
      <c r="J4" s="51"/>
      <c r="K4" s="13"/>
      <c r="L4" s="80" t="str">
        <f>"Week "&amp;(L6-($C$4-WEEKDAY($C$4,1)+2))/7+1</f>
        <v>Week 25</v>
      </c>
      <c r="M4" s="81"/>
      <c r="N4" s="81"/>
      <c r="O4" s="81"/>
      <c r="P4" s="81"/>
      <c r="Q4" s="81"/>
      <c r="R4" s="82"/>
      <c r="S4" s="80" t="str">
        <f>"Week "&amp;(S6-($C$4-WEEKDAY($C$4,1)+2))/7+1</f>
        <v>Week 26</v>
      </c>
      <c r="T4" s="81"/>
      <c r="U4" s="81"/>
      <c r="V4" s="81"/>
      <c r="W4" s="81"/>
      <c r="X4" s="81"/>
      <c r="Y4" s="82"/>
      <c r="Z4" s="80" t="str">
        <f>"Week "&amp;(Z6-($C$4-WEEKDAY($C$4,1)+2))/7+1</f>
        <v>Week 27</v>
      </c>
      <c r="AA4" s="81"/>
      <c r="AB4" s="81"/>
      <c r="AC4" s="81"/>
      <c r="AD4" s="81"/>
      <c r="AE4" s="81"/>
      <c r="AF4" s="82"/>
      <c r="AG4" s="80" t="str">
        <f>"Week "&amp;(AG6-($C$4-WEEKDAY($C$4,1)+2))/7+1</f>
        <v>Week 28</v>
      </c>
      <c r="AH4" s="81"/>
      <c r="AI4" s="81"/>
      <c r="AJ4" s="81"/>
      <c r="AK4" s="81"/>
      <c r="AL4" s="81"/>
      <c r="AM4" s="82"/>
      <c r="AN4" s="80" t="str">
        <f>"Week "&amp;(AN6-($C$4-WEEKDAY($C$4,1)+2))/7+1</f>
        <v>Week 29</v>
      </c>
      <c r="AO4" s="81"/>
      <c r="AP4" s="81"/>
      <c r="AQ4" s="81"/>
      <c r="AR4" s="81"/>
      <c r="AS4" s="81"/>
      <c r="AT4" s="82"/>
      <c r="AU4" s="80" t="str">
        <f>"Week "&amp;(AU6-($C$4-WEEKDAY($C$4,1)+2))/7+1</f>
        <v>Week 30</v>
      </c>
      <c r="AV4" s="81"/>
      <c r="AW4" s="81"/>
      <c r="AX4" s="81"/>
      <c r="AY4" s="81"/>
      <c r="AZ4" s="81"/>
      <c r="BA4" s="82"/>
      <c r="BB4" s="80" t="str">
        <f>"Week "&amp;(BB6-($C$4-WEEKDAY($C$4,1)+2))/7+1</f>
        <v>Week 31</v>
      </c>
      <c r="BC4" s="81"/>
      <c r="BD4" s="81"/>
      <c r="BE4" s="81"/>
      <c r="BF4" s="81"/>
      <c r="BG4" s="81"/>
      <c r="BH4" s="82"/>
      <c r="BI4" s="80" t="str">
        <f>"Week "&amp;(BI6-($C$4-WEEKDAY($C$4,1)+2))/7+1</f>
        <v>Week 32</v>
      </c>
      <c r="BJ4" s="81"/>
      <c r="BK4" s="81"/>
      <c r="BL4" s="81"/>
      <c r="BM4" s="81"/>
      <c r="BN4" s="81"/>
      <c r="BO4" s="82"/>
    </row>
    <row r="5" spans="1:67" ht="17.25" customHeight="1" x14ac:dyDescent="0.2">
      <c r="A5" s="49"/>
      <c r="B5" s="53" t="s">
        <v>12</v>
      </c>
      <c r="C5" s="79" t="s">
        <v>102</v>
      </c>
      <c r="D5" s="79"/>
      <c r="E5" s="79"/>
      <c r="F5" s="79"/>
      <c r="G5" s="52"/>
      <c r="H5" s="52"/>
      <c r="I5" s="52"/>
      <c r="J5" s="52"/>
      <c r="K5" s="13"/>
      <c r="L5" s="84">
        <f>L6</f>
        <v>44361</v>
      </c>
      <c r="M5" s="85"/>
      <c r="N5" s="85"/>
      <c r="O5" s="85"/>
      <c r="P5" s="85"/>
      <c r="Q5" s="85"/>
      <c r="R5" s="86"/>
      <c r="S5" s="84">
        <f>S6</f>
        <v>44368</v>
      </c>
      <c r="T5" s="85"/>
      <c r="U5" s="85"/>
      <c r="V5" s="85"/>
      <c r="W5" s="85"/>
      <c r="X5" s="85"/>
      <c r="Y5" s="86"/>
      <c r="Z5" s="84">
        <f>Z6</f>
        <v>44375</v>
      </c>
      <c r="AA5" s="85"/>
      <c r="AB5" s="85"/>
      <c r="AC5" s="85"/>
      <c r="AD5" s="85"/>
      <c r="AE5" s="85"/>
      <c r="AF5" s="86"/>
      <c r="AG5" s="84">
        <f>AG6</f>
        <v>44382</v>
      </c>
      <c r="AH5" s="85"/>
      <c r="AI5" s="85"/>
      <c r="AJ5" s="85"/>
      <c r="AK5" s="85"/>
      <c r="AL5" s="85"/>
      <c r="AM5" s="86"/>
      <c r="AN5" s="84">
        <f>AN6</f>
        <v>44389</v>
      </c>
      <c r="AO5" s="85"/>
      <c r="AP5" s="85"/>
      <c r="AQ5" s="85"/>
      <c r="AR5" s="85"/>
      <c r="AS5" s="85"/>
      <c r="AT5" s="86"/>
      <c r="AU5" s="84">
        <f>AU6</f>
        <v>44396</v>
      </c>
      <c r="AV5" s="85"/>
      <c r="AW5" s="85"/>
      <c r="AX5" s="85"/>
      <c r="AY5" s="85"/>
      <c r="AZ5" s="85"/>
      <c r="BA5" s="86"/>
      <c r="BB5" s="84">
        <f>BB6</f>
        <v>44403</v>
      </c>
      <c r="BC5" s="85"/>
      <c r="BD5" s="85"/>
      <c r="BE5" s="85"/>
      <c r="BF5" s="85"/>
      <c r="BG5" s="85"/>
      <c r="BH5" s="86"/>
      <c r="BI5" s="84">
        <f>BI6</f>
        <v>44410</v>
      </c>
      <c r="BJ5" s="85"/>
      <c r="BK5" s="85"/>
      <c r="BL5" s="85"/>
      <c r="BM5" s="85"/>
      <c r="BN5" s="85"/>
      <c r="BO5" s="86"/>
    </row>
    <row r="6" spans="1:67" ht="12.75" x14ac:dyDescent="0.2">
      <c r="A6" s="12"/>
      <c r="B6" s="13"/>
      <c r="C6" s="13"/>
      <c r="D6" s="14"/>
      <c r="E6" s="14"/>
      <c r="F6" s="13"/>
      <c r="G6" s="13"/>
      <c r="H6" s="13"/>
      <c r="I6" s="13"/>
      <c r="J6" s="13"/>
      <c r="K6" s="13"/>
      <c r="L6" s="37">
        <f>C4-WEEKDAY(C4,1)+2+7*(I4-1)</f>
        <v>44361</v>
      </c>
      <c r="M6" s="28">
        <f t="shared" ref="M6:AR6" si="0">L6+1</f>
        <v>44362</v>
      </c>
      <c r="N6" s="28">
        <f t="shared" si="0"/>
        <v>44363</v>
      </c>
      <c r="O6" s="28">
        <f t="shared" si="0"/>
        <v>44364</v>
      </c>
      <c r="P6" s="28">
        <f t="shared" si="0"/>
        <v>44365</v>
      </c>
      <c r="Q6" s="28">
        <f t="shared" si="0"/>
        <v>44366</v>
      </c>
      <c r="R6" s="38">
        <f t="shared" si="0"/>
        <v>44367</v>
      </c>
      <c r="S6" s="37">
        <f t="shared" si="0"/>
        <v>44368</v>
      </c>
      <c r="T6" s="28">
        <f t="shared" si="0"/>
        <v>44369</v>
      </c>
      <c r="U6" s="28">
        <f t="shared" si="0"/>
        <v>44370</v>
      </c>
      <c r="V6" s="28">
        <f t="shared" si="0"/>
        <v>44371</v>
      </c>
      <c r="W6" s="28">
        <f t="shared" si="0"/>
        <v>44372</v>
      </c>
      <c r="X6" s="28">
        <f t="shared" si="0"/>
        <v>44373</v>
      </c>
      <c r="Y6" s="38">
        <f t="shared" si="0"/>
        <v>44374</v>
      </c>
      <c r="Z6" s="37">
        <f t="shared" si="0"/>
        <v>44375</v>
      </c>
      <c r="AA6" s="28">
        <f t="shared" si="0"/>
        <v>44376</v>
      </c>
      <c r="AB6" s="28">
        <f t="shared" si="0"/>
        <v>44377</v>
      </c>
      <c r="AC6" s="28">
        <f t="shared" si="0"/>
        <v>44378</v>
      </c>
      <c r="AD6" s="28">
        <f t="shared" si="0"/>
        <v>44379</v>
      </c>
      <c r="AE6" s="28">
        <f t="shared" si="0"/>
        <v>44380</v>
      </c>
      <c r="AF6" s="38">
        <f t="shared" si="0"/>
        <v>44381</v>
      </c>
      <c r="AG6" s="37">
        <f t="shared" si="0"/>
        <v>44382</v>
      </c>
      <c r="AH6" s="28">
        <f t="shared" si="0"/>
        <v>44383</v>
      </c>
      <c r="AI6" s="28">
        <f t="shared" si="0"/>
        <v>44384</v>
      </c>
      <c r="AJ6" s="28">
        <f t="shared" si="0"/>
        <v>44385</v>
      </c>
      <c r="AK6" s="28">
        <f t="shared" si="0"/>
        <v>44386</v>
      </c>
      <c r="AL6" s="28">
        <f t="shared" si="0"/>
        <v>44387</v>
      </c>
      <c r="AM6" s="38">
        <f t="shared" si="0"/>
        <v>44388</v>
      </c>
      <c r="AN6" s="37">
        <f t="shared" si="0"/>
        <v>44389</v>
      </c>
      <c r="AO6" s="28">
        <f t="shared" si="0"/>
        <v>44390</v>
      </c>
      <c r="AP6" s="28">
        <f t="shared" si="0"/>
        <v>44391</v>
      </c>
      <c r="AQ6" s="28">
        <f t="shared" si="0"/>
        <v>44392</v>
      </c>
      <c r="AR6" s="28">
        <f t="shared" si="0"/>
        <v>44393</v>
      </c>
      <c r="AS6" s="28">
        <f t="shared" ref="AS6:BO6" si="1">AR6+1</f>
        <v>44394</v>
      </c>
      <c r="AT6" s="38">
        <f t="shared" si="1"/>
        <v>44395</v>
      </c>
      <c r="AU6" s="37">
        <f t="shared" si="1"/>
        <v>44396</v>
      </c>
      <c r="AV6" s="28">
        <f t="shared" si="1"/>
        <v>44397</v>
      </c>
      <c r="AW6" s="28">
        <f t="shared" si="1"/>
        <v>44398</v>
      </c>
      <c r="AX6" s="28">
        <f t="shared" si="1"/>
        <v>44399</v>
      </c>
      <c r="AY6" s="28">
        <f t="shared" si="1"/>
        <v>44400</v>
      </c>
      <c r="AZ6" s="28">
        <f t="shared" si="1"/>
        <v>44401</v>
      </c>
      <c r="BA6" s="38">
        <f t="shared" si="1"/>
        <v>44402</v>
      </c>
      <c r="BB6" s="37">
        <f t="shared" si="1"/>
        <v>44403</v>
      </c>
      <c r="BC6" s="28">
        <f t="shared" si="1"/>
        <v>44404</v>
      </c>
      <c r="BD6" s="28">
        <f t="shared" si="1"/>
        <v>44405</v>
      </c>
      <c r="BE6" s="28">
        <f t="shared" si="1"/>
        <v>44406</v>
      </c>
      <c r="BF6" s="28">
        <f t="shared" si="1"/>
        <v>44407</v>
      </c>
      <c r="BG6" s="28">
        <f t="shared" si="1"/>
        <v>44408</v>
      </c>
      <c r="BH6" s="38">
        <f t="shared" si="1"/>
        <v>44409</v>
      </c>
      <c r="BI6" s="37">
        <f t="shared" si="1"/>
        <v>44410</v>
      </c>
      <c r="BJ6" s="28">
        <f t="shared" si="1"/>
        <v>44411</v>
      </c>
      <c r="BK6" s="28">
        <f t="shared" si="1"/>
        <v>44412</v>
      </c>
      <c r="BL6" s="28">
        <f t="shared" si="1"/>
        <v>44413</v>
      </c>
      <c r="BM6" s="28">
        <f t="shared" si="1"/>
        <v>44414</v>
      </c>
      <c r="BN6" s="28">
        <f t="shared" si="1"/>
        <v>44415</v>
      </c>
      <c r="BO6" s="38">
        <f t="shared" si="1"/>
        <v>44416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2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133</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125</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126</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127</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132</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122</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123</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141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142</v>
      </c>
      <c r="D108" s="70"/>
      <c r="E108" s="66" t="s">
        <v>143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135</v>
      </c>
      <c r="D109" s="70"/>
      <c r="E109" s="66" t="s">
        <v>67</v>
      </c>
      <c r="F109" s="42">
        <v>44383</v>
      </c>
      <c r="G109" s="43">
        <v>44390</v>
      </c>
      <c r="H109" s="73"/>
      <c r="I109" s="26">
        <v>0.3</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136</v>
      </c>
      <c r="D110" s="70"/>
      <c r="E110" s="66" t="s">
        <v>67</v>
      </c>
      <c r="F110" s="42">
        <v>44390</v>
      </c>
      <c r="G110" s="43">
        <v>44392</v>
      </c>
      <c r="H110" s="73"/>
      <c r="I110" s="26"/>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t="str">
        <f t="shared" si="9"/>
        <v>10.7</v>
      </c>
      <c r="B111" s="65" t="s">
        <v>138</v>
      </c>
      <c r="D111" s="70"/>
      <c r="E111" s="66" t="s">
        <v>67</v>
      </c>
      <c r="F111" s="42">
        <v>44392</v>
      </c>
      <c r="G111" s="43"/>
      <c r="H111" s="73"/>
      <c r="I111" s="26"/>
      <c r="J111" s="75"/>
      <c r="K111" s="7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t="str">
        <f t="shared" si="9"/>
        <v>10.8</v>
      </c>
      <c r="B112" s="65" t="s">
        <v>139</v>
      </c>
      <c r="D112" s="70"/>
      <c r="E112" s="66" t="s">
        <v>67</v>
      </c>
      <c r="F112" s="42">
        <v>44392</v>
      </c>
      <c r="G112" s="43"/>
      <c r="H112" s="73"/>
      <c r="I112" s="26"/>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10.9</v>
      </c>
      <c r="B113" s="65" t="s">
        <v>137</v>
      </c>
      <c r="D113" s="70"/>
      <c r="E113" s="66" t="s">
        <v>70</v>
      </c>
      <c r="F113" s="42">
        <v>44392</v>
      </c>
      <c r="G113" s="43"/>
      <c r="H113" s="73"/>
      <c r="I113" s="26"/>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10.10</v>
      </c>
      <c r="B114" s="65" t="s">
        <v>140</v>
      </c>
      <c r="D114" s="70"/>
      <c r="E114" s="66" t="s">
        <v>67</v>
      </c>
      <c r="F114" s="42">
        <v>44392</v>
      </c>
      <c r="G114" s="43"/>
      <c r="H114" s="73"/>
      <c r="I114" s="26"/>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10.11</v>
      </c>
      <c r="B115" s="65" t="s">
        <v>128</v>
      </c>
      <c r="D115" s="70"/>
      <c r="E115" s="66" t="s">
        <v>67</v>
      </c>
      <c r="F115" s="42">
        <v>44392</v>
      </c>
      <c r="G115" s="43"/>
      <c r="H115" s="73"/>
      <c r="I115" s="26"/>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18" customFormat="1" ht="14.1" customHeight="1" x14ac:dyDescent="0.2">
      <c r="A116" s="16" t="str">
        <f>IF(ISERROR(VALUE(SUBSTITUTE(prevWBS,".",""))),"1",IF(ISERROR(FIND("`",SUBSTITUTE(prevWBS,".","`",1))),TEXT(VALUE(prevWBS)+1,"#"),TEXT(VALUE(LEFT(prevWBS,FIND("`",SUBSTITUTE(prevWBS,".","`",1))-1))+1,"#")))</f>
        <v>11</v>
      </c>
      <c r="B116" s="17" t="s">
        <v>129</v>
      </c>
      <c r="D116" s="19"/>
      <c r="E116" s="19"/>
      <c r="F116" s="44"/>
      <c r="G116" s="44" t="str">
        <f t="shared" ref="G116" si="20">IF(ISBLANK(F116)," - ",IF(H116=0,F116,F116+H116-1))</f>
        <v xml:space="preserve"> - </v>
      </c>
      <c r="H116" s="20"/>
      <c r="I116" s="21"/>
      <c r="J116" s="22" t="str">
        <f t="shared" ref="J116" si="21">IF(OR(G116=0,F116=0)," - ",NETWORKDAYS(F116,G116))</f>
        <v xml:space="preserve"> - </v>
      </c>
      <c r="K116" s="41"/>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row>
    <row r="117" spans="1:67" s="24" customFormat="1" ht="14.1" customHeight="1" x14ac:dyDescent="0.2">
      <c r="A117" s="23" t="str">
        <f t="shared" si="9"/>
        <v>11.1</v>
      </c>
      <c r="B117" s="65" t="s">
        <v>130</v>
      </c>
      <c r="D117" s="70"/>
      <c r="E117" s="66" t="s">
        <v>67</v>
      </c>
      <c r="F117" s="42">
        <v>44392</v>
      </c>
      <c r="G117" s="43"/>
      <c r="H117" s="73"/>
      <c r="I117" s="26"/>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11.2</v>
      </c>
      <c r="B118" s="65" t="s">
        <v>131</v>
      </c>
      <c r="D118" s="70"/>
      <c r="E118" s="70" t="s">
        <v>67</v>
      </c>
      <c r="F118" s="42">
        <v>44392</v>
      </c>
      <c r="G118" s="43"/>
      <c r="H118" s="73"/>
      <c r="I118" s="74"/>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18" customFormat="1" ht="14.1" customHeight="1" x14ac:dyDescent="0.2">
      <c r="A119" s="16" t="str">
        <f>IF(ISERROR(VALUE(SUBSTITUTE(prevWBS,".",""))),"1",IF(ISERROR(FIND("`",SUBSTITUTE(prevWBS,".","`",1))),TEXT(VALUE(prevWBS)+1,"#"),TEXT(VALUE(LEFT(prevWBS,FIND("`",SUBSTITUTE(prevWBS,".","`",1))-1))+1,"#")))</f>
        <v>12</v>
      </c>
      <c r="B119" s="17" t="s">
        <v>124</v>
      </c>
      <c r="D119" s="19"/>
      <c r="E119" s="19"/>
      <c r="F119" s="44"/>
      <c r="G119" s="44" t="str">
        <f t="shared" ref="G119" si="22">IF(ISBLANK(F119)," - ",IF(H119=0,F119,F119+H119-1))</f>
        <v xml:space="preserve"> - </v>
      </c>
      <c r="H119" s="20"/>
      <c r="I119" s="21"/>
      <c r="J119" s="22" t="str">
        <f t="shared" ref="J119" si="23">IF(OR(G119=0,F119=0)," - ",NETWORKDAYS(F119,G119))</f>
        <v xml:space="preserve"> - </v>
      </c>
      <c r="K119" s="41"/>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row>
    <row r="120" spans="1:67" s="24" customFormat="1" ht="14.1" customHeight="1" x14ac:dyDescent="0.2">
      <c r="A120" s="23" t="str">
        <f t="shared" si="9"/>
        <v>12.1</v>
      </c>
      <c r="B120" s="65" t="s">
        <v>105</v>
      </c>
      <c r="D120" s="70"/>
      <c r="E120" s="66" t="s">
        <v>69</v>
      </c>
      <c r="F120" s="42">
        <v>44379</v>
      </c>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12.2</v>
      </c>
      <c r="B121" s="65" t="s">
        <v>107</v>
      </c>
      <c r="D121" s="70"/>
      <c r="E121" s="66" t="s">
        <v>70</v>
      </c>
      <c r="F121" s="42">
        <v>44379</v>
      </c>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12.3</v>
      </c>
      <c r="B122" s="65" t="s">
        <v>108</v>
      </c>
      <c r="D122" s="70"/>
      <c r="E122" s="66" t="s">
        <v>67</v>
      </c>
      <c r="F122" s="42">
        <v>44379</v>
      </c>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t="str">
        <f t="shared" si="9"/>
        <v>12.4</v>
      </c>
      <c r="B123" s="65" t="s">
        <v>109</v>
      </c>
      <c r="D123" s="70"/>
      <c r="E123" s="66" t="s">
        <v>67</v>
      </c>
      <c r="F123" s="42">
        <v>44379</v>
      </c>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t="str">
        <f t="shared" si="9"/>
        <v>12.5</v>
      </c>
      <c r="B124" s="77" t="s">
        <v>110</v>
      </c>
      <c r="D124" s="66"/>
      <c r="E124" s="66" t="s">
        <v>67</v>
      </c>
      <c r="F124" s="42">
        <v>44531</v>
      </c>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66"/>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66"/>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70"/>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66"/>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20:I123 I98:I103 I105:I115 I117:I118">
    <cfRule type="dataBar" priority="22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3" priority="268">
      <formula>L$6=TODAY()</formula>
    </cfRule>
  </conditionalFormatting>
  <conditionalFormatting sqref="L8:BO67 M68:BN73 R71:BO73 M79:BN84 BO82:BO84 L85:BO86 L95:BO96 M98:BN103 L124:BO126 M127:BN132 BO130:BO132 L133:BO135 M136:BN141 BO139:BO141 L142:BO144 M145:BN150 BO148:BO150 L151:BO153 M154:BN159 BO157:BO159 BO122:BO123 M120:BN123 L119:BO119 M117:BN118 M105:BN115 L116:BO116">
    <cfRule type="expression" dxfId="122" priority="271">
      <formula>AND($F8&lt;=L$6,ROUNDDOWN(($G8-$F8+1)*$I8,0)+$F8-1&gt;=L$6)</formula>
    </cfRule>
    <cfRule type="expression" dxfId="121" priority="272">
      <formula>AND(NOT(ISBLANK($F8)),$F8&lt;=L$6,$G8&gt;=L$6)</formula>
    </cfRule>
  </conditionalFormatting>
  <conditionalFormatting sqref="L6:BO62 L95:BO96 L120:BO123 L98:BO103 L117:BO118 L105:BO115">
    <cfRule type="expression" dxfId="120" priority="231">
      <formula>L$6=TODAY()</formula>
    </cfRule>
  </conditionalFormatting>
  <conditionalFormatting sqref="L63:BO73">
    <cfRule type="expression" dxfId="119" priority="221">
      <formula>L$6=TODAY()</formula>
    </cfRule>
  </conditionalFormatting>
  <conditionalFormatting sqref="E1:E73 E160:E1048576 E95:E96 E120:E123 E98:E103 E117:E118 E105:E115">
    <cfRule type="cellIs" dxfId="118" priority="212" operator="equal">
      <formula>"LINUX"</formula>
    </cfRule>
    <cfRule type="cellIs" dxfId="117" priority="214" operator="equal">
      <formula>"PHP"</formula>
    </cfRule>
    <cfRule type="cellIs" dxfId="116" priority="215" operator="equal">
      <formula>"CSS"</formula>
    </cfRule>
    <cfRule type="cellIs" dxfId="115" priority="216" operator="equal">
      <formula>"HTML"</formula>
    </cfRule>
    <cfRule type="cellIs" dxfId="114" priority="217" operator="equal">
      <formula>"R"</formula>
    </cfRule>
    <cfRule type="cellIs" dxfId="113" priority="218" operator="equal">
      <formula>"SQL"</formula>
    </cfRule>
    <cfRule type="cellIs" dxfId="112" priority="219" operator="equal">
      <formula>"JS"</formula>
    </cfRule>
  </conditionalFormatting>
  <conditionalFormatting sqref="E12">
    <cfRule type="cellIs" dxfId="111" priority="213" operator="equal">
      <formula>"LINUX"</formula>
    </cfRule>
  </conditionalFormatting>
  <conditionalFormatting sqref="L68:BO73">
    <cfRule type="expression" dxfId="110" priority="277">
      <formula>AND(#REF!&lt;=L$6,ROUNDDOWN((#REF!-#REF!+1)*#REF!,0)+#REF!-1&gt;=L$6)</formula>
    </cfRule>
    <cfRule type="expression" dxfId="109" priority="278">
      <formula>AND(NOT(ISBLANK(#REF!)),#REF!&lt;=L$6,#REF!&gt;=L$6)</formula>
    </cfRule>
  </conditionalFormatting>
  <conditionalFormatting sqref="I74:I84">
    <cfRule type="dataBar" priority="207">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08" priority="208">
      <formula>AND($F74&lt;=L$6,ROUNDDOWN(($G74-$F74+1)*$I74,0)+$F74-1&gt;=L$6)</formula>
    </cfRule>
    <cfRule type="expression" dxfId="107" priority="209">
      <formula>AND(NOT(ISBLANK($F74)),$F74&lt;=L$6,$G74&gt;=L$6)</formula>
    </cfRule>
  </conditionalFormatting>
  <conditionalFormatting sqref="L74:BO84">
    <cfRule type="expression" dxfId="106" priority="206">
      <formula>L$6=TODAY()</formula>
    </cfRule>
  </conditionalFormatting>
  <conditionalFormatting sqref="E74:E84">
    <cfRule type="cellIs" dxfId="105" priority="199" operator="equal">
      <formula>"LINUX"</formula>
    </cfRule>
    <cfRule type="cellIs" dxfId="104" priority="200" operator="equal">
      <formula>"PHP"</formula>
    </cfRule>
    <cfRule type="cellIs" dxfId="103" priority="201" operator="equal">
      <formula>"CSS"</formula>
    </cfRule>
    <cfRule type="cellIs" dxfId="102" priority="202" operator="equal">
      <formula>"HTML"</formula>
    </cfRule>
    <cfRule type="cellIs" dxfId="101" priority="203" operator="equal">
      <formula>"R"</formula>
    </cfRule>
    <cfRule type="cellIs" dxfId="100" priority="204" operator="equal">
      <formula>"SQL"</formula>
    </cfRule>
    <cfRule type="cellIs" dxfId="99" priority="205" operator="equal">
      <formula>"JS"</formula>
    </cfRule>
  </conditionalFormatting>
  <conditionalFormatting sqref="L79:BO84">
    <cfRule type="expression" dxfId="98" priority="210">
      <formula>AND(#REF!&lt;=L$6,ROUNDDOWN((#REF!-#REF!+1)*#REF!,0)+#REF!-1&gt;=L$6)</formula>
    </cfRule>
    <cfRule type="expression" dxfId="97" priority="211">
      <formula>AND(NOT(ISBLANK(#REF!)),#REF!&lt;=L$6,#REF!&gt;=L$6)</formula>
    </cfRule>
  </conditionalFormatting>
  <conditionalFormatting sqref="I124:I132">
    <cfRule type="dataBar" priority="116">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24:BO132">
    <cfRule type="expression" dxfId="96" priority="115">
      <formula>L$6=TODAY()</formula>
    </cfRule>
  </conditionalFormatting>
  <conditionalFormatting sqref="E124:E132">
    <cfRule type="cellIs" dxfId="95" priority="108" operator="equal">
      <formula>"LINUX"</formula>
    </cfRule>
    <cfRule type="cellIs" dxfId="94" priority="109" operator="equal">
      <formula>"PHP"</formula>
    </cfRule>
    <cfRule type="cellIs" dxfId="93" priority="110" operator="equal">
      <formula>"CSS"</formula>
    </cfRule>
    <cfRule type="cellIs" dxfId="92" priority="111" operator="equal">
      <formula>"HTML"</formula>
    </cfRule>
    <cfRule type="cellIs" dxfId="91" priority="112" operator="equal">
      <formula>"R"</formula>
    </cfRule>
    <cfRule type="cellIs" dxfId="90" priority="113" operator="equal">
      <formula>"SQL"</formula>
    </cfRule>
    <cfRule type="cellIs" dxfId="89" priority="114" operator="equal">
      <formula>"JS"</formula>
    </cfRule>
  </conditionalFormatting>
  <conditionalFormatting sqref="L127:BO132 L120:BO123 L98:BO103 L117:BO118 L105:BO115">
    <cfRule type="expression" dxfId="88" priority="119">
      <formula>AND(#REF!&lt;=L$6,ROUNDDOWN((#REF!-#REF!+1)*#REF!,0)+#REF!-1&gt;=L$6)</formula>
    </cfRule>
    <cfRule type="expression" dxfId="87" priority="120">
      <formula>AND(NOT(ISBLANK(#REF!)),#REF!&lt;=L$6,#REF!&gt;=L$6)</formula>
    </cfRule>
  </conditionalFormatting>
  <conditionalFormatting sqref="I133:I141">
    <cfRule type="dataBar" priority="103">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33:BO141">
    <cfRule type="expression" dxfId="86" priority="102">
      <formula>L$6=TODAY()</formula>
    </cfRule>
  </conditionalFormatting>
  <conditionalFormatting sqref="E133:E141">
    <cfRule type="cellIs" dxfId="85" priority="95" operator="equal">
      <formula>"LINUX"</formula>
    </cfRule>
    <cfRule type="cellIs" dxfId="84" priority="96" operator="equal">
      <formula>"PHP"</formula>
    </cfRule>
    <cfRule type="cellIs" dxfId="83" priority="97" operator="equal">
      <formula>"CSS"</formula>
    </cfRule>
    <cfRule type="cellIs" dxfId="82" priority="98" operator="equal">
      <formula>"HTML"</formula>
    </cfRule>
    <cfRule type="cellIs" dxfId="81" priority="99" operator="equal">
      <formula>"R"</formula>
    </cfRule>
    <cfRule type="cellIs" dxfId="80" priority="100" operator="equal">
      <formula>"SQL"</formula>
    </cfRule>
    <cfRule type="cellIs" dxfId="79" priority="101" operator="equal">
      <formula>"JS"</formula>
    </cfRule>
  </conditionalFormatting>
  <conditionalFormatting sqref="L136:BO141">
    <cfRule type="expression" dxfId="78" priority="106">
      <formula>AND(#REF!&lt;=L$6,ROUNDDOWN((#REF!-#REF!+1)*#REF!,0)+#REF!-1&gt;=L$6)</formula>
    </cfRule>
    <cfRule type="expression" dxfId="77" priority="107">
      <formula>AND(NOT(ISBLANK(#REF!)),#REF!&lt;=L$6,#REF!&gt;=L$6)</formula>
    </cfRule>
  </conditionalFormatting>
  <conditionalFormatting sqref="I142:I150">
    <cfRule type="dataBar" priority="90">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42:BO150">
    <cfRule type="expression" dxfId="76" priority="89">
      <formula>L$6=TODAY()</formula>
    </cfRule>
  </conditionalFormatting>
  <conditionalFormatting sqref="E142:E150">
    <cfRule type="cellIs" dxfId="75" priority="82" operator="equal">
      <formula>"LINUX"</formula>
    </cfRule>
    <cfRule type="cellIs" dxfId="74" priority="83" operator="equal">
      <formula>"PHP"</formula>
    </cfRule>
    <cfRule type="cellIs" dxfId="73" priority="84" operator="equal">
      <formula>"CSS"</formula>
    </cfRule>
    <cfRule type="cellIs" dxfId="72" priority="85" operator="equal">
      <formula>"HTML"</formula>
    </cfRule>
    <cfRule type="cellIs" dxfId="71" priority="86" operator="equal">
      <formula>"R"</formula>
    </cfRule>
    <cfRule type="cellIs" dxfId="70" priority="87" operator="equal">
      <formula>"SQL"</formula>
    </cfRule>
    <cfRule type="cellIs" dxfId="69" priority="88" operator="equal">
      <formula>"JS"</formula>
    </cfRule>
  </conditionalFormatting>
  <conditionalFormatting sqref="L145:BO150">
    <cfRule type="expression" dxfId="68" priority="93">
      <formula>AND(#REF!&lt;=L$6,ROUNDDOWN((#REF!-#REF!+1)*#REF!,0)+#REF!-1&gt;=L$6)</formula>
    </cfRule>
    <cfRule type="expression" dxfId="67" priority="94">
      <formula>AND(NOT(ISBLANK(#REF!)),#REF!&lt;=L$6,#REF!&gt;=L$6)</formula>
    </cfRule>
  </conditionalFormatting>
  <conditionalFormatting sqref="I151:I159">
    <cfRule type="dataBar" priority="77">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51:BO159">
    <cfRule type="expression" dxfId="66" priority="76">
      <formula>L$6=TODAY()</formula>
    </cfRule>
  </conditionalFormatting>
  <conditionalFormatting sqref="E151:E159">
    <cfRule type="cellIs" dxfId="65" priority="69" operator="equal">
      <formula>"LINUX"</formula>
    </cfRule>
    <cfRule type="cellIs" dxfId="64" priority="70" operator="equal">
      <formula>"PHP"</formula>
    </cfRule>
    <cfRule type="cellIs" dxfId="63" priority="71" operator="equal">
      <formula>"CSS"</formula>
    </cfRule>
    <cfRule type="cellIs" dxfId="62" priority="72" operator="equal">
      <formula>"HTML"</formula>
    </cfRule>
    <cfRule type="cellIs" dxfId="61" priority="73" operator="equal">
      <formula>"R"</formula>
    </cfRule>
    <cfRule type="cellIs" dxfId="60" priority="74" operator="equal">
      <formula>"SQL"</formula>
    </cfRule>
    <cfRule type="cellIs" dxfId="59" priority="75" operator="equal">
      <formula>"JS"</formula>
    </cfRule>
  </conditionalFormatting>
  <conditionalFormatting sqref="L154:BO159">
    <cfRule type="expression" dxfId="58" priority="80">
      <formula>AND(#REF!&lt;=L$6,ROUNDDOWN((#REF!-#REF!+1)*#REF!,0)+#REF!-1&gt;=L$6)</formula>
    </cfRule>
    <cfRule type="expression" dxfId="57" priority="81">
      <formula>AND(NOT(ISBLANK(#REF!)),#REF!&lt;=L$6,#REF!&gt;=L$6)</formula>
    </cfRule>
  </conditionalFormatting>
  <conditionalFormatting sqref="I85:I86">
    <cfRule type="dataBar" priority="64">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56" priority="63">
      <formula>L$6=TODAY()</formula>
    </cfRule>
  </conditionalFormatting>
  <conditionalFormatting sqref="E85:E86">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87:BO94">
    <cfRule type="expression" dxfId="48" priority="54">
      <formula>AND($F87&lt;=L$6,ROUNDDOWN(($G87-$F87+1)*$I87,0)+$F87-1&gt;=L$6)</formula>
    </cfRule>
    <cfRule type="expression" dxfId="47" priority="55">
      <formula>AND(NOT(ISBLANK($F87)),$F87&lt;=L$6,$G87&gt;=L$6)</formula>
    </cfRule>
  </conditionalFormatting>
  <conditionalFormatting sqref="I87:I94">
    <cfRule type="dataBar" priority="53">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46" priority="52">
      <formula>L$6=TODAY()</formula>
    </cfRule>
  </conditionalFormatting>
  <conditionalFormatting sqref="E87:E94">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L97:BO97">
    <cfRule type="expression" dxfId="38" priority="43">
      <formula>AND($F97&lt;=L$6,ROUNDDOWN(($G97-$F97+1)*$I97,0)+$F97-1&gt;=L$6)</formula>
    </cfRule>
    <cfRule type="expression" dxfId="37" priority="44">
      <formula>AND(NOT(ISBLANK($F97)),$F97&lt;=L$6,$G97&gt;=L$6)</formula>
    </cfRule>
  </conditionalFormatting>
  <conditionalFormatting sqref="I97">
    <cfRule type="dataBar" priority="42">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36" priority="41">
      <formula>L$6=TODAY()</formula>
    </cfRule>
  </conditionalFormatting>
  <conditionalFormatting sqref="E97">
    <cfRule type="cellIs" dxfId="35" priority="34" operator="equal">
      <formula>"LINUX"</formula>
    </cfRule>
    <cfRule type="cellIs" dxfId="34" priority="35" operator="equal">
      <formula>"PHP"</formula>
    </cfRule>
    <cfRule type="cellIs" dxfId="33" priority="36" operator="equal">
      <formula>"CSS"</formula>
    </cfRule>
    <cfRule type="cellIs" dxfId="32" priority="37" operator="equal">
      <formula>"HTML"</formula>
    </cfRule>
    <cfRule type="cellIs" dxfId="31" priority="38" operator="equal">
      <formula>"R"</formula>
    </cfRule>
    <cfRule type="cellIs" dxfId="30" priority="39" operator="equal">
      <formula>"SQL"</formula>
    </cfRule>
    <cfRule type="cellIs" dxfId="29" priority="40" operator="equal">
      <formula>"JS"</formula>
    </cfRule>
  </conditionalFormatting>
  <conditionalFormatting sqref="I119">
    <cfRule type="dataBar" priority="31">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19:BO119">
    <cfRule type="expression" dxfId="28" priority="30">
      <formula>L$6=TODAY()</formula>
    </cfRule>
  </conditionalFormatting>
  <conditionalFormatting sqref="E119">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16">
    <cfRule type="dataBar" priority="20">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16:BO116">
    <cfRule type="expression" dxfId="20" priority="19">
      <formula>L$6=TODAY()</formula>
    </cfRule>
  </conditionalFormatting>
  <conditionalFormatting sqref="E116">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04:BO104">
    <cfRule type="expression" dxfId="12" priority="10">
      <formula>AND($F104&lt;=L$6,ROUNDDOWN(($G104-$F104+1)*$I104,0)+$F104-1&gt;=L$6)</formula>
    </cfRule>
    <cfRule type="expression" dxfId="11" priority="11">
      <formula>AND(NOT(ISBLANK($F104)),$F104&lt;=L$6,$G104&gt;=L$6)</formula>
    </cfRule>
  </conditionalFormatting>
  <conditionalFormatting sqref="I104">
    <cfRule type="dataBar" priority="9">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10" priority="8">
      <formula>L$6=TODAY()</formula>
    </cfRule>
  </conditionalFormatting>
  <conditionalFormatting sqref="E10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I120:I123 I98:I103 I105:I115 I117:I118</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I124:I132</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I133:I141</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I142:I150</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I151:I159</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I119</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I116</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2021-07-12T23:11:04Z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