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4880" windowHeight="21040" tabRatio="500"/>
  </bookViews>
  <sheets>
    <sheet name="Positions" sheetId="1" r:id="rId1"/>
    <sheet name="Commands" sheetId="3" r:id="rId2"/>
    <sheet name="Parameters" sheetId="2" r:id="rId3"/>
  </sheets>
  <definedNames>
    <definedName name="COS_60">Parameters!$C$10</definedName>
    <definedName name="DELTA_CARRIAGE_OFFSET">Parameters!$C$7</definedName>
    <definedName name="DELTA_DIAGONAL_ROD">Parameters!$C$4</definedName>
    <definedName name="DELTA_EFFECTOR_OFFSET">Parameters!$C$6</definedName>
    <definedName name="DELTA_RADIUS">Parameters!$C$8</definedName>
    <definedName name="DELTA_SEGMENTS_PER_SECOND">Parameters!$C$3</definedName>
    <definedName name="DELTA_SMOOTH_ROD_OFFSET">Parameters!$C$5</definedName>
    <definedName name="DELTA_TOWER1_X">Parameters!$C$11</definedName>
    <definedName name="DELTA_TOWER1_Y">Parameters!$C$12</definedName>
    <definedName name="DELTA_TOWER2_X">Parameters!$C$15</definedName>
    <definedName name="DELTA_TOWER2_Y">Parameters!$C$16</definedName>
    <definedName name="DELTA_TOWER3_X">Parameters!$C$13</definedName>
    <definedName name="DELTA_TOWER3_Y">Parameters!$C$14</definedName>
    <definedName name="SIN_60">Parameters!$C$9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1" l="1"/>
  <c r="F26" i="1"/>
  <c r="F27" i="1"/>
  <c r="F24" i="1"/>
  <c r="N15" i="1"/>
  <c r="N7" i="1"/>
  <c r="G7" i="1"/>
  <c r="G15" i="1"/>
  <c r="G23" i="1"/>
  <c r="G9" i="1"/>
  <c r="G26" i="1"/>
  <c r="G27" i="1"/>
  <c r="G25" i="1"/>
  <c r="C11" i="3"/>
  <c r="C10" i="3"/>
  <c r="C9" i="3"/>
  <c r="C8" i="3"/>
  <c r="G28" i="1"/>
  <c r="G10" i="1"/>
  <c r="G11" i="1"/>
  <c r="N10" i="1"/>
  <c r="N11" i="1"/>
  <c r="N9" i="1"/>
  <c r="N18" i="1"/>
  <c r="N19" i="1"/>
  <c r="N17" i="1"/>
  <c r="G18" i="1"/>
  <c r="G19" i="1"/>
  <c r="G17" i="1"/>
  <c r="M17" i="1"/>
  <c r="M18" i="1"/>
  <c r="M19" i="1"/>
  <c r="M16" i="1"/>
  <c r="M9" i="1"/>
  <c r="M10" i="1"/>
  <c r="M11" i="1"/>
  <c r="M8" i="1"/>
  <c r="F17" i="1"/>
  <c r="F18" i="1"/>
  <c r="F19" i="1"/>
  <c r="F16" i="1"/>
  <c r="J4" i="1"/>
  <c r="J3" i="1"/>
  <c r="J2" i="1"/>
  <c r="J1" i="1"/>
  <c r="N20" i="1"/>
  <c r="N12" i="1"/>
  <c r="G20" i="1"/>
  <c r="C1" i="1"/>
  <c r="E9" i="2"/>
  <c r="F8" i="1"/>
  <c r="C4" i="1"/>
  <c r="C3" i="1"/>
  <c r="C2" i="1"/>
  <c r="F9" i="1"/>
  <c r="F10" i="1"/>
  <c r="F11" i="1"/>
  <c r="G12" i="1"/>
  <c r="C8" i="2"/>
  <c r="C13" i="2"/>
  <c r="C14" i="2"/>
  <c r="E13" i="2"/>
  <c r="C16" i="2"/>
  <c r="E15" i="2"/>
  <c r="C11" i="2"/>
  <c r="C12" i="2"/>
  <c r="E11" i="2"/>
</calcChain>
</file>

<file path=xl/comments1.xml><?xml version="1.0" encoding="utf-8"?>
<comments xmlns="http://schemas.openxmlformats.org/spreadsheetml/2006/main">
  <authors>
    <author>Jim Harry</author>
  </authors>
  <commentList>
    <comment ref="B9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I9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B10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I10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B11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I11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B17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I17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B18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I18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B19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I19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B25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B26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B27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</commentList>
</comments>
</file>

<file path=xl/sharedStrings.xml><?xml version="1.0" encoding="utf-8"?>
<sst xmlns="http://schemas.openxmlformats.org/spreadsheetml/2006/main" count="125" uniqueCount="72">
  <si>
    <t>DELTA_DIAGONAL_ROD</t>
  </si>
  <si>
    <t>215.5</t>
  </si>
  <si>
    <t>X</t>
  </si>
  <si>
    <t>Y</t>
  </si>
  <si>
    <t>Z</t>
  </si>
  <si>
    <t>Max Stop Value</t>
  </si>
  <si>
    <t>Bed at center</t>
  </si>
  <si>
    <t>Tower X</t>
  </si>
  <si>
    <t>Tower Y</t>
  </si>
  <si>
    <t>Tower Z</t>
  </si>
  <si>
    <t>DELTA_SEGMENTS_PER_SECOND</t>
  </si>
  <si>
    <t>Parameter</t>
  </si>
  <si>
    <t>Value</t>
  </si>
  <si>
    <t>DELTA_SMOOTH_ROD_OFFSET</t>
  </si>
  <si>
    <t>DELTA_EFFECTOR_OFFSET</t>
  </si>
  <si>
    <t>DELTA_CARRIAGE_OFFSET</t>
  </si>
  <si>
    <t>#define DELTA_TOWER1_Y -COS_60*DELTA_RADIUS</t>
  </si>
  <si>
    <t>SIN_60</t>
  </si>
  <si>
    <t>COS_60</t>
  </si>
  <si>
    <t>DELTA_TOWER1_X</t>
  </si>
  <si>
    <t>DELTA_TOWER1_Y</t>
  </si>
  <si>
    <t>DELTA_TOWER3_X</t>
  </si>
  <si>
    <t>DELTA_TOWER3_Y</t>
  </si>
  <si>
    <t>DELTA_TOWER2_Y</t>
  </si>
  <si>
    <t>DELTA_RADIUS</t>
  </si>
  <si>
    <t>DELTA_TOWER2_X</t>
  </si>
  <si>
    <t xml:space="preserve"> (DELTA_SMOOTH_ROD_OFFSET-DELTA_EFFECTOR_OFFSET-DELTA_CARRIAGE_OFFSET)</t>
  </si>
  <si>
    <t>Offset</t>
  </si>
  <si>
    <t>#define DELTA_TOWER1_X -SIN_60*DELTA_RADIUS // front left tower</t>
  </si>
  <si>
    <t>#define DELTA_TOWER2_X SIN_60*DELTA_RADIUS // front right tower</t>
  </si>
  <si>
    <t>#define DELTA_TOWER2_Y -COS_60*DELTA_RADIUS</t>
  </si>
  <si>
    <t>#define DELTA_TOWER3_X 0.0 // back middle tower</t>
  </si>
  <si>
    <t>#define DELTA_TOWER3_Y DELTA_RADIUS</t>
  </si>
  <si>
    <t>C</t>
  </si>
  <si>
    <t>216.0</t>
  </si>
  <si>
    <t>216.5</t>
  </si>
  <si>
    <t>217.0</t>
  </si>
  <si>
    <t>217.5</t>
  </si>
  <si>
    <t>; Pull in filament fast</t>
  </si>
  <si>
    <t>G1 E400 F3000</t>
  </si>
  <si>
    <t>; Pull it out fast</t>
  </si>
  <si>
    <t>G1 E-400 F3000</t>
  </si>
  <si>
    <t>Goto 10mm above Center</t>
  </si>
  <si>
    <t>Goto 10mm above X</t>
  </si>
  <si>
    <t>Goto 10mm above Y</t>
  </si>
  <si>
    <t>Goto 10mm above Z</t>
  </si>
  <si>
    <t>M302 ; allow cold extruder movement</t>
  </si>
  <si>
    <t>; Warm-up routine</t>
  </si>
  <si>
    <t xml:space="preserve">G90 </t>
  </si>
  <si>
    <t xml:space="preserve">M82 </t>
  </si>
  <si>
    <t xml:space="preserve">G21 </t>
  </si>
  <si>
    <t xml:space="preserve">G28 </t>
  </si>
  <si>
    <t xml:space="preserve">G0 X-30 Y-100.0 Z0.1 E0 </t>
  </si>
  <si>
    <t xml:space="preserve">M106 S255 </t>
  </si>
  <si>
    <t xml:space="preserve">M104 S215 T0 </t>
  </si>
  <si>
    <t>M109 S215 T0</t>
  </si>
  <si>
    <t>; use absolute coordinates</t>
  </si>
  <si>
    <t>; absolute extrusion distances</t>
  </si>
  <si>
    <t>; set units to millimeters</t>
  </si>
  <si>
    <t>; home all axes</t>
  </si>
  <si>
    <t>; move to the front left</t>
  </si>
  <si>
    <t>; fan to full</t>
  </si>
  <si>
    <t>; extruder to hot</t>
  </si>
  <si>
    <t>; extruder to hot and wait</t>
  </si>
  <si>
    <t>; push a bit through</t>
  </si>
  <si>
    <t>; move to the right to wipe</t>
  </si>
  <si>
    <t>G1 E10</t>
  </si>
  <si>
    <t xml:space="preserve">G1 X30 Y-100.0 Z0.1 E0 </t>
  </si>
  <si>
    <t>G1 Z1</t>
  </si>
  <si>
    <t>G4 60000</t>
  </si>
  <si>
    <t>; wait for 1 minute to fully heat up</t>
  </si>
  <si>
    <t>G4 200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</si>
</sst>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#,##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446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164" fontId="0" fillId="0" borderId="0" xfId="1" applyNumberFormat="1" applyFont="1"/>
    <xf numFmtId="164" fontId="0" fillId="0" borderId="0" xfId="0" applyNumberFormat="1"/>
    <xf numFmtId="0" fontId="0" fillId="0" borderId="0" xfId="0" applyBorder="1"/>
    <xf numFmtId="2" fontId="0" fillId="0" borderId="0" xfId="0" applyNumberFormat="1"/>
    <xf numFmtId="2" fontId="0" fillId="0" borderId="0" xfId="0" applyNumberFormat="1" applyBorder="1"/>
    <xf numFmtId="2" fontId="0" fillId="0" borderId="0" xfId="0" quotePrefix="1" applyNumberFormat="1"/>
    <xf numFmtId="165" fontId="0" fillId="0" borderId="0" xfId="0" applyNumberFormat="1" applyAlignment="1">
      <alignment horizontal="right"/>
    </xf>
    <xf numFmtId="0" fontId="0" fillId="2" borderId="0" xfId="0" applyFill="1" applyBorder="1"/>
    <xf numFmtId="164" fontId="0" fillId="2" borderId="0" xfId="0" applyNumberFormat="1" applyFill="1" applyBorder="1"/>
    <xf numFmtId="164" fontId="0" fillId="2" borderId="0" xfId="0" applyNumberFormat="1" applyFill="1" applyBorder="1" applyAlignment="1">
      <alignment horizontal="right"/>
    </xf>
    <xf numFmtId="0" fontId="0" fillId="2" borderId="0" xfId="0" applyFill="1" applyAlignment="1">
      <alignment horizontal="right"/>
    </xf>
    <xf numFmtId="164" fontId="0" fillId="2" borderId="0" xfId="0" applyNumberFormat="1" applyFont="1" applyFill="1" applyBorder="1"/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Fill="1" applyAlignment="1"/>
  </cellXfs>
  <cellStyles count="446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Normal" xfId="0" builtinId="0"/>
  </cellStyles>
  <dxfs count="46">
    <dxf>
      <numFmt numFmtId="164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4" formatCode="0.0"/>
    </dxf>
    <dxf>
      <numFmt numFmtId="164" formatCode="0.0"/>
    </dxf>
    <dxf>
      <numFmt numFmtId="164" formatCode="0.0"/>
      <fill>
        <patternFill patternType="solid">
          <fgColor indexed="64"/>
          <bgColor theme="2"/>
        </patternFill>
      </fill>
    </dxf>
    <dxf>
      <numFmt numFmtId="164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0.0"/>
    </dxf>
    <dxf>
      <numFmt numFmtId="164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4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4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0.0"/>
    </dxf>
    <dxf>
      <numFmt numFmtId="164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4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4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0.0"/>
    </dxf>
    <dxf>
      <numFmt numFmtId="164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4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4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0.0"/>
    </dxf>
    <dxf>
      <numFmt numFmtId="164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4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2" formatCode="0.0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Table14" displayName="Table14" ref="B6:G12" totalsRowCount="1">
  <tableColumns count="6">
    <tableColumn id="1" name="DELTA_DIAGONAL_ROD" totalsRowDxfId="44"/>
    <tableColumn id="3" name="X" totalsRowDxfId="43"/>
    <tableColumn id="4" name="Y" totalsRowDxfId="42"/>
    <tableColumn id="6" name="Z" dataDxfId="41" totalsRowDxfId="40" dataCellStyle="Comma"/>
    <tableColumn id="7" name="215.5" dataDxfId="39" totalsRowDxfId="38"/>
    <tableColumn id="8" name="Offset" totalsRowFunction="custom" dataDxfId="37" totalsRowDxfId="36">
      <totalsRowFormula>"M666 X-"&amp;G9&amp;" Y-"&amp;G10&amp;" Z-"&amp;G11</totalsRowFormula>
    </tableColumn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4" name="Table1425" displayName="Table1425" ref="B14:G20" totalsRowCount="1">
  <tableColumns count="6">
    <tableColumn id="1" name="DELTA_DIAGONAL_ROD" totalsRowDxfId="35"/>
    <tableColumn id="3" name="X" totalsRowDxfId="34"/>
    <tableColumn id="4" name="Y" totalsRowDxfId="33"/>
    <tableColumn id="6" name="Z" dataDxfId="32" totalsRowDxfId="31" dataCellStyle="Comma"/>
    <tableColumn id="7" name="216.5" dataDxfId="30" totalsRowDxfId="29"/>
    <tableColumn id="8" name="Offset" totalsRowFunction="custom" dataDxfId="28" totalsRowDxfId="27">
      <totalsRowFormula>"M666 X-"&amp;G17&amp;" Y-"&amp;G18&amp;" Z-"&amp;G19</totalsRowFormula>
    </tableColumn>
  </tableColumns>
  <tableStyleInfo name="TableStyleLight9" showFirstColumn="0" showLastColumn="0" showRowStripes="1" showColumnStripes="1"/>
</table>
</file>

<file path=xl/tables/table3.xml><?xml version="1.0" encoding="utf-8"?>
<table xmlns="http://schemas.openxmlformats.org/spreadsheetml/2006/main" id="6" name="Table1427" displayName="Table1427" ref="I6:N12" totalsRowCount="1">
  <tableColumns count="6">
    <tableColumn id="1" name="DELTA_DIAGONAL_ROD" totalsRowDxfId="26"/>
    <tableColumn id="3" name="X" totalsRowDxfId="25"/>
    <tableColumn id="4" name="Y" totalsRowDxfId="24"/>
    <tableColumn id="6" name="Z" dataDxfId="23" totalsRowDxfId="22" dataCellStyle="Comma"/>
    <tableColumn id="7" name="216.0" dataDxfId="21" totalsRowDxfId="20"/>
    <tableColumn id="8" name="Offset" totalsRowFunction="custom" dataDxfId="19" totalsRowDxfId="18">
      <totalsRowFormula>"M666 X-"&amp;N9&amp;" Y-"&amp;N10&amp;" Z-"&amp;N11</totalsRowFormula>
    </tableColumn>
  </tableColumns>
  <tableStyleInfo name="TableStyleLight9" showFirstColumn="0" showLastColumn="0" showRowStripes="1" showColumnStripes="1"/>
</table>
</file>

<file path=xl/tables/table4.xml><?xml version="1.0" encoding="utf-8"?>
<table xmlns="http://schemas.openxmlformats.org/spreadsheetml/2006/main" id="7" name="Table14258" displayName="Table14258" ref="I14:N20" totalsRowCount="1">
  <tableColumns count="6">
    <tableColumn id="1" name="DELTA_DIAGONAL_ROD" totalsRowDxfId="17"/>
    <tableColumn id="3" name="X" totalsRowDxfId="16"/>
    <tableColumn id="4" name="Y" totalsRowDxfId="15"/>
    <tableColumn id="6" name="Z" dataDxfId="14" totalsRowDxfId="13" dataCellStyle="Comma"/>
    <tableColumn id="7" name="217.0" dataDxfId="12" totalsRowDxfId="11"/>
    <tableColumn id="8" name="Offset" totalsRowFunction="custom" dataDxfId="10" totalsRowDxfId="9">
      <totalsRowFormula>"M666 X-"&amp;N17&amp;" Y-"&amp;N18&amp;" Z-"&amp;N19</totalsRowFormula>
    </tableColumn>
  </tableColumns>
  <tableStyleInfo name="TableStyleLight9" showFirstColumn="0" showLastColumn="0" showRowStripes="1" showColumnStripes="1"/>
</table>
</file>

<file path=xl/tables/table5.xml><?xml version="1.0" encoding="utf-8"?>
<table xmlns="http://schemas.openxmlformats.org/spreadsheetml/2006/main" id="8" name="Table142589" displayName="Table142589" ref="B22:G28" totalsRowCount="1">
  <tableColumns count="6">
    <tableColumn id="1" name="DELTA_DIAGONAL_ROD" totalsRowDxfId="5"/>
    <tableColumn id="3" name="X" totalsRowDxfId="4"/>
    <tableColumn id="4" name="Y" totalsRowDxfId="3"/>
    <tableColumn id="6" name="Z" dataDxfId="8" totalsRowDxfId="2" dataCellStyle="Comma"/>
    <tableColumn id="7" name="217.5" dataDxfId="7" totalsRowDxfId="1"/>
    <tableColumn id="8" name="Offset" totalsRowFunction="custom" dataDxfId="6" totalsRowDxfId="0">
      <totalsRowFormula>"M666 X-"&amp;G25&amp;" Y-"&amp;G26&amp;" Z-"&amp;G27</totalsRowFormula>
    </tableColumn>
  </tableColumns>
  <tableStyleInfo name="TableStyleLight9" showFirstColumn="0" showLastColumn="0" showRowStripes="1" showColumnStripes="1"/>
</table>
</file>

<file path=xl/tables/table6.xml><?xml version="1.0" encoding="utf-8"?>
<table xmlns="http://schemas.openxmlformats.org/spreadsheetml/2006/main" id="2" name="Table2" displayName="Table2" ref="B2:C16" totalsRowShown="0">
  <tableColumns count="2">
    <tableColumn id="1" name="Parameter"/>
    <tableColumn id="2" name="Value" dataDxfId="45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2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28"/>
  <sheetViews>
    <sheetView showGridLines="0" tabSelected="1" topLeftCell="A4" zoomScale="150" zoomScaleNormal="150" zoomScalePageLayoutView="150" workbookViewId="0">
      <selection activeCell="I27" sqref="I27"/>
    </sheetView>
  </sheetViews>
  <sheetFormatPr baseColWidth="10" defaultRowHeight="15" x14ac:dyDescent="0"/>
  <cols>
    <col min="1" max="1" width="2" style="3" customWidth="1"/>
    <col min="2" max="2" width="21.33203125" style="3" bestFit="1" customWidth="1"/>
    <col min="3" max="5" width="7.83203125" style="3" customWidth="1"/>
    <col min="6" max="7" width="10.83203125" style="3"/>
    <col min="8" max="8" width="1.33203125" style="3" customWidth="1"/>
    <col min="9" max="9" width="21.33203125" style="3" bestFit="1" customWidth="1"/>
    <col min="10" max="12" width="7.83203125" style="3" customWidth="1"/>
    <col min="13" max="16384" width="10.83203125" style="3"/>
  </cols>
  <sheetData>
    <row r="1" spans="2:14">
      <c r="B1" s="15" t="s">
        <v>33</v>
      </c>
      <c r="C1" s="3" t="str">
        <f>Parameters!E9</f>
        <v>G0 X0 Y0 Z10 E0</v>
      </c>
      <c r="I1" s="15" t="s">
        <v>33</v>
      </c>
      <c r="J1" s="3" t="str">
        <f>Parameters!E9</f>
        <v>G0 X0 Y0 Z10 E0</v>
      </c>
    </row>
    <row r="2" spans="2:14">
      <c r="B2" s="15" t="s">
        <v>2</v>
      </c>
      <c r="C2" s="3" t="str">
        <f>Parameters!E11</f>
        <v>G0 X-99.46 Y-57.43 Z10 E0</v>
      </c>
      <c r="I2" s="15" t="s">
        <v>2</v>
      </c>
      <c r="J2" s="3" t="str">
        <f>Parameters!E11</f>
        <v>G0 X-99.46 Y-57.43 Z10 E0</v>
      </c>
    </row>
    <row r="3" spans="2:14">
      <c r="B3" s="15" t="s">
        <v>3</v>
      </c>
      <c r="C3" s="3" t="str">
        <f>Parameters!E13</f>
        <v>G0 X99.46 Y-57.43 Z10 E0</v>
      </c>
      <c r="I3" s="15" t="s">
        <v>3</v>
      </c>
      <c r="J3" s="3" t="str">
        <f>Parameters!E13</f>
        <v>G0 X99.46 Y-57.43 Z10 E0</v>
      </c>
    </row>
    <row r="4" spans="2:14">
      <c r="B4" s="15" t="s">
        <v>4</v>
      </c>
      <c r="C4" s="3" t="str">
        <f>Parameters!E15</f>
        <v>G0 X0 Y114.85 Z10 E0</v>
      </c>
      <c r="I4" s="15" t="s">
        <v>4</v>
      </c>
      <c r="J4" s="3" t="str">
        <f>Parameters!E15</f>
        <v>G0 X0 Y114.85 Z10 E0</v>
      </c>
    </row>
    <row r="6" spans="2:14">
      <c r="B6" t="s">
        <v>0</v>
      </c>
      <c r="C6" s="2" t="s">
        <v>2</v>
      </c>
      <c r="D6" s="2" t="s">
        <v>3</v>
      </c>
      <c r="E6" s="2" t="s">
        <v>4</v>
      </c>
      <c r="F6" s="11" t="s">
        <v>1</v>
      </c>
      <c r="G6" s="1" t="s">
        <v>27</v>
      </c>
      <c r="I6" t="s">
        <v>0</v>
      </c>
      <c r="J6" s="2" t="s">
        <v>2</v>
      </c>
      <c r="K6" s="2" t="s">
        <v>3</v>
      </c>
      <c r="L6" s="2" t="s">
        <v>4</v>
      </c>
      <c r="M6" s="11" t="s">
        <v>34</v>
      </c>
      <c r="N6" s="1" t="s">
        <v>27</v>
      </c>
    </row>
    <row r="7" spans="2:14">
      <c r="B7" t="s">
        <v>5</v>
      </c>
      <c r="C7" s="4"/>
      <c r="D7" s="4"/>
      <c r="E7" s="4"/>
      <c r="F7" s="6">
        <v>117</v>
      </c>
      <c r="G7" s="6">
        <f>MIN(F9:F11)</f>
        <v>116.1</v>
      </c>
      <c r="I7" t="s">
        <v>5</v>
      </c>
      <c r="J7" s="4"/>
      <c r="K7" s="4"/>
      <c r="L7" s="4"/>
      <c r="M7" s="6">
        <v>117</v>
      </c>
      <c r="N7" s="6">
        <f>MIN(M9:M11)</f>
        <v>116.2</v>
      </c>
    </row>
    <row r="8" spans="2:14">
      <c r="B8" t="s">
        <v>6</v>
      </c>
      <c r="C8" s="5">
        <v>0</v>
      </c>
      <c r="D8" s="5">
        <v>0</v>
      </c>
      <c r="E8" s="5">
        <v>1.2</v>
      </c>
      <c r="F8" s="6">
        <f>F$7-Table14[[#This Row],[Z]]</f>
        <v>115.8</v>
      </c>
      <c r="G8"/>
      <c r="I8" t="s">
        <v>6</v>
      </c>
      <c r="J8" s="5">
        <v>0</v>
      </c>
      <c r="K8" s="5">
        <v>0</v>
      </c>
      <c r="L8" s="5">
        <v>1.1000000000000001</v>
      </c>
      <c r="M8" s="6">
        <f>M$7-Table1427[[#This Row],[Z]]</f>
        <v>115.9</v>
      </c>
      <c r="N8"/>
    </row>
    <row r="9" spans="2:14">
      <c r="B9" t="s">
        <v>7</v>
      </c>
      <c r="C9" s="5">
        <v>-99.4</v>
      </c>
      <c r="D9" s="5">
        <v>-57.4</v>
      </c>
      <c r="E9" s="5">
        <v>0.9</v>
      </c>
      <c r="F9" s="6">
        <f>F$7-Table14[[#This Row],[Z]]</f>
        <v>116.1</v>
      </c>
      <c r="G9" s="6">
        <f>ROUNDUP(MAX(E$9:E$11),1)-Table14[[#This Row],[Z]]</f>
        <v>0</v>
      </c>
      <c r="I9" t="s">
        <v>7</v>
      </c>
      <c r="J9" s="5">
        <v>-99.4</v>
      </c>
      <c r="K9" s="5">
        <v>-57.4</v>
      </c>
      <c r="L9" s="5">
        <v>0.8</v>
      </c>
      <c r="M9" s="6">
        <f>M$7-Table1427[[#This Row],[Z]]</f>
        <v>116.2</v>
      </c>
      <c r="N9" s="6">
        <f>ROUNDUP(MAX(L$9:L$11),1)-Table1427[[#This Row],[Z]]</f>
        <v>0</v>
      </c>
    </row>
    <row r="10" spans="2:14">
      <c r="B10" t="s">
        <v>8</v>
      </c>
      <c r="C10" s="5">
        <v>99.4</v>
      </c>
      <c r="D10" s="5">
        <v>-57.4</v>
      </c>
      <c r="E10" s="5">
        <v>0.6</v>
      </c>
      <c r="F10" s="6">
        <f>F$7-Table14[[#This Row],[Z]]</f>
        <v>116.4</v>
      </c>
      <c r="G10" s="6">
        <f>ROUNDUP(MAX(E$17:E$19),1)-Table14[[#This Row],[Z]]</f>
        <v>0.4</v>
      </c>
      <c r="I10" t="s">
        <v>8</v>
      </c>
      <c r="J10" s="5">
        <v>99.4</v>
      </c>
      <c r="K10" s="5">
        <v>-57.4</v>
      </c>
      <c r="L10" s="5">
        <v>0.8</v>
      </c>
      <c r="M10" s="6">
        <f>M$7-Table1427[[#This Row],[Z]]</f>
        <v>116.2</v>
      </c>
      <c r="N10" s="6">
        <f>ROUNDUP(MAX(L$9:L$11),1)-Table1427[[#This Row],[Z]]</f>
        <v>0</v>
      </c>
    </row>
    <row r="11" spans="2:14">
      <c r="B11" t="s">
        <v>9</v>
      </c>
      <c r="C11" s="5">
        <v>0</v>
      </c>
      <c r="D11" s="5">
        <v>114.8</v>
      </c>
      <c r="E11" s="5">
        <v>0.6</v>
      </c>
      <c r="F11" s="6">
        <f>F$7-Table14[[#This Row],[Z]]</f>
        <v>116.4</v>
      </c>
      <c r="G11" s="6">
        <f>ROUNDUP(MAX(E$17:E$19),1)-Table14[[#This Row],[Z]]</f>
        <v>0.4</v>
      </c>
      <c r="I11" t="s">
        <v>9</v>
      </c>
      <c r="J11" s="5">
        <v>0</v>
      </c>
      <c r="K11" s="5">
        <v>114.8</v>
      </c>
      <c r="L11" s="5">
        <v>0.8</v>
      </c>
      <c r="M11" s="6">
        <f>M$7-Table1427[[#This Row],[Z]]</f>
        <v>116.2</v>
      </c>
      <c r="N11" s="6">
        <f>ROUNDUP(MAX(L$9:L$11),1)-Table1427[[#This Row],[Z]]</f>
        <v>0</v>
      </c>
    </row>
    <row r="12" spans="2:14">
      <c r="B12" s="12"/>
      <c r="C12" s="12"/>
      <c r="D12" s="12"/>
      <c r="E12" s="16"/>
      <c r="F12" s="13"/>
      <c r="G12" s="14" t="str">
        <f>"M666 X-"&amp;G9&amp;" Y-"&amp;G10&amp;" Z-"&amp;G11</f>
        <v>M666 X-0 Y-0.4 Z-0.4</v>
      </c>
      <c r="I12" s="12"/>
      <c r="J12" s="12"/>
      <c r="K12" s="12"/>
      <c r="L12" s="16"/>
      <c r="M12" s="13"/>
      <c r="N12" s="14" t="str">
        <f>"M666 X-"&amp;N9&amp;" Y-"&amp;N10&amp;" Z-"&amp;N11</f>
        <v>M666 X-0 Y-0 Z-0</v>
      </c>
    </row>
    <row r="14" spans="2:14">
      <c r="B14" t="s">
        <v>0</v>
      </c>
      <c r="C14" s="2" t="s">
        <v>2</v>
      </c>
      <c r="D14" s="2" t="s">
        <v>3</v>
      </c>
      <c r="E14" s="2" t="s">
        <v>4</v>
      </c>
      <c r="F14" s="11" t="s">
        <v>35</v>
      </c>
      <c r="G14" s="1" t="s">
        <v>27</v>
      </c>
      <c r="I14" t="s">
        <v>0</v>
      </c>
      <c r="J14" s="2" t="s">
        <v>2</v>
      </c>
      <c r="K14" s="2" t="s">
        <v>3</v>
      </c>
      <c r="L14" s="2" t="s">
        <v>4</v>
      </c>
      <c r="M14" s="11" t="s">
        <v>36</v>
      </c>
      <c r="N14" s="1" t="s">
        <v>27</v>
      </c>
    </row>
    <row r="15" spans="2:14">
      <c r="B15" t="s">
        <v>5</v>
      </c>
      <c r="C15" s="4"/>
      <c r="D15" s="4"/>
      <c r="E15" s="4"/>
      <c r="F15" s="6">
        <v>117</v>
      </c>
      <c r="G15" s="6">
        <f>MIN(F17:F19)</f>
        <v>116</v>
      </c>
      <c r="I15" t="s">
        <v>5</v>
      </c>
      <c r="J15" s="4"/>
      <c r="K15" s="4"/>
      <c r="L15" s="4"/>
      <c r="M15" s="6">
        <v>117</v>
      </c>
      <c r="N15" s="6">
        <f>MIN(M17:M19)</f>
        <v>115.9</v>
      </c>
    </row>
    <row r="16" spans="2:14">
      <c r="B16" t="s">
        <v>6</v>
      </c>
      <c r="C16" s="5">
        <v>0</v>
      </c>
      <c r="D16" s="5">
        <v>0</v>
      </c>
      <c r="E16" s="5">
        <v>1.1000000000000001</v>
      </c>
      <c r="F16" s="6">
        <f>F$15-Table1425[[#This Row],[Z]]</f>
        <v>115.9</v>
      </c>
      <c r="G16"/>
      <c r="I16" t="s">
        <v>6</v>
      </c>
      <c r="J16" s="5">
        <v>0</v>
      </c>
      <c r="K16" s="5">
        <v>0</v>
      </c>
      <c r="L16" s="5">
        <v>1.2</v>
      </c>
      <c r="M16" s="6">
        <f>M$15-Table14258[[#This Row],[Z]]</f>
        <v>115.8</v>
      </c>
      <c r="N16"/>
    </row>
    <row r="17" spans="2:14">
      <c r="B17" t="s">
        <v>7</v>
      </c>
      <c r="C17" s="5">
        <v>-99.4</v>
      </c>
      <c r="D17" s="5">
        <v>-57.4</v>
      </c>
      <c r="E17" s="5">
        <v>1</v>
      </c>
      <c r="F17" s="6">
        <f>F$15-Table1425[[#This Row],[Z]]</f>
        <v>116</v>
      </c>
      <c r="G17" s="6">
        <f>ROUNDUP(MAX(E$17:E$19),1)-Table1425[[#This Row],[Z]]</f>
        <v>0</v>
      </c>
      <c r="I17" t="s">
        <v>7</v>
      </c>
      <c r="J17" s="5">
        <v>-99.4</v>
      </c>
      <c r="K17" s="5">
        <v>-57.4</v>
      </c>
      <c r="L17" s="5">
        <v>1.1000000000000001</v>
      </c>
      <c r="M17" s="6">
        <f>M$15-Table14258[[#This Row],[Z]]</f>
        <v>115.9</v>
      </c>
      <c r="N17" s="6">
        <f>ROUNDUP(MAX(L$17:L$19),1)-Table14258[[#This Row],[Z]]</f>
        <v>0</v>
      </c>
    </row>
    <row r="18" spans="2:14">
      <c r="B18" t="s">
        <v>8</v>
      </c>
      <c r="C18" s="5">
        <v>99.4</v>
      </c>
      <c r="D18" s="5">
        <v>-57.4</v>
      </c>
      <c r="E18" s="5">
        <v>0.9</v>
      </c>
      <c r="F18" s="6">
        <f>F$15-Table1425[[#This Row],[Z]]</f>
        <v>116.1</v>
      </c>
      <c r="G18" s="6">
        <f>ROUNDUP(MAX(E$17:E$19),1)-Table1425[[#This Row],[Z]]</f>
        <v>9.9999999999999978E-2</v>
      </c>
      <c r="I18" t="s">
        <v>8</v>
      </c>
      <c r="J18" s="5">
        <v>99.4</v>
      </c>
      <c r="K18" s="5">
        <v>-57.4</v>
      </c>
      <c r="L18" s="5">
        <v>1</v>
      </c>
      <c r="M18" s="6">
        <f>M$15-Table14258[[#This Row],[Z]]</f>
        <v>116</v>
      </c>
      <c r="N18" s="6">
        <f>ROUNDUP(MAX(L$17:L$19),1)-Table14258[[#This Row],[Z]]</f>
        <v>0.10000000000000009</v>
      </c>
    </row>
    <row r="19" spans="2:14">
      <c r="B19" t="s">
        <v>9</v>
      </c>
      <c r="C19" s="5">
        <v>0</v>
      </c>
      <c r="D19" s="5">
        <v>114.8</v>
      </c>
      <c r="E19" s="5">
        <v>0.9</v>
      </c>
      <c r="F19" s="6">
        <f>F$15-Table1425[[#This Row],[Z]]</f>
        <v>116.1</v>
      </c>
      <c r="G19" s="6">
        <f>ROUNDUP(MAX(E$17:E$19),1)-Table1425[[#This Row],[Z]]</f>
        <v>9.9999999999999978E-2</v>
      </c>
      <c r="I19" t="s">
        <v>9</v>
      </c>
      <c r="J19" s="5">
        <v>0</v>
      </c>
      <c r="K19" s="5">
        <v>114.8</v>
      </c>
      <c r="L19" s="5">
        <v>1</v>
      </c>
      <c r="M19" s="6">
        <f>M$15-Table14258[[#This Row],[Z]]</f>
        <v>116</v>
      </c>
      <c r="N19" s="6">
        <f>ROUNDUP(MAX(L$17:L$19),1)-Table14258[[#This Row],[Z]]</f>
        <v>0.10000000000000009</v>
      </c>
    </row>
    <row r="20" spans="2:14">
      <c r="B20" s="12"/>
      <c r="C20" s="12"/>
      <c r="D20" s="12"/>
      <c r="E20" s="16"/>
      <c r="F20" s="13"/>
      <c r="G20" s="14" t="str">
        <f>"M666 X-"&amp;G17&amp;" Y-"&amp;G18&amp;" Z-"&amp;G19</f>
        <v>M666 X-0 Y-0.1 Z-0.1</v>
      </c>
      <c r="I20" s="12"/>
      <c r="J20" s="12"/>
      <c r="K20" s="12"/>
      <c r="L20" s="16"/>
      <c r="M20" s="13"/>
      <c r="N20" s="14" t="str">
        <f>"M666 X-"&amp;N17&amp;" Y-"&amp;N18&amp;" Z-"&amp;N19</f>
        <v>M666 X-0 Y-0.1 Z-0.1</v>
      </c>
    </row>
    <row r="22" spans="2:14">
      <c r="B22" t="s">
        <v>0</v>
      </c>
      <c r="C22" s="2" t="s">
        <v>2</v>
      </c>
      <c r="D22" s="2" t="s">
        <v>3</v>
      </c>
      <c r="E22" s="2" t="s">
        <v>4</v>
      </c>
      <c r="F22" s="11" t="s">
        <v>37</v>
      </c>
      <c r="G22" s="1" t="s">
        <v>27</v>
      </c>
    </row>
    <row r="23" spans="2:14">
      <c r="B23" t="s">
        <v>5</v>
      </c>
      <c r="C23" s="4"/>
      <c r="D23" s="4"/>
      <c r="E23" s="4"/>
      <c r="F23" s="6">
        <v>116.1</v>
      </c>
      <c r="G23" s="6">
        <f>MIN(F25:F27)</f>
        <v>116.1</v>
      </c>
    </row>
    <row r="24" spans="2:14">
      <c r="B24" t="s">
        <v>6</v>
      </c>
      <c r="C24" s="5">
        <v>0</v>
      </c>
      <c r="D24" s="5">
        <v>0</v>
      </c>
      <c r="E24" s="5">
        <v>0</v>
      </c>
      <c r="F24" s="6">
        <f>F$23-Table142589[[#This Row],[Z]]</f>
        <v>116.1</v>
      </c>
      <c r="G24"/>
    </row>
    <row r="25" spans="2:14">
      <c r="B25" t="s">
        <v>7</v>
      </c>
      <c r="C25" s="5">
        <v>-99.4</v>
      </c>
      <c r="D25" s="5">
        <v>-57.4</v>
      </c>
      <c r="E25" s="5">
        <v>0</v>
      </c>
      <c r="F25" s="6">
        <f>F$23-Table142589[[#This Row],[Z]]</f>
        <v>116.1</v>
      </c>
      <c r="G25" s="6">
        <f>MAX(E$25:E$27)-Table142589[[#This Row],[Z]]</f>
        <v>0</v>
      </c>
    </row>
    <row r="26" spans="2:14">
      <c r="B26" t="s">
        <v>8</v>
      </c>
      <c r="C26" s="5">
        <v>99.4</v>
      </c>
      <c r="D26" s="5">
        <v>-57.4</v>
      </c>
      <c r="E26" s="5">
        <v>0</v>
      </c>
      <c r="F26" s="6">
        <f>F$23-Table142589[[#This Row],[Z]]</f>
        <v>116.1</v>
      </c>
      <c r="G26" s="6">
        <f>MAX(E$25:E$27)-Table142589[[#This Row],[Z]]</f>
        <v>0</v>
      </c>
    </row>
    <row r="27" spans="2:14">
      <c r="B27" t="s">
        <v>9</v>
      </c>
      <c r="C27" s="5">
        <v>0</v>
      </c>
      <c r="D27" s="5">
        <v>114.8</v>
      </c>
      <c r="E27" s="5">
        <v>0</v>
      </c>
      <c r="F27" s="6">
        <f>F$23-Table142589[[#This Row],[Z]]</f>
        <v>116.1</v>
      </c>
      <c r="G27" s="6">
        <f>MAX(E$25:E$27)-Table142589[[#This Row],[Z]]</f>
        <v>0</v>
      </c>
    </row>
    <row r="28" spans="2:14">
      <c r="B28" s="12"/>
      <c r="C28" s="12"/>
      <c r="D28" s="12"/>
      <c r="E28" s="16"/>
      <c r="F28" s="13"/>
      <c r="G28" s="14" t="str">
        <f>"M666 X-"&amp;G25&amp;" Y-"&amp;G26&amp;" Z-"&amp;G27</f>
        <v>M666 X-0 Y-0 Z-0</v>
      </c>
    </row>
  </sheetData>
  <pageMargins left="0.75" right="0.75" top="1" bottom="1" header="0.5" footer="0.5"/>
  <pageSetup orientation="portrait" horizontalDpi="4294967292" verticalDpi="4294967292"/>
  <legacyDrawing r:id="rId1"/>
  <tableParts count="5">
    <tablePart r:id="rId2"/>
    <tablePart r:id="rId3"/>
    <tablePart r:id="rId4"/>
    <tablePart r:id="rId5"/>
    <tablePart r:id="rId6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0"/>
  <sheetViews>
    <sheetView showGridLines="0" zoomScale="150" zoomScaleNormal="150" zoomScalePageLayoutView="150" workbookViewId="0">
      <selection activeCell="B30" sqref="B30"/>
    </sheetView>
  </sheetViews>
  <sheetFormatPr baseColWidth="10" defaultRowHeight="15" x14ac:dyDescent="0"/>
  <cols>
    <col min="1" max="1" width="4.83203125" customWidth="1"/>
    <col min="2" max="2" width="20.6640625" bestFit="1" customWidth="1"/>
  </cols>
  <sheetData>
    <row r="2" spans="2:3">
      <c r="B2" t="s">
        <v>38</v>
      </c>
    </row>
    <row r="3" spans="2:3">
      <c r="B3" t="s">
        <v>39</v>
      </c>
    </row>
    <row r="5" spans="2:3">
      <c r="B5" t="s">
        <v>40</v>
      </c>
    </row>
    <row r="6" spans="2:3">
      <c r="B6" t="s">
        <v>41</v>
      </c>
    </row>
    <row r="8" spans="2:3">
      <c r="B8" s="17" t="s">
        <v>42</v>
      </c>
      <c r="C8" s="18" t="str">
        <f>Parameters!E9</f>
        <v>G0 X0 Y0 Z10 E0</v>
      </c>
    </row>
    <row r="9" spans="2:3">
      <c r="B9" s="17" t="s">
        <v>43</v>
      </c>
      <c r="C9" s="18" t="str">
        <f>Parameters!E11</f>
        <v>G0 X-99.46 Y-57.43 Z10 E0</v>
      </c>
    </row>
    <row r="10" spans="2:3">
      <c r="B10" s="17" t="s">
        <v>44</v>
      </c>
      <c r="C10" s="18" t="str">
        <f>Parameters!E13</f>
        <v>G0 X99.46 Y-57.43 Z10 E0</v>
      </c>
    </row>
    <row r="11" spans="2:3">
      <c r="B11" s="17" t="s">
        <v>45</v>
      </c>
      <c r="C11" s="18" t="str">
        <f>Parameters!E15</f>
        <v>G0 X0 Y114.85 Z10 E0</v>
      </c>
    </row>
    <row r="13" spans="2:3">
      <c r="B13" s="19" t="s">
        <v>46</v>
      </c>
    </row>
    <row r="16" spans="2:3">
      <c r="B16" t="s">
        <v>47</v>
      </c>
    </row>
    <row r="17" spans="2:3">
      <c r="B17" t="s">
        <v>48</v>
      </c>
      <c r="C17" t="s">
        <v>56</v>
      </c>
    </row>
    <row r="18" spans="2:3">
      <c r="B18" t="s">
        <v>49</v>
      </c>
      <c r="C18" t="s">
        <v>57</v>
      </c>
    </row>
    <row r="19" spans="2:3">
      <c r="B19" t="s">
        <v>50</v>
      </c>
      <c r="C19" t="s">
        <v>58</v>
      </c>
    </row>
    <row r="20" spans="2:3">
      <c r="B20" t="s">
        <v>51</v>
      </c>
      <c r="C20" t="s">
        <v>59</v>
      </c>
    </row>
    <row r="21" spans="2:3">
      <c r="B21" t="s">
        <v>52</v>
      </c>
      <c r="C21" t="s">
        <v>60</v>
      </c>
    </row>
    <row r="22" spans="2:3">
      <c r="B22" t="s">
        <v>53</v>
      </c>
      <c r="C22" t="s">
        <v>61</v>
      </c>
    </row>
    <row r="23" spans="2:3">
      <c r="B23" t="s">
        <v>54</v>
      </c>
      <c r="C23" t="s">
        <v>62</v>
      </c>
    </row>
    <row r="24" spans="2:3">
      <c r="B24" t="s">
        <v>55</v>
      </c>
      <c r="C24" t="s">
        <v>63</v>
      </c>
    </row>
    <row r="25" spans="2:3">
      <c r="B25" t="s">
        <v>69</v>
      </c>
      <c r="C25" t="s">
        <v>70</v>
      </c>
    </row>
    <row r="26" spans="2:3">
      <c r="B26" t="s">
        <v>66</v>
      </c>
      <c r="C26" t="s">
        <v>64</v>
      </c>
    </row>
    <row r="27" spans="2:3">
      <c r="B27" t="s">
        <v>71</v>
      </c>
    </row>
    <row r="28" spans="2:3">
      <c r="B28" t="s">
        <v>67</v>
      </c>
      <c r="C28" t="s">
        <v>65</v>
      </c>
    </row>
    <row r="29" spans="2:3">
      <c r="B29" t="s">
        <v>71</v>
      </c>
    </row>
    <row r="30" spans="2:3">
      <c r="B30" t="s">
        <v>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showGridLines="0" zoomScale="150" zoomScaleNormal="150" zoomScalePageLayoutView="150" workbookViewId="0">
      <selection activeCell="E9" sqref="E9"/>
    </sheetView>
  </sheetViews>
  <sheetFormatPr baseColWidth="10" defaultRowHeight="15" x14ac:dyDescent="0"/>
  <cols>
    <col min="1" max="1" width="2.6640625" customWidth="1"/>
    <col min="2" max="2" width="53.6640625" bestFit="1" customWidth="1"/>
  </cols>
  <sheetData>
    <row r="2" spans="2:5">
      <c r="B2" t="s">
        <v>11</v>
      </c>
      <c r="C2" t="s">
        <v>12</v>
      </c>
    </row>
    <row r="3" spans="2:5">
      <c r="B3" t="s">
        <v>10</v>
      </c>
      <c r="C3" s="8">
        <v>200</v>
      </c>
      <c r="E3" t="s">
        <v>26</v>
      </c>
    </row>
    <row r="4" spans="2:5">
      <c r="B4" s="7" t="s">
        <v>0</v>
      </c>
      <c r="C4" s="9">
        <v>215.5</v>
      </c>
    </row>
    <row r="5" spans="2:5">
      <c r="B5" s="7" t="s">
        <v>13</v>
      </c>
      <c r="C5" s="9">
        <v>156.6</v>
      </c>
    </row>
    <row r="6" spans="2:5">
      <c r="B6" s="7" t="s">
        <v>14</v>
      </c>
      <c r="C6" s="9">
        <v>24.75</v>
      </c>
    </row>
    <row r="7" spans="2:5">
      <c r="B7" s="7" t="s">
        <v>15</v>
      </c>
      <c r="C7" s="9">
        <v>17</v>
      </c>
    </row>
    <row r="8" spans="2:5">
      <c r="B8" s="7" t="s">
        <v>24</v>
      </c>
      <c r="C8" s="9">
        <f>ROUND(DELTA_SMOOTH_ROD_OFFSET-DELTA_EFFECTOR_OFFSET-DELTA_CARRIAGE_OFFSET,2)</f>
        <v>114.85</v>
      </c>
    </row>
    <row r="9" spans="2:5">
      <c r="B9" t="s">
        <v>17</v>
      </c>
      <c r="C9" s="8">
        <v>0.86602540378443804</v>
      </c>
      <c r="D9" s="2" t="s">
        <v>33</v>
      </c>
      <c r="E9" t="str">
        <f>"G0 X0 Y0 Z10 E0"</f>
        <v>G0 X0 Y0 Z10 E0</v>
      </c>
    </row>
    <row r="10" spans="2:5">
      <c r="B10" t="s">
        <v>18</v>
      </c>
      <c r="C10" s="8">
        <v>0.5</v>
      </c>
    </row>
    <row r="11" spans="2:5">
      <c r="B11" t="s">
        <v>19</v>
      </c>
      <c r="C11" s="10">
        <f>ROUND(-SIN_60*DELTA_RADIUS,2)</f>
        <v>-99.46</v>
      </c>
      <c r="D11" s="2" t="s">
        <v>2</v>
      </c>
      <c r="E11" t="str">
        <f>"G0 X"&amp;DELTA_TOWER1_X&amp;" Y"&amp;DELTA_TOWER1_Y&amp;" Z10 E0"</f>
        <v>G0 X-99.46 Y-57.43 Z10 E0</v>
      </c>
    </row>
    <row r="12" spans="2:5">
      <c r="B12" t="s">
        <v>20</v>
      </c>
      <c r="C12" s="10">
        <f>ROUND(-COS_60*DELTA_RADIUS,2)</f>
        <v>-57.43</v>
      </c>
      <c r="D12" s="2"/>
    </row>
    <row r="13" spans="2:5">
      <c r="B13" t="s">
        <v>25</v>
      </c>
      <c r="C13" s="10">
        <f>ROUND(SIN_60*DELTA_RADIUS,2)</f>
        <v>99.46</v>
      </c>
      <c r="D13" s="2" t="s">
        <v>3</v>
      </c>
      <c r="E13" t="str">
        <f>"G0 X"&amp;DELTA_TOWER3_X&amp;" Y"&amp;DELTA_TOWER3_Y&amp;" Z10 E0"</f>
        <v>G0 X99.46 Y-57.43 Z10 E0</v>
      </c>
    </row>
    <row r="14" spans="2:5">
      <c r="B14" t="s">
        <v>23</v>
      </c>
      <c r="C14" s="10">
        <f>ROUND(-COS_60*DELTA_RADIUS,2)</f>
        <v>-57.43</v>
      </c>
      <c r="D14" s="2"/>
    </row>
    <row r="15" spans="2:5">
      <c r="B15" t="s">
        <v>21</v>
      </c>
      <c r="C15" s="8">
        <v>0</v>
      </c>
      <c r="D15" s="2" t="s">
        <v>4</v>
      </c>
      <c r="E15" t="str">
        <f>"G0 X"&amp;DELTA_TOWER2_X&amp;" Y"&amp;DELTA_TOWER2_Y&amp;" Z10 E0"</f>
        <v>G0 X0 Y114.85 Z10 E0</v>
      </c>
    </row>
    <row r="16" spans="2:5">
      <c r="B16" s="7" t="s">
        <v>22</v>
      </c>
      <c r="C16" s="9">
        <f>ROUND(DELTA_RADIUS,2)</f>
        <v>114.85</v>
      </c>
    </row>
    <row r="18" spans="2:2">
      <c r="B18" t="s">
        <v>28</v>
      </c>
    </row>
    <row r="19" spans="2:2">
      <c r="B19" t="s">
        <v>16</v>
      </c>
    </row>
    <row r="20" spans="2:2">
      <c r="B20" t="s">
        <v>29</v>
      </c>
    </row>
    <row r="21" spans="2:2">
      <c r="B21" t="s">
        <v>30</v>
      </c>
    </row>
    <row r="22" spans="2:2">
      <c r="B22" t="s">
        <v>31</v>
      </c>
    </row>
    <row r="23" spans="2:2">
      <c r="B23" t="s">
        <v>32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Positions</vt:lpstr>
      <vt:lpstr>Commands</vt:lpstr>
      <vt:lpstr>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Harry</dc:creator>
  <cp:lastModifiedBy>Jim Harry</cp:lastModifiedBy>
  <dcterms:created xsi:type="dcterms:W3CDTF">2014-06-14T14:18:12Z</dcterms:created>
  <dcterms:modified xsi:type="dcterms:W3CDTF">2014-06-19T23:09:16Z</dcterms:modified>
</cp:coreProperties>
</file>