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cmendezc\Google Drive\Revisiones CMMi lvl3\01-Formatos-Oficiales-CITI\12-Procesos Organizacionales\Indicadores\Historico de Indicadores\Templates\"/>
    </mc:Choice>
  </mc:AlternateContent>
  <bookViews>
    <workbookView xWindow="0" yWindow="0" windowWidth="5955" windowHeight="2535" tabRatio="883" firstSheet="5" activeTab="6"/>
  </bookViews>
  <sheets>
    <sheet name="Info. Gral " sheetId="1" r:id="rId1"/>
    <sheet name="Historico de ind de proyectos" sheetId="14" r:id="rId2"/>
    <sheet name="Analisis de Indicadores" sheetId="16" r:id="rId3"/>
    <sheet name="Graficos Indicadores de proyect" sheetId="15" r:id="rId4"/>
    <sheet name="Historico de Lecciones Aprendid" sheetId="2" r:id="rId5"/>
    <sheet name="Historico Propuestas de Mejora" sheetId="3" r:id="rId6"/>
    <sheet name="Historico de Aceptacion de ProM" sheetId="4" r:id="rId7"/>
    <sheet name="Hitorico de Proyectos Exitosos" sheetId="5" r:id="rId8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4" l="1"/>
  <c r="C22" i="14"/>
  <c r="C21" i="14"/>
  <c r="C20" i="14"/>
  <c r="E26" i="14"/>
  <c r="E25" i="14"/>
  <c r="U17" i="14"/>
  <c r="P17" i="14"/>
  <c r="O17" i="14"/>
  <c r="U18" i="14"/>
  <c r="R18" i="14"/>
  <c r="P18" i="14"/>
  <c r="O18" i="14"/>
  <c r="N18" i="14"/>
  <c r="U15" i="14"/>
  <c r="D26" i="14"/>
  <c r="U13" i="14"/>
  <c r="D25" i="14"/>
  <c r="S11" i="14"/>
  <c r="C26" i="14"/>
  <c r="S10" i="14"/>
  <c r="C25" i="14"/>
  <c r="Z12" i="14"/>
  <c r="L18" i="14"/>
  <c r="U14" i="14"/>
  <c r="C74" i="14"/>
  <c r="C69" i="14"/>
  <c r="C64" i="14"/>
  <c r="H57" i="14"/>
  <c r="G57" i="14"/>
  <c r="F57" i="14"/>
  <c r="E57" i="14"/>
  <c r="D57" i="14"/>
  <c r="C57" i="14"/>
  <c r="H52" i="14"/>
  <c r="G52" i="14"/>
  <c r="F52" i="14"/>
  <c r="E52" i="14"/>
  <c r="D52" i="14"/>
  <c r="C52" i="14"/>
  <c r="H47" i="14"/>
  <c r="G47" i="14"/>
  <c r="F47" i="14"/>
  <c r="E47" i="14"/>
  <c r="D47" i="14"/>
  <c r="C47" i="14"/>
  <c r="J12" i="5"/>
  <c r="J13" i="5"/>
  <c r="J14" i="5"/>
  <c r="J15" i="5"/>
  <c r="J11" i="5"/>
  <c r="M12" i="4"/>
  <c r="M13" i="4"/>
  <c r="M14" i="4"/>
  <c r="M15" i="4"/>
  <c r="M11" i="4"/>
  <c r="L13" i="3"/>
  <c r="L14" i="3"/>
  <c r="L15" i="3"/>
  <c r="L16" i="3"/>
  <c r="L12" i="3"/>
  <c r="F28" i="15"/>
  <c r="G9" i="15"/>
  <c r="C39" i="14"/>
  <c r="C34" i="14"/>
  <c r="C29" i="14"/>
  <c r="E12" i="14"/>
  <c r="F12" i="14"/>
  <c r="G12" i="14"/>
  <c r="H12" i="14"/>
  <c r="E17" i="14"/>
  <c r="F17" i="14"/>
  <c r="G17" i="14"/>
  <c r="H17" i="14"/>
  <c r="E22" i="14"/>
  <c r="F22" i="14"/>
  <c r="G22" i="14"/>
  <c r="H22" i="14"/>
  <c r="D12" i="14"/>
  <c r="C17" i="14"/>
  <c r="D17" i="14"/>
  <c r="C12" i="14"/>
  <c r="K12" i="2"/>
  <c r="K13" i="2"/>
  <c r="K14" i="2"/>
  <c r="K15" i="2"/>
  <c r="K16" i="2"/>
</calcChain>
</file>

<file path=xl/comments1.xml><?xml version="1.0" encoding="utf-8"?>
<comments xmlns="http://schemas.openxmlformats.org/spreadsheetml/2006/main">
  <authors>
    <author>Cristhian Martín Méndez</author>
  </authors>
  <commentList>
    <comment ref="I10" authorId="0" shapeId="0">
      <text>
        <r>
          <rPr>
            <b/>
            <sz val="9"/>
            <color indexed="81"/>
            <rFont val="Tahoma"/>
            <family val="2"/>
          </rPr>
          <t>Cristhian Martín Méndez:</t>
        </r>
        <r>
          <rPr>
            <sz val="9"/>
            <color indexed="81"/>
            <rFont val="Tahoma"/>
            <family val="2"/>
          </rPr>
          <t xml:space="preserve">
Esta cantidad  se tomara del registro de lecciones aprendidas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Cristhian Martín Ménde.
</t>
        </r>
        <r>
          <rPr>
            <sz val="9"/>
            <color indexed="81"/>
            <rFont val="Tahoma"/>
            <family val="2"/>
          </rPr>
          <t>Cantidad de recursos en la Organizacion (Area de desarrollo)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Cristhian Martín Méndez</author>
  </authors>
  <commentList>
    <comment ref="J11" authorId="0" shapeId="0">
      <text>
        <r>
          <rPr>
            <b/>
            <sz val="9"/>
            <color indexed="81"/>
            <rFont val="Tahoma"/>
            <family val="2"/>
          </rPr>
          <t>Cristhian Martín Méndez:</t>
        </r>
        <r>
          <rPr>
            <sz val="9"/>
            <color indexed="81"/>
            <rFont val="Tahoma"/>
            <family val="2"/>
          </rPr>
          <t xml:space="preserve">
Este dato se tomara del documento:
CIT-Registro y control de mejora y propuestas de mejora-aaa.mm.dd Bajo la pestaña Registro y control de propuestas de mejora
Cantidad de Id's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Cristhian Martín Méndez:</t>
        </r>
        <r>
          <rPr>
            <sz val="9"/>
            <color indexed="81"/>
            <rFont val="Tahoma"/>
            <family val="2"/>
          </rPr>
          <t xml:space="preserve">
Cantidad de recursos en la Organizacion (Area de desarrollo)</t>
        </r>
      </text>
    </comment>
  </commentList>
</comments>
</file>

<file path=xl/comments3.xml><?xml version="1.0" encoding="utf-8"?>
<comments xmlns="http://schemas.openxmlformats.org/spreadsheetml/2006/main">
  <authors>
    <author>Cristhian Martín Méndez</author>
  </authors>
  <commentList>
    <comment ref="K10" authorId="0" shapeId="0">
      <text>
        <r>
          <rPr>
            <b/>
            <sz val="9"/>
            <color indexed="81"/>
            <rFont val="Tahoma"/>
            <family val="2"/>
          </rPr>
          <t>Cristhian Martín Méndez:</t>
        </r>
        <r>
          <rPr>
            <sz val="9"/>
            <color indexed="81"/>
            <rFont val="Tahoma"/>
            <family val="2"/>
          </rPr>
          <t xml:space="preserve">
Este dato se tomara del documento:
CIT-Registro y control de mejora y propuestas de mejora-aaa.mm.dd Bajo la pestaña Registro y control de propuestas de mejora
Estatus: Aprobado
 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Cristhian Martín Méndez:</t>
        </r>
        <r>
          <rPr>
            <sz val="9"/>
            <color indexed="81"/>
            <rFont val="Tahoma"/>
            <family val="2"/>
          </rPr>
          <t xml:space="preserve">
Este dato se tomara del documento:
CIT-Registro y control de mejora y propuestas de mejora-aaa.mm.dd Bajo la pestaña Registro y control de propuestas de mejora
Cantidad de Id's </t>
        </r>
      </text>
    </comment>
  </commentList>
</comments>
</file>

<file path=xl/comments4.xml><?xml version="1.0" encoding="utf-8"?>
<comments xmlns="http://schemas.openxmlformats.org/spreadsheetml/2006/main">
  <authors>
    <author>Cristhian Martín Méndez</author>
  </authors>
  <commentList>
    <comment ref="H10" authorId="0" shapeId="0">
      <text>
        <r>
          <rPr>
            <b/>
            <sz val="9"/>
            <color indexed="81"/>
            <rFont val="Tahoma"/>
            <family val="2"/>
          </rPr>
          <t>Cristhian Martín Méndez:</t>
        </r>
        <r>
          <rPr>
            <sz val="9"/>
            <color indexed="81"/>
            <rFont val="Tahoma"/>
            <family val="2"/>
          </rPr>
          <t xml:space="preserve">
Este dato se obtendra de los planes de proyecto aprobados en la siguiente ruta.
Mejora Continua\CIT-MM-aaa.mm.dd\Proyectos-Mejora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Cristhian Martín Méndez:</t>
        </r>
        <r>
          <rPr>
            <sz val="9"/>
            <color indexed="81"/>
            <rFont val="Tahoma"/>
            <family val="2"/>
          </rPr>
          <t xml:space="preserve">
Si existe un analisis de resultados significa que el proyecto de mejora fue creado y terminado 
Este dato se puede obtener del siguiente formato que esta ubicado en la raiz de los proyectos mensuales
CIT-Analisis de resultados-2015.08.21</t>
        </r>
      </text>
    </comment>
  </commentList>
</comments>
</file>

<file path=xl/sharedStrings.xml><?xml version="1.0" encoding="utf-8"?>
<sst xmlns="http://schemas.openxmlformats.org/spreadsheetml/2006/main" count="184" uniqueCount="95">
  <si>
    <t>Amarillo</t>
  </si>
  <si>
    <t>Información General</t>
  </si>
  <si>
    <t>Historial de revisiones</t>
  </si>
  <si>
    <t>Fecha</t>
  </si>
  <si>
    <t>Versión</t>
  </si>
  <si>
    <t>Descripción</t>
  </si>
  <si>
    <t>Autor</t>
  </si>
  <si>
    <t>REQ</t>
  </si>
  <si>
    <t>Autorizado por:</t>
  </si>
  <si>
    <t>30/06/2015</t>
  </si>
  <si>
    <t>v1.0</t>
  </si>
  <si>
    <t>Confección inicial</t>
  </si>
  <si>
    <t>Cristhian Méndez</t>
  </si>
  <si>
    <t>CMMI</t>
  </si>
  <si>
    <t>v1.1</t>
  </si>
  <si>
    <t xml:space="preserve">Aprobación del Documento </t>
  </si>
  <si>
    <t>Indicador</t>
  </si>
  <si>
    <t xml:space="preserve">Verde </t>
  </si>
  <si>
    <t>Rojo</t>
  </si>
  <si>
    <t>a</t>
  </si>
  <si>
    <t>Indicadores</t>
  </si>
  <si>
    <t>Contribucion de los recursos</t>
  </si>
  <si>
    <t>Jorge Araujo</t>
  </si>
  <si>
    <t>Contribución Mensual en %</t>
  </si>
  <si>
    <t xml:space="preserve">Histórico de Indicadores de Aceptación de Propuestas de Mejora </t>
  </si>
  <si>
    <t>Valor Mensual Real en %</t>
  </si>
  <si>
    <t>Histórico de Indicadores de Lecciones Aprendidas</t>
  </si>
  <si>
    <t>Contribución de los recursos</t>
  </si>
  <si>
    <t>Lecciones Aprendías en %</t>
  </si>
  <si>
    <t>Valor Mensual Real  en %</t>
  </si>
  <si>
    <t xml:space="preserve">Histórico de Indicadores de Contribución mensual de Propuestas de Mejora </t>
  </si>
  <si>
    <t>Indice de desempeño de cronograma para fase de desarrollo</t>
  </si>
  <si>
    <t>Cantidad de lecciones aprendidas</t>
  </si>
  <si>
    <t>Cantidad de recursos</t>
  </si>
  <si>
    <t>Historico de Indicadores de proyectos</t>
  </si>
  <si>
    <t xml:space="preserve">SPI General </t>
  </si>
  <si>
    <t>Porcentaje de avance real</t>
  </si>
  <si>
    <t xml:space="preserve">Porcentaje planeado a la fecha </t>
  </si>
  <si>
    <t>Indice de desempeño por horas</t>
  </si>
  <si>
    <t>Horas Reales</t>
  </si>
  <si>
    <t xml:space="preserve">Horas Estimadas </t>
  </si>
  <si>
    <t>Periodocidad: Al final del Proyecto</t>
  </si>
  <si>
    <t>Cumplimiento de requerimientos</t>
  </si>
  <si>
    <t>Indice de requerimientos sin defectos</t>
  </si>
  <si>
    <r>
      <t xml:space="preserve">&lt;=.75  </t>
    </r>
    <r>
      <rPr>
        <sz val="12"/>
        <color rgb="FFFF0000"/>
        <rFont val="Myriad Pro Light"/>
        <family val="2"/>
      </rPr>
      <t>Muy atrasado</t>
    </r>
    <r>
      <rPr>
        <sz val="12"/>
        <color theme="1"/>
        <rFont val="Myriad Pro Light"/>
        <family val="2"/>
      </rPr>
      <t xml:space="preserve"> , &lt;= .85 </t>
    </r>
    <r>
      <rPr>
        <sz val="12"/>
        <color rgb="FFFFC000"/>
        <rFont val="Myriad Pro Light"/>
        <family val="2"/>
      </rPr>
      <t>Atrasado</t>
    </r>
    <r>
      <rPr>
        <sz val="12"/>
        <color theme="1"/>
        <rFont val="Myriad Pro Light"/>
        <family val="2"/>
      </rPr>
      <t xml:space="preserve">, &gt;=.86 </t>
    </r>
    <r>
      <rPr>
        <sz val="12"/>
        <color rgb="FF00B050"/>
        <rFont val="Myriad Pro Light"/>
        <family val="2"/>
      </rPr>
      <t xml:space="preserve">Aceptable </t>
    </r>
  </si>
  <si>
    <r>
      <t xml:space="preserve">&lt;=.75  </t>
    </r>
    <r>
      <rPr>
        <sz val="12"/>
        <color rgb="FFFF0000"/>
        <rFont val="Myriad Pro Light"/>
        <family val="2"/>
      </rPr>
      <t>Alta desviacion</t>
    </r>
    <r>
      <rPr>
        <sz val="12"/>
        <color theme="1"/>
        <rFont val="Myriad Pro Light"/>
        <family val="2"/>
      </rPr>
      <t xml:space="preserve"> , &lt;= .85</t>
    </r>
    <r>
      <rPr>
        <sz val="12"/>
        <color rgb="FFFFC000"/>
        <rFont val="Myriad Pro Light"/>
        <family val="2"/>
      </rPr>
      <t xml:space="preserve"> Con desviacion</t>
    </r>
    <r>
      <rPr>
        <sz val="12"/>
        <color theme="1"/>
        <rFont val="Myriad Pro Light"/>
        <family val="2"/>
      </rPr>
      <t xml:space="preserve">, &gt;=.86 </t>
    </r>
    <r>
      <rPr>
        <sz val="12"/>
        <color rgb="FF00B050"/>
        <rFont val="Myriad Pro Light"/>
        <family val="2"/>
      </rPr>
      <t xml:space="preserve">Aceptable </t>
    </r>
  </si>
  <si>
    <t>Requerimientos cumplidos</t>
  </si>
  <si>
    <t>Entre total de requerimientos acordados</t>
  </si>
  <si>
    <t>Numero de defectos encontrados</t>
  </si>
  <si>
    <t>Numero de requerimientos acordados en la ERS</t>
  </si>
  <si>
    <t>Ver Analisis (Este analisis se puede ver dentro del formato FO-DE-010-Formato de Plan Integral de Proyecto)</t>
  </si>
  <si>
    <r>
      <rPr>
        <sz val="12"/>
        <color rgb="FF00B050"/>
        <rFont val="Myriad Pro Light"/>
        <family val="2"/>
      </rPr>
      <t>Verde</t>
    </r>
    <r>
      <rPr>
        <sz val="12"/>
        <color theme="1"/>
        <rFont val="Myriad Pro Light"/>
        <family val="2"/>
      </rPr>
      <t xml:space="preserve"> = 1,  </t>
    </r>
    <r>
      <rPr>
        <sz val="12"/>
        <color rgb="FFFF0000"/>
        <rFont val="Myriad Pro Light"/>
        <family val="2"/>
      </rPr>
      <t>Rojo</t>
    </r>
    <r>
      <rPr>
        <sz val="12"/>
        <color theme="1"/>
        <rFont val="Myriad Pro Light"/>
        <family val="2"/>
      </rPr>
      <t xml:space="preserve"> &lt;= .99</t>
    </r>
  </si>
  <si>
    <r>
      <t xml:space="preserve">&lt;=0.7 </t>
    </r>
    <r>
      <rPr>
        <sz val="11"/>
        <color rgb="FFFF0000"/>
        <rFont val="Myriad Pro Light"/>
        <family val="2"/>
      </rPr>
      <t>Alta desviacion</t>
    </r>
    <r>
      <rPr>
        <sz val="11"/>
        <color rgb="FF000000"/>
        <rFont val="Myriad Pro Light"/>
        <family val="2"/>
      </rPr>
      <t xml:space="preserve">, de 0.4 a 0.6 </t>
    </r>
    <r>
      <rPr>
        <sz val="11"/>
        <color rgb="FFFFC000"/>
        <rFont val="Myriad Pro Light"/>
        <family val="2"/>
      </rPr>
      <t>Con desviacion</t>
    </r>
    <r>
      <rPr>
        <sz val="11"/>
        <color rgb="FF000000"/>
        <rFont val="Myriad Pro Light"/>
        <family val="2"/>
      </rPr>
      <t xml:space="preserve">, &gt;=0.3 </t>
    </r>
    <r>
      <rPr>
        <sz val="11"/>
        <color rgb="FF00B050"/>
        <rFont val="Myriad Pro Light"/>
        <family val="2"/>
      </rPr>
      <t>Aceptable</t>
    </r>
  </si>
  <si>
    <t>Grafico de Indicadores de Proyectos</t>
  </si>
  <si>
    <t>Propuestas recibidas</t>
  </si>
  <si>
    <t xml:space="preserve">cantidad de miembros </t>
  </si>
  <si>
    <t>Cantidad de propuestas de mejora recibidas</t>
  </si>
  <si>
    <t>'= Cantidad de proyectos de mejora aprobados en un mes / Cantidad de proyectos de mejora creados en ese mes</t>
  </si>
  <si>
    <t>Proyectos de mejora aprobados por mes</t>
  </si>
  <si>
    <t>Proyectos de mejora creados</t>
  </si>
  <si>
    <t>Histórico de Indicadores de Proyectos Exitosos de Mejora</t>
  </si>
  <si>
    <t xml:space="preserve">El responsible de obtener los datos que conforman este indicador es el Responsible de procesos y los obtendra del lider de proyecto esto para historico de indicadores de proyectos </t>
  </si>
  <si>
    <t>Nota</t>
  </si>
  <si>
    <t>SPI</t>
  </si>
  <si>
    <t>SPI atrasado (menor a  100%)</t>
  </si>
  <si>
    <t>SPI adelantado (Mayor a 100%)</t>
  </si>
  <si>
    <t xml:space="preserve">Indice de desempeño por horas </t>
  </si>
  <si>
    <t>reales mayor que planeadas</t>
  </si>
  <si>
    <t>reales menor que planeadas</t>
  </si>
  <si>
    <t>Si vamos adelantados pero aplicamos mas horas Sera que estamos adelantados por dado que aplicamos mas horas? O exite otra razon</t>
  </si>
  <si>
    <t xml:space="preserve">Si estas pero aplicaste menos horas. Sera que sobrestimamos </t>
  </si>
  <si>
    <t xml:space="preserve">Si vamos atrasados pero aplicos mas horas, Sera que estamos realizando actividades que no estan en el cronograma de trabajo o que si trabajamos mas pero: no se  analizo  bien el requerimiento, o estas subestimado, o hemos estado corrigiendo muchos defectos etc. </t>
  </si>
  <si>
    <t>Si aplicamos menos horas y vamos atrasados, sera porque le estamos dedicando  menos horas al proyecto de las planeadas, o sera por otra cosa ej: error en el registro de horas.</t>
  </si>
  <si>
    <t>Periodocidad: Quincenalmente</t>
  </si>
  <si>
    <t>CNL-O-001- App Movil</t>
  </si>
  <si>
    <t>Horas reales por fase</t>
  </si>
  <si>
    <t>Horas estimadas por fase</t>
  </si>
  <si>
    <t>Indice de desempeño de cronograma para fase de desarrollo actividades importantes para el cliente</t>
  </si>
  <si>
    <t xml:space="preserve"> Horas estimadas por fase </t>
  </si>
  <si>
    <t xml:space="preserve">Proyecto 2 </t>
  </si>
  <si>
    <t>Fase de Desarrollo</t>
  </si>
  <si>
    <t xml:space="preserve">Preventa </t>
  </si>
  <si>
    <t>Horas Planeadas</t>
  </si>
  <si>
    <t>tareas</t>
  </si>
  <si>
    <t>Total</t>
  </si>
  <si>
    <t>Preventa</t>
  </si>
  <si>
    <t>RIP</t>
  </si>
  <si>
    <t>Especificacion de Requerimientos</t>
  </si>
  <si>
    <t>Recepcion e Inicio de proyecto</t>
  </si>
  <si>
    <t>RTS</t>
  </si>
  <si>
    <t>=</t>
  </si>
  <si>
    <t>Periodo</t>
  </si>
  <si>
    <t>17 Julio del 2015</t>
  </si>
  <si>
    <t>13 Octubre del 2015</t>
  </si>
  <si>
    <t xml:space="preserve">Propuestas Aceptadas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</si>
</sst>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_);\(0\)"/>
    <numFmt numFmtId="165" formatCode="dd\-mm\-yy;@"/>
    <numFmt numFmtId="166" formatCode="0.0;[Red]0.0"/>
    <numFmt numFmtId="167" formatCode="0.00;[Red]0.00"/>
    <numFmt numFmtId="168" formatCode="0;[Red]0"/>
    <numFmt numFmtId="171" formatCode="[$-409]d\-mmm\-yy;@"/>
  </numFmts>
  <fonts count="25" x14ac:knownFonts="1">
    <font>
      <sz val="12"/>
      <color theme="1"/>
      <name val="Calibri"/>
      <family val="2"/>
      <scheme val="minor"/>
    </font>
    <font>
      <sz val="24"/>
      <color theme="1"/>
      <name val="Myriad Pro Light"/>
      <family val="2"/>
    </font>
    <font>
      <b/>
      <sz val="11"/>
      <color rgb="FF000000"/>
      <name val="Myriad Pro Light"/>
      <family val="2"/>
    </font>
    <font>
      <sz val="10"/>
      <name val="Myriad Pro Light"/>
      <family val="2"/>
    </font>
    <font>
      <sz val="12"/>
      <name val="Myriad Pro Light"/>
      <family val="2"/>
    </font>
    <font>
      <sz val="12"/>
      <color theme="1"/>
      <name val="Myriad Pro Light"/>
      <family val="2"/>
    </font>
    <font>
      <b/>
      <sz val="12"/>
      <color theme="1"/>
      <name val="Myriad Pro Light"/>
      <family val="2"/>
    </font>
    <font>
      <b/>
      <sz val="12"/>
      <color theme="1"/>
      <name val="Calibri"/>
      <family val="2"/>
      <scheme val="minor"/>
    </font>
    <font>
      <sz val="11"/>
      <color rgb="FF000000"/>
      <name val="Myriad Pro Light"/>
      <family val="2"/>
    </font>
    <font>
      <b/>
      <i/>
      <sz val="12"/>
      <color theme="1"/>
      <name val="Myriad Pro Light"/>
      <family val="2"/>
    </font>
    <font>
      <i/>
      <sz val="12"/>
      <color theme="1"/>
      <name val="Myriad Pro Light"/>
      <family val="2"/>
    </font>
    <font>
      <sz val="12"/>
      <color rgb="FFFF0000"/>
      <name val="Myriad Pro Light"/>
      <family val="2"/>
    </font>
    <font>
      <sz val="12"/>
      <color rgb="FFFFC000"/>
      <name val="Myriad Pro Light"/>
      <family val="2"/>
    </font>
    <font>
      <sz val="12"/>
      <color rgb="FF00B050"/>
      <name val="Myriad Pro Light"/>
      <family val="2"/>
    </font>
    <font>
      <b/>
      <i/>
      <sz val="12"/>
      <name val="Myriad Pro Light"/>
      <family val="2"/>
    </font>
    <font>
      <i/>
      <sz val="11"/>
      <color rgb="FF000000"/>
      <name val="Myriad Pro Light"/>
      <family val="2"/>
    </font>
    <font>
      <b/>
      <i/>
      <sz val="11"/>
      <color rgb="FF000000"/>
      <name val="Myriad Pro Light"/>
      <family val="2"/>
    </font>
    <font>
      <sz val="11"/>
      <color rgb="FFFFC000"/>
      <name val="Myriad Pro Light"/>
      <family val="2"/>
    </font>
    <font>
      <sz val="11"/>
      <color rgb="FFFF0000"/>
      <name val="Myriad Pro Light"/>
      <family val="2"/>
    </font>
    <font>
      <sz val="11"/>
      <color rgb="FF00B050"/>
      <name val="Myriad Pro Light"/>
      <family val="2"/>
    </font>
    <font>
      <i/>
      <sz val="14"/>
      <color theme="1"/>
      <name val="Myriad Pro Light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Myriad Pro Light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16" fontId="0" fillId="0" borderId="0" xfId="0" applyNumberFormat="1"/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vertical="center" wrapText="1"/>
    </xf>
    <xf numFmtId="0" fontId="0" fillId="0" borderId="0" xfId="0" applyBorder="1"/>
    <xf numFmtId="0" fontId="4" fillId="6" borderId="4" xfId="0" applyFont="1" applyFill="1" applyBorder="1"/>
    <xf numFmtId="0" fontId="5" fillId="0" borderId="5" xfId="0" applyFont="1" applyBorder="1"/>
    <xf numFmtId="15" fontId="5" fillId="0" borderId="5" xfId="0" applyNumberFormat="1" applyFont="1" applyBorder="1"/>
    <xf numFmtId="0" fontId="4" fillId="3" borderId="7" xfId="0" applyFont="1" applyFill="1" applyBorder="1"/>
    <xf numFmtId="0" fontId="4" fillId="6" borderId="0" xfId="0" applyFont="1" applyFill="1" applyBorder="1" applyAlignment="1">
      <alignment horizontal="center"/>
    </xf>
    <xf numFmtId="0" fontId="4" fillId="4" borderId="7" xfId="0" applyFont="1" applyFill="1" applyBorder="1"/>
    <xf numFmtId="0" fontId="4" fillId="5" borderId="7" xfId="0" applyFont="1" applyFill="1" applyBorder="1"/>
    <xf numFmtId="0" fontId="4" fillId="6" borderId="8" xfId="0" applyFont="1" applyFill="1" applyBorder="1" applyAlignment="1"/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/>
    <xf numFmtId="0" fontId="4" fillId="6" borderId="11" xfId="0" applyFont="1" applyFill="1" applyBorder="1" applyAlignment="1"/>
    <xf numFmtId="0" fontId="4" fillId="6" borderId="12" xfId="0" applyFont="1" applyFill="1" applyBorder="1" applyAlignment="1"/>
    <xf numFmtId="0" fontId="4" fillId="6" borderId="13" xfId="0" applyFont="1" applyFill="1" applyBorder="1" applyAlignment="1"/>
    <xf numFmtId="0" fontId="4" fillId="6" borderId="14" xfId="0" applyFont="1" applyFill="1" applyBorder="1" applyAlignment="1">
      <alignment horizontal="center"/>
    </xf>
    <xf numFmtId="0" fontId="4" fillId="6" borderId="15" xfId="0" applyFont="1" applyFill="1" applyBorder="1" applyAlignment="1"/>
    <xf numFmtId="0" fontId="1" fillId="0" borderId="0" xfId="0" applyFont="1" applyAlignment="1"/>
    <xf numFmtId="0" fontId="6" fillId="0" borderId="0" xfId="0" applyFont="1"/>
    <xf numFmtId="0" fontId="7" fillId="0" borderId="0" xfId="0" applyFont="1"/>
    <xf numFmtId="0" fontId="4" fillId="6" borderId="8" xfId="0" applyFont="1" applyFill="1" applyBorder="1" applyAlignment="1" applyProtection="1"/>
    <xf numFmtId="0" fontId="4" fillId="6" borderId="9" xfId="0" applyFont="1" applyFill="1" applyBorder="1" applyAlignment="1" applyProtection="1">
      <alignment horizontal="center"/>
    </xf>
    <xf numFmtId="0" fontId="4" fillId="6" borderId="10" xfId="0" applyFont="1" applyFill="1" applyBorder="1" applyAlignment="1" applyProtection="1"/>
    <xf numFmtId="0" fontId="4" fillId="6" borderId="11" xfId="0" applyFont="1" applyFill="1" applyBorder="1" applyAlignment="1" applyProtection="1"/>
    <xf numFmtId="0" fontId="4" fillId="6" borderId="0" xfId="0" applyFont="1" applyFill="1" applyBorder="1" applyAlignment="1" applyProtection="1">
      <alignment horizontal="center"/>
    </xf>
    <xf numFmtId="0" fontId="4" fillId="6" borderId="12" xfId="0" applyFont="1" applyFill="1" applyBorder="1" applyAlignment="1" applyProtection="1"/>
    <xf numFmtId="0" fontId="4" fillId="6" borderId="13" xfId="0" applyFont="1" applyFill="1" applyBorder="1" applyAlignment="1" applyProtection="1"/>
    <xf numFmtId="0" fontId="4" fillId="6" borderId="14" xfId="0" applyFont="1" applyFill="1" applyBorder="1" applyAlignment="1" applyProtection="1">
      <alignment horizontal="center"/>
    </xf>
    <xf numFmtId="0" fontId="4" fillId="6" borderId="15" xfId="0" applyFont="1" applyFill="1" applyBorder="1" applyAlignment="1" applyProtection="1"/>
    <xf numFmtId="0" fontId="4" fillId="6" borderId="16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5" fillId="0" borderId="6" xfId="0" applyFont="1" applyBorder="1"/>
    <xf numFmtId="0" fontId="5" fillId="0" borderId="20" xfId="0" applyFont="1" applyBorder="1"/>
    <xf numFmtId="0" fontId="5" fillId="0" borderId="20" xfId="0" applyFont="1" applyBorder="1" applyAlignment="1"/>
    <xf numFmtId="0" fontId="0" fillId="0" borderId="20" xfId="0" applyBorder="1"/>
    <xf numFmtId="15" fontId="5" fillId="0" borderId="20" xfId="0" applyNumberFormat="1" applyFont="1" applyBorder="1"/>
    <xf numFmtId="164" fontId="5" fillId="0" borderId="6" xfId="0" applyNumberFormat="1" applyFont="1" applyBorder="1"/>
    <xf numFmtId="165" fontId="0" fillId="0" borderId="0" xfId="0" applyNumberFormat="1"/>
    <xf numFmtId="0" fontId="8" fillId="0" borderId="20" xfId="0" applyFont="1" applyFill="1" applyBorder="1" applyAlignment="1"/>
    <xf numFmtId="0" fontId="6" fillId="0" borderId="0" xfId="0" applyFont="1" applyFill="1" applyBorder="1" applyAlignment="1"/>
    <xf numFmtId="167" fontId="6" fillId="0" borderId="20" xfId="0" applyNumberFormat="1" applyFont="1" applyFill="1" applyBorder="1" applyAlignment="1">
      <alignment horizontal="center"/>
    </xf>
    <xf numFmtId="0" fontId="5" fillId="0" borderId="0" xfId="0" applyFont="1"/>
    <xf numFmtId="165" fontId="5" fillId="0" borderId="0" xfId="0" applyNumberFormat="1" applyFont="1"/>
    <xf numFmtId="0" fontId="5" fillId="2" borderId="20" xfId="0" applyFont="1" applyFill="1" applyBorder="1"/>
    <xf numFmtId="0" fontId="9" fillId="0" borderId="20" xfId="0" applyFont="1" applyBorder="1"/>
    <xf numFmtId="0" fontId="10" fillId="0" borderId="20" xfId="0" applyFont="1" applyBorder="1"/>
    <xf numFmtId="0" fontId="14" fillId="4" borderId="20" xfId="0" applyFont="1" applyFill="1" applyBorder="1"/>
    <xf numFmtId="0" fontId="9" fillId="4" borderId="20" xfId="0" applyFont="1" applyFill="1" applyBorder="1"/>
    <xf numFmtId="0" fontId="16" fillId="0" borderId="20" xfId="0" applyFont="1" applyFill="1" applyBorder="1" applyAlignment="1"/>
    <xf numFmtId="0" fontId="15" fillId="0" borderId="20" xfId="0" applyFont="1" applyFill="1" applyBorder="1" applyAlignment="1"/>
    <xf numFmtId="165" fontId="5" fillId="0" borderId="20" xfId="0" applyNumberFormat="1" applyFont="1" applyBorder="1"/>
    <xf numFmtId="0" fontId="6" fillId="0" borderId="20" xfId="0" applyFont="1" applyFill="1" applyBorder="1" applyAlignment="1"/>
    <xf numFmtId="0" fontId="0" fillId="0" borderId="7" xfId="0" applyBorder="1"/>
    <xf numFmtId="165" fontId="5" fillId="0" borderId="7" xfId="0" applyNumberFormat="1" applyFont="1" applyBorder="1"/>
    <xf numFmtId="165" fontId="5" fillId="0" borderId="0" xfId="0" applyNumberFormat="1" applyFont="1" applyBorder="1"/>
    <xf numFmtId="167" fontId="6" fillId="0" borderId="20" xfId="0" applyNumberFormat="1" applyFont="1" applyFill="1" applyBorder="1" applyAlignment="1"/>
    <xf numFmtId="167" fontId="0" fillId="0" borderId="20" xfId="0" applyNumberFormat="1" applyBorder="1"/>
    <xf numFmtId="167" fontId="0" fillId="0" borderId="25" xfId="0" applyNumberFormat="1" applyBorder="1"/>
    <xf numFmtId="0" fontId="16" fillId="4" borderId="20" xfId="0" applyFont="1" applyFill="1" applyBorder="1" applyAlignment="1"/>
    <xf numFmtId="0" fontId="20" fillId="0" borderId="0" xfId="0" applyFont="1"/>
    <xf numFmtId="15" fontId="5" fillId="0" borderId="0" xfId="0" applyNumberFormat="1" applyFont="1" applyBorder="1"/>
    <xf numFmtId="0" fontId="6" fillId="0" borderId="0" xfId="0" applyFont="1" applyAlignment="1"/>
    <xf numFmtId="0" fontId="21" fillId="0" borderId="0" xfId="0" applyFont="1" applyAlignment="1"/>
    <xf numFmtId="167" fontId="6" fillId="0" borderId="7" xfId="0" applyNumberFormat="1" applyFont="1" applyFill="1" applyBorder="1" applyAlignment="1">
      <alignment horizontal="center"/>
    </xf>
    <xf numFmtId="0" fontId="5" fillId="0" borderId="7" xfId="0" applyFont="1" applyBorder="1"/>
    <xf numFmtId="0" fontId="5" fillId="0" borderId="0" xfId="0" applyFont="1" applyBorder="1"/>
    <xf numFmtId="0" fontId="8" fillId="0" borderId="0" xfId="0" applyFont="1" applyFill="1" applyBorder="1" applyAlignment="1"/>
    <xf numFmtId="168" fontId="5" fillId="0" borderId="7" xfId="0" applyNumberFormat="1" applyFont="1" applyBorder="1"/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1" fontId="5" fillId="0" borderId="6" xfId="0" applyNumberFormat="1" applyFont="1" applyBorder="1"/>
    <xf numFmtId="1" fontId="5" fillId="0" borderId="5" xfId="0" applyNumberFormat="1" applyFont="1" applyBorder="1"/>
    <xf numFmtId="168" fontId="5" fillId="0" borderId="6" xfId="0" applyNumberFormat="1" applyFont="1" applyBorder="1"/>
    <xf numFmtId="167" fontId="6" fillId="0" borderId="7" xfId="0" applyNumberFormat="1" applyFont="1" applyFill="1" applyBorder="1" applyAlignment="1">
      <alignment horizontal="center"/>
    </xf>
    <xf numFmtId="0" fontId="0" fillId="7" borderId="0" xfId="0" applyFill="1"/>
    <xf numFmtId="0" fontId="0" fillId="9" borderId="0" xfId="0" applyFill="1"/>
    <xf numFmtId="0" fontId="0" fillId="9" borderId="0" xfId="0" applyFill="1" applyAlignment="1">
      <alignment vertical="center"/>
    </xf>
    <xf numFmtId="0" fontId="0" fillId="10" borderId="20" xfId="0" applyFill="1" applyBorder="1" applyAlignment="1">
      <alignment wrapText="1"/>
    </xf>
    <xf numFmtId="0" fontId="0" fillId="10" borderId="20" xfId="0" applyFill="1" applyBorder="1" applyAlignment="1">
      <alignment vertical="center" wrapText="1"/>
    </xf>
    <xf numFmtId="0" fontId="14" fillId="0" borderId="20" xfId="0" applyFont="1" applyFill="1" applyBorder="1"/>
    <xf numFmtId="0" fontId="10" fillId="0" borderId="20" xfId="0" applyFont="1" applyFill="1" applyBorder="1"/>
    <xf numFmtId="0" fontId="9" fillId="0" borderId="20" xfId="0" applyFont="1" applyFill="1" applyBorder="1"/>
    <xf numFmtId="0" fontId="5" fillId="0" borderId="20" xfId="0" applyFont="1" applyFill="1" applyBorder="1"/>
    <xf numFmtId="0" fontId="5" fillId="0" borderId="20" xfId="0" applyFont="1" applyBorder="1" applyAlignment="1">
      <alignment horizontal="center"/>
    </xf>
    <xf numFmtId="167" fontId="24" fillId="11" borderId="20" xfId="0" applyNumberFormat="1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8" borderId="0" xfId="0" applyFill="1" applyAlignment="1">
      <alignment horizontal="center"/>
    </xf>
    <xf numFmtId="0" fontId="21" fillId="0" borderId="0" xfId="0" applyFont="1" applyAlignment="1">
      <alignment horizontal="center"/>
    </xf>
    <xf numFmtId="0" fontId="6" fillId="0" borderId="6" xfId="0" applyNumberFormat="1" applyFont="1" applyFill="1" applyBorder="1" applyAlignment="1">
      <alignment horizontal="center"/>
    </xf>
    <xf numFmtId="0" fontId="6" fillId="0" borderId="19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167" fontId="6" fillId="0" borderId="7" xfId="0" applyNumberFormat="1" applyFont="1" applyFill="1" applyBorder="1" applyAlignment="1">
      <alignment horizontal="center"/>
    </xf>
    <xf numFmtId="167" fontId="6" fillId="0" borderId="22" xfId="0" applyNumberFormat="1" applyFont="1" applyFill="1" applyBorder="1" applyAlignment="1">
      <alignment horizontal="center"/>
    </xf>
    <xf numFmtId="167" fontId="6" fillId="0" borderId="21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6" fontId="6" fillId="0" borderId="6" xfId="0" applyNumberFormat="1" applyFont="1" applyFill="1" applyBorder="1" applyAlignment="1">
      <alignment horizontal="center"/>
    </xf>
    <xf numFmtId="166" fontId="6" fillId="0" borderId="19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5" fillId="0" borderId="19" xfId="0" applyFont="1" applyBorder="1" applyAlignment="1">
      <alignment horizontal="center" wrapText="1"/>
    </xf>
    <xf numFmtId="15" fontId="5" fillId="0" borderId="6" xfId="0" applyNumberFormat="1" applyFont="1" applyBorder="1"/>
    <xf numFmtId="171" fontId="5" fillId="0" borderId="5" xfId="0" applyNumberFormat="1" applyFont="1" applyBorder="1"/>
    <xf numFmtId="15" fontId="5" fillId="0" borderId="7" xfId="0" applyNumberFormat="1" applyFont="1" applyBorder="1"/>
    <xf numFmtId="0" fontId="5" fillId="0" borderId="7" xfId="0" applyFont="1" applyBorder="1" applyAlignment="1">
      <alignment horizontal="center"/>
    </xf>
    <xf numFmtId="0" fontId="5" fillId="0" borderId="21" xfId="0" applyFont="1" applyBorder="1" applyAlignment="1">
      <alignment horizontal="center"/>
    </xf>
  </cellXfs>
  <cellStyles count="1">
    <cellStyle name="Normal" xfId="0" builtinId="0"/>
  </cellStyles>
  <dxfs count="52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'Historico de ind de proyectos'!$B$12</c:f>
              <c:strCache>
                <c:ptCount val="1"/>
                <c:pt idx="0">
                  <c:v>SPI General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'Historico de ind de proyectos'!$C$12:$H$12</c:f>
              <c:numCache>
                <c:formatCode>0.00;[Red]0.00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'Historico de ind de proyectos'!$B$17</c:f>
              <c:strCache>
                <c:ptCount val="1"/>
                <c:pt idx="0">
                  <c:v>Indice de desempeño por horas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'Historico de ind de proyectos'!$C$17:$H$17</c:f>
              <c:numCache>
                <c:formatCode>0.00;[Red]0.00</c:formatCode>
                <c:ptCount val="6"/>
                <c:pt idx="0">
                  <c:v>0.68788596369039334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'Historico de ind de proyectos'!$B$22</c:f>
              <c:strCache>
                <c:ptCount val="1"/>
                <c:pt idx="0">
                  <c:v>Indice de desempeño de cronograma para fase de desarrollo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'Historico de ind de proyectos'!$C$22:$H$22</c:f>
              <c:numCache>
                <c:formatCode>0.00;[Red]0.00</c:formatCode>
                <c:ptCount val="6"/>
                <c:pt idx="0">
                  <c:v>0.55636363636363639</c:v>
                </c:pt>
                <c:pt idx="1">
                  <c:v>0.26561493882807469</c:v>
                </c:pt>
                <c:pt idx="2">
                  <c:v>0.77538696060037526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'Historico de ind de proyectos'!#REF!</c:f>
              <c:strCache>
                <c:ptCount val="1"/>
                <c:pt idx="0">
                  <c:v>Indice de esfuerzo(Por tareas completas)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'Historico de ind de proyectos'!#REF!</c:f>
              <c:numCache>
                <c:formatCode>General</c:formatCode>
                <c:ptCount val="6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583856"/>
        <c:axId val="997552304"/>
      </c:lineChart>
      <c:catAx>
        <c:axId val="99758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552304"/>
        <c:crosses val="autoZero"/>
        <c:auto val="1"/>
        <c:lblAlgn val="ctr"/>
        <c:lblOffset val="100"/>
        <c:noMultiLvlLbl val="0"/>
      </c:catAx>
      <c:valAx>
        <c:axId val="9975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583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'Historico de ind de proyectos'!#REF!</c:f>
              <c:numCache>
                <c:formatCode>General</c:formatCode>
                <c:ptCount val="6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'Historico de ind de proyectos'!#REF!</c15:sqref>
                        </c15:formulaRef>
                      </c:ext>
                    </c:extLst>
                    <c:strCache>
                      <c:ptCount val="1"/>
                      <c:pt idx="0">
                        <c:v>Indice de esfuerzo(Por tareas completas)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'Historico de ind de proyectos'!#REF!</c:f>
              <c:numCache>
                <c:formatCode>0.00;[Red]0.00</c:formatCode>
                <c:ptCount val="6"/>
                <c:pt idx="0">
                  <c:v>0.875</c:v>
                </c:pt>
                <c:pt idx="1">
                  <c:v>0.9375</c:v>
                </c:pt>
                <c:pt idx="2">
                  <c:v>0.88749999999999996</c:v>
                </c:pt>
                <c:pt idx="3">
                  <c:v>0.95</c:v>
                </c:pt>
                <c:pt idx="4">
                  <c:v>0.9</c:v>
                </c:pt>
                <c:pt idx="5">
                  <c:v>0.96250000000000002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'Historico de ind de proyectos'!#REF!</c15:sqref>
                        </c15:formulaRef>
                      </c:ext>
                    </c:extLst>
                    <c:strCache>
                      <c:ptCount val="1"/>
                      <c:pt idx="0">
                        <c:v>Indice de desempeño de cronograma para fase de desarrollo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'Historico de ind de proyectos'!#REF!</c:f>
              <c:numCache>
                <c:formatCode>0.00;[Red]0.00</c:formatCode>
                <c:ptCount val="6"/>
                <c:pt idx="0">
                  <c:v>0.85857142857142854</c:v>
                </c:pt>
                <c:pt idx="1">
                  <c:v>3.3333333333333333E-2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'Historico de ind de proyectos'!#REF!</c15:sqref>
                        </c15:formulaRef>
                      </c:ext>
                    </c:extLst>
                    <c:strCache>
                      <c:ptCount val="1"/>
                      <c:pt idx="0">
                        <c:v>Indice de desempeño por horas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'Historico de ind de proyectos'!#REF!</c:f>
              <c:numCache>
                <c:formatCode>0.00;[Red]0.00</c:formatCode>
                <c:ptCount val="6"/>
                <c:pt idx="0">
                  <c:v>0.85</c:v>
                </c:pt>
                <c:pt idx="1">
                  <c:v>0.2</c:v>
                </c:pt>
                <c:pt idx="2">
                  <c:v>0.6</c:v>
                </c:pt>
                <c:pt idx="3">
                  <c:v>0.84</c:v>
                </c:pt>
                <c:pt idx="4">
                  <c:v>0.86</c:v>
                </c:pt>
                <c:pt idx="5">
                  <c:v>0.9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'Historico de ind de proyectos'!#REF!</c15:sqref>
                        </c15:formulaRef>
                      </c:ext>
                    </c:extLst>
                    <c:strCache>
                      <c:ptCount val="1"/>
                      <c:pt idx="0">
                        <c:v>SPI General 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584400"/>
        <c:axId val="997566448"/>
      </c:lineChart>
      <c:catAx>
        <c:axId val="99758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566448"/>
        <c:crosses val="autoZero"/>
        <c:auto val="1"/>
        <c:lblAlgn val="ctr"/>
        <c:lblOffset val="100"/>
        <c:noMultiLvlLbl val="0"/>
      </c:catAx>
      <c:valAx>
        <c:axId val="9975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58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'Historico de Lecciones Aprendid'!$G$11</c:f>
              <c:strCache>
                <c:ptCount val="1"/>
                <c:pt idx="0">
                  <c:v>17 Julio del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de Lecciones Aprendid'!$K$11:$L$11</c15:sqref>
                  </c15:fullRef>
                </c:ext>
              </c:extLst>
              <c:f>'Historico de Lecciones Aprendid'!$K$11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'Historico de Lecciones Aprendid'!$G$12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de Lecciones Aprendid'!$K$12:$L$12</c15:sqref>
                  </c15:fullRef>
                </c:ext>
              </c:extLst>
              <c:f>'Historico de Lecciones Aprendid'!$K$12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'Historico de Lecciones Aprendid'!$G$13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de Lecciones Aprendid'!$K$13:$L$13</c15:sqref>
                  </c15:fullRef>
                </c:ext>
              </c:extLst>
              <c:f>'Historico de Lecciones Aprendid'!$K$13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'Historico de Lecciones Aprendid'!$G$14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de Lecciones Aprendid'!$K$14:$L$14</c15:sqref>
                  </c15:fullRef>
                </c:ext>
              </c:extLst>
              <c:f>'Historico de Lecciones Aprendid'!$K$14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'Historico de Lecciones Aprendid'!$G$15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de Lecciones Aprendid'!$K$15:$L$15</c15:sqref>
                  </c15:fullRef>
                </c:ext>
              </c:extLst>
              <c:f>'Historico de Lecciones Aprendid'!$K$15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'Historico de Lecciones Aprendid'!$G$16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de Lecciones Aprendid'!$K$16:$L$16</c15:sqref>
                  </c15:fullRef>
                </c:ext>
              </c:extLst>
              <c:f>'Historico de Lecciones Aprendid'!$K$16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563728"/>
        <c:axId val="997568080"/>
      </c:barChart>
      <c:catAx>
        <c:axId val="997563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7568080"/>
        <c:crosses val="autoZero"/>
        <c:auto val="1"/>
        <c:lblAlgn val="ctr"/>
        <c:lblOffset val="100"/>
        <c:noMultiLvlLbl val="0"/>
      </c:catAx>
      <c:valAx>
        <c:axId val="9975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5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Contibucion</a:t>
            </a:r>
            <a:r>
              <a:rPr lang="es-MX" baseline="0"/>
              <a:t> Mensual de Propuestas de Mejora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'Historico Propuestas de Mejora'!$H$12</c:f>
              <c:strCache>
                <c:ptCount val="1"/>
                <c:pt idx="0">
                  <c:v>17-Jul-15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1.00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Propuestas de Mejora'!$L$12:$N$12</c15:sqref>
                  </c15:fullRef>
                </c:ext>
              </c:extLst>
              <c:f>'Historico Propuestas de Mejora'!$L$12</c:f>
              <c:numCache>
                <c:formatCode>0.00;[Red]0.00</c:formatCode>
                <c:ptCount val="1"/>
                <c:pt idx="0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'Historico Propuestas de Mejora'!$H$13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Propuestas de Mejora'!$L$13:$N$13</c15:sqref>
                  </c15:fullRef>
                </c:ext>
              </c:extLst>
              <c:f>'Historico Propuestas de Mejora'!$L$13</c:f>
              <c:numCache>
                <c:formatCode>0.00;[Red]0.00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'Historico Propuestas de Mejora'!$H$14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Propuestas de Mejora'!$L$14:$N$14</c15:sqref>
                  </c15:fullRef>
                </c:ext>
              </c:extLst>
              <c:f>'Historico Propuestas de Mejora'!$L$14</c:f>
              <c:numCache>
                <c:formatCode>0.00;[Red]0.00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'Historico Propuestas de Mejora'!$H$15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Propuestas de Mejora'!$L$15:$N$15</c15:sqref>
                  </c15:fullRef>
                </c:ext>
              </c:extLst>
              <c:f>'Historico Propuestas de Mejora'!$L$15</c:f>
              <c:numCache>
                <c:formatCode>0.00;[Red]0.00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'Historico Propuestas de Mejora'!$H$16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Propuestas de Mejora'!$L$16:$N$16</c15:sqref>
                  </c15:fullRef>
                </c:ext>
              </c:extLst>
              <c:f>'Historico Propuestas de Mejora'!$L$16</c:f>
              <c:numCache>
                <c:formatCode>0.00;[Red]0.00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580048"/>
        <c:axId val="997581680"/>
      </c:barChart>
      <c:catAx>
        <c:axId val="997580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7581680"/>
        <c:crosses val="autoZero"/>
        <c:auto val="1"/>
        <c:lblAlgn val="ctr"/>
        <c:lblOffset val="100"/>
        <c:noMultiLvlLbl val="0"/>
      </c:catAx>
      <c:valAx>
        <c:axId val="9975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5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Aceptación</a:t>
            </a:r>
            <a:r>
              <a:rPr lang="es-MX" baseline="0"/>
              <a:t> de Propuestas de Mejora</a:t>
            </a:r>
            <a:endParaRPr lang="es-MX"/>
          </a:p>
        </c:rich>
      </c:tx>
      <c:layout>
        <c:manualLayout>
          <c:xMode val="edge"/>
          <c:yMode val="edge"/>
          <c:x val="0.29314936130597574"/>
          <c:y val="3.0291455594736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'Historico de Aceptacion de ProM'!$I$11</c:f>
              <c:strCache>
                <c:ptCount val="1"/>
                <c:pt idx="0">
                  <c:v>17-Jul-15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de Aceptacion de ProM'!$M$11:$N$11</c15:sqref>
                  </c15:fullRef>
                </c:ext>
              </c:extLst>
              <c:f>'Historico de Aceptacion de ProM'!$M$11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'Historico de Aceptacion de ProM'!$I$12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de Aceptacion de ProM'!$M$12:$N$12</c15:sqref>
                  </c15:fullRef>
                </c:ext>
              </c:extLst>
              <c:f>'Historico de Aceptacion de ProM'!$M$12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'Historico de Aceptacion de ProM'!$I$13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de Aceptacion de ProM'!$M$13:$N$13</c15:sqref>
                  </c15:fullRef>
                </c:ext>
              </c:extLst>
              <c:f>'Historico de Aceptacion de ProM'!$M$13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'Historico de Aceptacion de ProM'!$I$14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de Aceptacion de ProM'!$M$14:$N$14</c15:sqref>
                  </c15:fullRef>
                </c:ext>
              </c:extLst>
              <c:f>'Historico de Aceptacion de ProM'!$M$14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'Historico de Aceptacion de ProM'!$I$15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de Aceptacion de ProM'!$M$15:$N$15</c15:sqref>
                  </c15:fullRef>
                </c:ext>
              </c:extLst>
              <c:f>'Historico de Aceptacion de ProM'!$M$15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566992"/>
        <c:axId val="997582768"/>
      </c:barChart>
      <c:catAx>
        <c:axId val="997566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7582768"/>
        <c:crosses val="autoZero"/>
        <c:auto val="1"/>
        <c:lblAlgn val="ctr"/>
        <c:lblOffset val="100"/>
        <c:noMultiLvlLbl val="0"/>
      </c:catAx>
      <c:valAx>
        <c:axId val="9975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56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Indicadores</a:t>
            </a:r>
            <a:r>
              <a:rPr lang="es-MX" baseline="0"/>
              <a:t> de Proyectos Exitosos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'Hitorico de Proyectos Exitosos'!$G$11</c:f>
              <c:strCache>
                <c:ptCount val="1"/>
                <c:pt idx="0">
                  <c:v>25-Jun-15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'Hitorico de Proyectos Exitosos'!$J$11:$K$11</c15:sqref>
                  </c15:fullRef>
                </c:ext>
              </c:extLst>
              <c:f>'Hitorico de Proyectos Exitosos'!$J$11</c:f>
              <c:numCache>
                <c:formatCode>0.0;[Red]0.0</c:formatCode>
                <c:ptCount val="1"/>
                <c:pt idx="0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'Hitorico de Proyectos Exitosos'!$G$12</c:f>
              <c:strCache>
                <c:ptCount val="1"/>
                <c:pt idx="0">
                  <c:v>26-Aug-15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'Hitorico de Proyectos Exitosos'!$J$12:$K$12</c15:sqref>
                  </c15:fullRef>
                </c:ext>
              </c:extLst>
              <c:f>'Hitorico de Proyectos Exitosos'!$J$12</c:f>
              <c:numCache>
                <c:formatCode>0.0;[Red]0.0</c:formatCode>
                <c:ptCount val="1"/>
                <c:pt idx="0">
                  <c:v>40</c:v>
                </c:pt>
              </c:numCache>
            </c:numRef>
          </c:val>
        </c:ser>
        <c:ser>
          <c:idx val="2"/>
          <c:order val="2"/>
          <c:tx>
            <c:strRef>
              <c:f>'Hitorico de Proyectos Exitosos'!$G$13</c:f>
              <c:strCache>
                <c:ptCount val="1"/>
                <c:pt idx="0">
                  <c:v>27-Oct-15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'Hitorico de Proyectos Exitosos'!$J$13:$K$13</c15:sqref>
                  </c15:fullRef>
                </c:ext>
              </c:extLst>
              <c:f>'Hitorico de Proyectos Exitosos'!$J$13</c:f>
              <c:numCache>
                <c:formatCode>0.0;[Red]0.0</c:formatCode>
                <c:ptCount val="1"/>
                <c:pt idx="0">
                  <c:v>25</c:v>
                </c:pt>
              </c:numCache>
            </c:numRef>
          </c:val>
        </c:ser>
        <c:ser>
          <c:idx val="3"/>
          <c:order val="3"/>
          <c:tx>
            <c:strRef>
              <c:f>'Hitorico de Proyectos Exitosos'!$G$14</c:f>
              <c:strCache>
                <c:ptCount val="1"/>
                <c:pt idx="0">
                  <c:v>28-Nov-15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'Hitorico de Proyectos Exitosos'!$J$14:$K$14</c15:sqref>
                  </c15:fullRef>
                </c:ext>
              </c:extLst>
              <c:f>'Hitorico de Proyectos Exitosos'!$J$14</c:f>
              <c:numCache>
                <c:formatCode>0.0;[Red]0.0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4"/>
          <c:tx>
            <c:strRef>
              <c:f>'Hitorico de Proyectos Exitosos'!$G$15</c:f>
              <c:strCache>
                <c:ptCount val="1"/>
                <c:pt idx="0">
                  <c:v>29-Jan-16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'Hitorico de Proyectos Exitosos'!$J$15:$K$15</c15:sqref>
                  </c15:fullRef>
                </c:ext>
              </c:extLst>
              <c:f>'Hitorico de Proyectos Exitosos'!$J$15</c:f>
              <c:numCache>
                <c:formatCode>0.0;[Red]0.0</c:formatCode>
                <c:ptCount val="1"/>
                <c:pt idx="0">
                  <c:v>33.333333333333329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552848"/>
        <c:axId val="997567536"/>
      </c:barChart>
      <c:catAx>
        <c:axId val="997552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7567536"/>
        <c:crosses val="autoZero"/>
        <c:auto val="1"/>
        <c:lblAlgn val="ctr"/>
        <c:lblOffset val="100"/>
        <c:noMultiLvlLbl val="0"/>
      </c:catAx>
      <c:valAx>
        <c:axId val="9975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[Red]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5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161925</xdr:rowOff>
    </xdr:from>
    <xdr:to>
      <xdr:col>2</xdr:col>
      <xdr:colOff>800847</xdr:colOff>
      <xdr:row>7</xdr:row>
      <xdr:rowOff>114152</xdr:rowOff>
    </xdr:to>
    <xdr:pic>
      <xdr:nvPicPr>
        <xdr:cNvPr id="3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695325" y="161925"/>
          <a:ext cx="1553322" cy="13524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0</xdr:rowOff>
    </xdr:from>
    <xdr:to>
      <xdr:col>1</xdr:col>
      <xdr:colOff>1383232</xdr:colOff>
      <xdr:row>6</xdr:row>
      <xdr:rowOff>152252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514350" y="0"/>
          <a:ext cx="1554682" cy="13524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10</xdr:row>
      <xdr:rowOff>1</xdr:rowOff>
    </xdr:from>
    <xdr:to>
      <xdr:col>14</xdr:col>
      <xdr:colOff>514350</xdr:colOff>
      <xdr:row>26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514350</xdr:colOff>
      <xdr:row>0</xdr:row>
      <xdr:rowOff>0</xdr:rowOff>
    </xdr:from>
    <xdr:to>
      <xdr:col>3</xdr:col>
      <xdr:colOff>11632</xdr:colOff>
      <xdr:row>6</xdr:row>
      <xdr:rowOff>152252</xdr:rowOff>
    </xdr:to>
    <xdr:pic>
      <xdr:nvPicPr>
        <xdr:cNvPr id="3" name="Imagen 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3041" t="23041" r="23041" b="23041"/>
        <a:stretch/>
      </xdr:blipFill>
      <xdr:spPr>
        <a:xfrm>
          <a:off x="514350" y="0"/>
          <a:ext cx="1554682" cy="1352402"/>
        </a:xfrm>
        <a:prstGeom prst="rect">
          <a:avLst/>
        </a:prstGeom>
      </xdr:spPr>
    </xdr:pic>
    <xdr:clientData/>
  </xdr:twoCellAnchor>
  <xdr:twoCellAnchor>
    <xdr:from>
      <xdr:col>4</xdr:col>
      <xdr:colOff>133350</xdr:colOff>
      <xdr:row>27</xdr:row>
      <xdr:rowOff>238125</xdr:rowOff>
    </xdr:from>
    <xdr:to>
      <xdr:col>14</xdr:col>
      <xdr:colOff>504825</xdr:colOff>
      <xdr:row>44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0</xdr:rowOff>
    </xdr:from>
    <xdr:to>
      <xdr:col>1</xdr:col>
      <xdr:colOff>1354657</xdr:colOff>
      <xdr:row>6</xdr:row>
      <xdr:rowOff>152252</xdr:rowOff>
    </xdr:to>
    <xdr:pic>
      <xdr:nvPicPr>
        <xdr:cNvPr id="10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514350" y="0"/>
          <a:ext cx="1553322" cy="1352402"/>
        </a:xfrm>
        <a:prstGeom prst="rect">
          <a:avLst/>
        </a:prstGeom>
      </xdr:spPr>
    </xdr:pic>
    <xdr:clientData/>
  </xdr:twoCellAnchor>
  <xdr:twoCellAnchor>
    <xdr:from>
      <xdr:col>2</xdr:col>
      <xdr:colOff>136072</xdr:colOff>
      <xdr:row>18</xdr:row>
      <xdr:rowOff>89165</xdr:rowOff>
    </xdr:from>
    <xdr:to>
      <xdr:col>8</xdr:col>
      <xdr:colOff>295355</xdr:colOff>
      <xdr:row>32</xdr:row>
      <xdr:rowOff>200104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0</xdr:rowOff>
    </xdr:from>
    <xdr:to>
      <xdr:col>2</xdr:col>
      <xdr:colOff>690629</xdr:colOff>
      <xdr:row>6</xdr:row>
      <xdr:rowOff>38100</xdr:rowOff>
    </xdr:to>
    <xdr:pic>
      <xdr:nvPicPr>
        <xdr:cNvPr id="3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514350" y="0"/>
          <a:ext cx="1553322" cy="1562100"/>
        </a:xfrm>
        <a:prstGeom prst="rect">
          <a:avLst/>
        </a:prstGeom>
      </xdr:spPr>
    </xdr:pic>
    <xdr:clientData/>
  </xdr:twoCellAnchor>
  <xdr:twoCellAnchor>
    <xdr:from>
      <xdr:col>3</xdr:col>
      <xdr:colOff>13608</xdr:colOff>
      <xdr:row>18</xdr:row>
      <xdr:rowOff>136072</xdr:rowOff>
    </xdr:from>
    <xdr:to>
      <xdr:col>11</xdr:col>
      <xdr:colOff>108858</xdr:colOff>
      <xdr:row>34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1079193</xdr:colOff>
      <xdr:row>7</xdr:row>
      <xdr:rowOff>66675</xdr:rowOff>
    </xdr:to>
    <xdr:pic>
      <xdr:nvPicPr>
        <xdr:cNvPr id="3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38100" y="0"/>
          <a:ext cx="1729134" cy="1695450"/>
        </a:xfrm>
        <a:prstGeom prst="rect">
          <a:avLst/>
        </a:prstGeom>
      </xdr:spPr>
    </xdr:pic>
    <xdr:clientData/>
  </xdr:twoCellAnchor>
  <xdr:twoCellAnchor>
    <xdr:from>
      <xdr:col>4</xdr:col>
      <xdr:colOff>409014</xdr:colOff>
      <xdr:row>17</xdr:row>
      <xdr:rowOff>68355</xdr:rowOff>
    </xdr:from>
    <xdr:to>
      <xdr:col>12</xdr:col>
      <xdr:colOff>33617</xdr:colOff>
      <xdr:row>31</xdr:row>
      <xdr:rowOff>179293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</xdr:rowOff>
    </xdr:from>
    <xdr:to>
      <xdr:col>2</xdr:col>
      <xdr:colOff>452784</xdr:colOff>
      <xdr:row>7</xdr:row>
      <xdr:rowOff>9525</xdr:rowOff>
    </xdr:to>
    <xdr:pic>
      <xdr:nvPicPr>
        <xdr:cNvPr id="3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95250" y="9525"/>
          <a:ext cx="1729134" cy="1762125"/>
        </a:xfrm>
        <a:prstGeom prst="rect">
          <a:avLst/>
        </a:prstGeom>
      </xdr:spPr>
    </xdr:pic>
    <xdr:clientData/>
  </xdr:twoCellAnchor>
  <xdr:twoCellAnchor>
    <xdr:from>
      <xdr:col>2</xdr:col>
      <xdr:colOff>240926</xdr:colOff>
      <xdr:row>18</xdr:row>
      <xdr:rowOff>113179</xdr:rowOff>
    </xdr:from>
    <xdr:to>
      <xdr:col>9</xdr:col>
      <xdr:colOff>16809</xdr:colOff>
      <xdr:row>32</xdr:row>
      <xdr:rowOff>32497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0"/>
  <sheetViews>
    <sheetView zoomScale="70" zoomScaleNormal="70" workbookViewId="0">
      <selection activeCell="B20" sqref="B20:S20"/>
    </sheetView>
  </sheetViews>
  <sheetFormatPr defaultColWidth="11" defaultRowHeight="15.75" x14ac:dyDescent="0.25"/>
  <cols>
    <col min="3" max="3" width="12" bestFit="1" customWidth="1"/>
  </cols>
  <sheetData>
    <row r="1" spans="1:20" x14ac:dyDescent="0.25">
      <c r="A1" s="96" t="s">
        <v>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customHeight="1" x14ac:dyDescent="0.2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5.75" customHeight="1" x14ac:dyDescent="0.25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ht="15.75" customHeight="1" x14ac:dyDescent="0.25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 ht="15.75" customHeight="1" x14ac:dyDescent="0.25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</row>
    <row r="6" spans="1:20" x14ac:dyDescent="0.25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</row>
    <row r="7" spans="1:20" ht="15.75" customHeight="1" x14ac:dyDescent="0.25">
      <c r="A7" s="96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</row>
    <row r="8" spans="1:20" ht="15.75" customHeight="1" x14ac:dyDescent="0.25">
      <c r="A8" s="96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</row>
    <row r="9" spans="1:20" ht="15.75" customHeight="1" x14ac:dyDescent="0.25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</row>
    <row r="10" spans="1:20" ht="15.75" customHeight="1" x14ac:dyDescent="0.25"/>
    <row r="12" spans="1:20" x14ac:dyDescent="0.25">
      <c r="B12" s="93" t="s">
        <v>2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</row>
    <row r="13" spans="1:20" ht="15.75" customHeight="1" thickBot="1" x14ac:dyDescent="0.3">
      <c r="B13" s="92" t="s">
        <v>3</v>
      </c>
      <c r="C13" s="92"/>
      <c r="D13" s="92" t="s">
        <v>4</v>
      </c>
      <c r="E13" s="92"/>
      <c r="F13" s="92" t="s">
        <v>5</v>
      </c>
      <c r="G13" s="92"/>
      <c r="H13" s="92"/>
      <c r="I13" s="92"/>
      <c r="J13" s="92"/>
      <c r="K13" s="92"/>
      <c r="L13" s="92"/>
      <c r="M13" s="92"/>
      <c r="N13" s="92" t="s">
        <v>6</v>
      </c>
      <c r="O13" s="92"/>
      <c r="P13" s="2" t="s">
        <v>7</v>
      </c>
      <c r="Q13" s="92" t="s">
        <v>8</v>
      </c>
      <c r="R13" s="92"/>
      <c r="S13" s="92"/>
    </row>
    <row r="14" spans="1:20" ht="17.25" thickTop="1" thickBot="1" x14ac:dyDescent="0.3">
      <c r="B14" s="92" t="s">
        <v>9</v>
      </c>
      <c r="C14" s="92"/>
      <c r="D14" s="92" t="s">
        <v>10</v>
      </c>
      <c r="E14" s="92"/>
      <c r="F14" s="92" t="s">
        <v>11</v>
      </c>
      <c r="G14" s="92"/>
      <c r="H14" s="92"/>
      <c r="I14" s="92"/>
      <c r="J14" s="92"/>
      <c r="K14" s="92"/>
      <c r="L14" s="92"/>
      <c r="M14" s="92"/>
      <c r="N14" s="92" t="s">
        <v>12</v>
      </c>
      <c r="O14" s="92"/>
      <c r="P14" s="3" t="s">
        <v>13</v>
      </c>
      <c r="Q14" s="92"/>
      <c r="R14" s="92"/>
      <c r="S14" s="92"/>
    </row>
    <row r="15" spans="1:20" ht="17.25" customHeight="1" thickTop="1" thickBot="1" x14ac:dyDescent="0.3">
      <c r="B15" s="92" t="s">
        <v>9</v>
      </c>
      <c r="C15" s="92"/>
      <c r="D15" s="92" t="s">
        <v>14</v>
      </c>
      <c r="E15" s="92"/>
      <c r="F15" s="92" t="s">
        <v>15</v>
      </c>
      <c r="G15" s="92"/>
      <c r="H15" s="92"/>
      <c r="I15" s="92"/>
      <c r="J15" s="92"/>
      <c r="K15" s="92"/>
      <c r="L15" s="92"/>
      <c r="M15" s="92"/>
      <c r="N15" s="92" t="s">
        <v>12</v>
      </c>
      <c r="O15" s="92"/>
      <c r="P15" s="3" t="s">
        <v>13</v>
      </c>
      <c r="Q15" s="92" t="s">
        <v>22</v>
      </c>
      <c r="R15" s="92"/>
      <c r="S15" s="92"/>
    </row>
    <row r="16" spans="1:20" ht="17.25" thickTop="1" thickBot="1" x14ac:dyDescent="0.3"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3"/>
      <c r="Q16" s="92"/>
      <c r="R16" s="92"/>
      <c r="S16" s="92"/>
    </row>
    <row r="17" spans="2:19" ht="17.25" thickTop="1" thickBot="1" x14ac:dyDescent="0.3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4"/>
      <c r="Q17" s="92"/>
      <c r="R17" s="92"/>
      <c r="S17" s="92"/>
    </row>
    <row r="18" spans="2:19" ht="16.5" thickTop="1" x14ac:dyDescent="0.25"/>
    <row r="19" spans="2:19" x14ac:dyDescent="0.25">
      <c r="B19" s="93" t="s">
        <v>62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</row>
    <row r="20" spans="2:19" x14ac:dyDescent="0.25">
      <c r="B20" s="95" t="s">
        <v>61</v>
      </c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</row>
  </sheetData>
  <mergeCells count="29">
    <mergeCell ref="B19:S19"/>
    <mergeCell ref="B20:S20"/>
    <mergeCell ref="A1:T9"/>
    <mergeCell ref="B12:S12"/>
    <mergeCell ref="B13:C13"/>
    <mergeCell ref="F16:M16"/>
    <mergeCell ref="N16:O16"/>
    <mergeCell ref="Q16:S16"/>
    <mergeCell ref="B14:C14"/>
    <mergeCell ref="D14:E14"/>
    <mergeCell ref="F14:M14"/>
    <mergeCell ref="N14:O14"/>
    <mergeCell ref="Q14:S14"/>
    <mergeCell ref="D13:E13"/>
    <mergeCell ref="F13:M13"/>
    <mergeCell ref="N13:O13"/>
    <mergeCell ref="Q13:S13"/>
    <mergeCell ref="B15:C15"/>
    <mergeCell ref="B17:C17"/>
    <mergeCell ref="D17:E17"/>
    <mergeCell ref="F17:M17"/>
    <mergeCell ref="N17:O17"/>
    <mergeCell ref="Q17:S17"/>
    <mergeCell ref="D15:E15"/>
    <mergeCell ref="F15:M15"/>
    <mergeCell ref="N15:O15"/>
    <mergeCell ref="Q15:S15"/>
    <mergeCell ref="B16:C16"/>
    <mergeCell ref="D16:E1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78"/>
  <sheetViews>
    <sheetView topLeftCell="A13" zoomScale="85" zoomScaleNormal="85" zoomScaleSheetLayoutView="50" zoomScalePageLayoutView="50" workbookViewId="0">
      <selection activeCell="B20" sqref="B20"/>
    </sheetView>
  </sheetViews>
  <sheetFormatPr defaultRowHeight="15.75" outlineLevelRow="3" x14ac:dyDescent="0.25"/>
  <cols>
    <col min="2" max="2" width="82.625" bestFit="1" customWidth="1"/>
    <col min="3" max="3" width="14" customWidth="1"/>
    <col min="4" max="4" width="26" customWidth="1"/>
    <col min="5" max="5" width="29" customWidth="1"/>
    <col min="6" max="6" width="14.125" customWidth="1"/>
    <col min="7" max="7" width="13.875" customWidth="1"/>
    <col min="8" max="8" width="17.5" customWidth="1"/>
    <col min="9" max="9" width="12.75" customWidth="1"/>
    <col min="10" max="10" width="12.875" customWidth="1"/>
    <col min="11" max="11" width="14.625" bestFit="1" customWidth="1"/>
    <col min="12" max="12" width="10.625" customWidth="1"/>
    <col min="13" max="13" width="11.125" customWidth="1"/>
    <col min="14" max="14" width="11.875" customWidth="1"/>
    <col min="15" max="15" width="11" customWidth="1"/>
  </cols>
  <sheetData>
    <row r="1" spans="1:26" x14ac:dyDescent="0.25">
      <c r="A1" s="96" t="s">
        <v>34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</row>
    <row r="2" spans="1:26" x14ac:dyDescent="0.2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</row>
    <row r="3" spans="1:26" x14ac:dyDescent="0.25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</row>
    <row r="4" spans="1:26" x14ac:dyDescent="0.25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</row>
    <row r="5" spans="1:26" x14ac:dyDescent="0.25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</row>
    <row r="6" spans="1:26" x14ac:dyDescent="0.25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</row>
    <row r="7" spans="1:26" x14ac:dyDescent="0.25">
      <c r="A7" s="96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</row>
    <row r="9" spans="1:26" ht="18.75" x14ac:dyDescent="0.3">
      <c r="B9" s="64"/>
      <c r="C9" s="46"/>
      <c r="D9" s="46"/>
      <c r="E9" s="46"/>
      <c r="F9" s="46"/>
      <c r="G9" s="46"/>
      <c r="H9" s="46"/>
      <c r="I9" s="70"/>
      <c r="J9" s="46" t="s">
        <v>80</v>
      </c>
      <c r="L9" s="95" t="s">
        <v>83</v>
      </c>
      <c r="M9" s="95"/>
      <c r="N9" s="95"/>
      <c r="O9" s="95"/>
      <c r="P9" s="95"/>
      <c r="Q9" s="95"/>
      <c r="R9" s="95"/>
      <c r="S9" t="s">
        <v>84</v>
      </c>
    </row>
    <row r="10" spans="1:26" x14ac:dyDescent="0.25">
      <c r="B10" s="66" t="s">
        <v>74</v>
      </c>
      <c r="C10" s="66"/>
      <c r="D10" s="66"/>
      <c r="E10" s="46"/>
      <c r="F10" s="46"/>
      <c r="G10" s="46"/>
      <c r="H10" s="46"/>
      <c r="I10" s="70"/>
      <c r="J10" s="97" t="s">
        <v>81</v>
      </c>
      <c r="K10" t="s">
        <v>39</v>
      </c>
      <c r="L10">
        <v>1</v>
      </c>
      <c r="M10">
        <v>4</v>
      </c>
      <c r="N10">
        <v>2.2999999999999998</v>
      </c>
      <c r="O10">
        <v>1</v>
      </c>
      <c r="P10">
        <v>1</v>
      </c>
      <c r="Q10">
        <v>4</v>
      </c>
      <c r="R10">
        <v>2</v>
      </c>
      <c r="S10">
        <f>+SUM(L10:R10)</f>
        <v>15.3</v>
      </c>
      <c r="X10" t="s">
        <v>89</v>
      </c>
    </row>
    <row r="11" spans="1:26" s="42" customFormat="1" outlineLevel="1" x14ac:dyDescent="0.25">
      <c r="B11" s="48" t="s">
        <v>73</v>
      </c>
      <c r="C11" s="55">
        <v>42311</v>
      </c>
      <c r="D11" s="55">
        <v>42311</v>
      </c>
      <c r="E11" s="55">
        <v>42311</v>
      </c>
      <c r="F11" s="55">
        <v>42261</v>
      </c>
      <c r="G11" s="55">
        <v>42268</v>
      </c>
      <c r="H11" s="58">
        <v>42275</v>
      </c>
      <c r="I11" s="59"/>
      <c r="J11" s="97"/>
      <c r="K11" s="42" t="s">
        <v>82</v>
      </c>
      <c r="L11">
        <v>1</v>
      </c>
      <c r="M11">
        <v>8</v>
      </c>
      <c r="N11">
        <v>8</v>
      </c>
      <c r="O11">
        <v>0.5</v>
      </c>
      <c r="P11">
        <v>8</v>
      </c>
      <c r="Q11">
        <v>1</v>
      </c>
      <c r="R11">
        <v>1</v>
      </c>
      <c r="S11">
        <f>+SUM(L11:R11)</f>
        <v>27.5</v>
      </c>
      <c r="X11">
        <v>1</v>
      </c>
      <c r="Y11" s="42" t="s">
        <v>90</v>
      </c>
      <c r="Z11">
        <v>8</v>
      </c>
    </row>
    <row r="12" spans="1:26" outlineLevel="1" x14ac:dyDescent="0.25">
      <c r="B12" s="49" t="s">
        <v>35</v>
      </c>
      <c r="C12" s="45" t="e">
        <f>C15/C16</f>
        <v>#DIV/0!</v>
      </c>
      <c r="D12" s="45" t="e">
        <f t="shared" ref="D12:H12" si="0">D15/D16</f>
        <v>#DIV/0!</v>
      </c>
      <c r="E12" s="45" t="e">
        <f t="shared" si="0"/>
        <v>#DIV/0!</v>
      </c>
      <c r="F12" s="45" t="e">
        <f t="shared" si="0"/>
        <v>#DIV/0!</v>
      </c>
      <c r="G12" s="45" t="e">
        <f t="shared" si="0"/>
        <v>#DIV/0!</v>
      </c>
      <c r="H12" s="68" t="e">
        <f t="shared" si="0"/>
        <v>#DIV/0!</v>
      </c>
      <c r="I12" s="70"/>
      <c r="J12" s="46"/>
      <c r="U12" t="s">
        <v>84</v>
      </c>
      <c r="X12">
        <v>0.88</v>
      </c>
      <c r="Z12">
        <f>+(Z11*X12)/X11</f>
        <v>7.04</v>
      </c>
    </row>
    <row r="13" spans="1:26" ht="15.75" customHeight="1" outlineLevel="2" collapsed="1" x14ac:dyDescent="0.25">
      <c r="B13" s="54" t="s">
        <v>50</v>
      </c>
      <c r="C13" s="37"/>
      <c r="D13" s="37"/>
      <c r="E13" s="37"/>
      <c r="F13" s="37"/>
      <c r="G13" s="37"/>
      <c r="H13" s="69"/>
      <c r="I13" s="70"/>
      <c r="J13" s="98" t="s">
        <v>86</v>
      </c>
      <c r="K13" t="s">
        <v>39</v>
      </c>
      <c r="L13">
        <v>5</v>
      </c>
      <c r="M13">
        <v>2</v>
      </c>
      <c r="N13">
        <v>0.5</v>
      </c>
      <c r="O13">
        <v>0.5</v>
      </c>
      <c r="P13">
        <v>0.5</v>
      </c>
      <c r="Q13">
        <v>0</v>
      </c>
      <c r="R13">
        <v>2</v>
      </c>
      <c r="S13">
        <v>5</v>
      </c>
      <c r="T13">
        <v>1</v>
      </c>
      <c r="U13">
        <f>+SUM(L13:T13)</f>
        <v>16.5</v>
      </c>
    </row>
    <row r="14" spans="1:26" ht="15.75" hidden="1" customHeight="1" outlineLevel="3" x14ac:dyDescent="0.25">
      <c r="B14" s="37" t="s">
        <v>44</v>
      </c>
      <c r="C14" s="37"/>
      <c r="D14" s="37"/>
      <c r="E14" s="37"/>
      <c r="F14" s="37"/>
      <c r="G14" s="37"/>
      <c r="H14" s="69"/>
      <c r="I14" s="70"/>
      <c r="J14" s="98"/>
      <c r="K14" s="42" t="s">
        <v>82</v>
      </c>
      <c r="U14">
        <f t="shared" ref="U14" si="1">+SUM(L14:T14)</f>
        <v>0</v>
      </c>
    </row>
    <row r="15" spans="1:26" ht="15.75" customHeight="1" outlineLevel="2" x14ac:dyDescent="0.25">
      <c r="B15" s="50" t="s">
        <v>37</v>
      </c>
      <c r="C15" s="37"/>
      <c r="D15" s="37"/>
      <c r="E15" s="37"/>
      <c r="F15" s="37"/>
      <c r="G15" s="37"/>
      <c r="H15" s="69"/>
      <c r="I15" s="70"/>
      <c r="J15" s="98"/>
      <c r="K15" s="42" t="s">
        <v>82</v>
      </c>
      <c r="L15">
        <v>5</v>
      </c>
      <c r="M15">
        <v>7.04</v>
      </c>
      <c r="N15">
        <v>7.04</v>
      </c>
      <c r="O15">
        <v>6</v>
      </c>
      <c r="P15">
        <v>7.04</v>
      </c>
      <c r="Q15">
        <v>0</v>
      </c>
      <c r="R15">
        <v>8</v>
      </c>
      <c r="S15">
        <v>16</v>
      </c>
      <c r="T15">
        <v>6</v>
      </c>
      <c r="U15">
        <f>+SUM(L15:T15)</f>
        <v>62.12</v>
      </c>
    </row>
    <row r="16" spans="1:26" ht="15.75" customHeight="1" outlineLevel="2" x14ac:dyDescent="0.25">
      <c r="B16" s="50" t="s">
        <v>36</v>
      </c>
      <c r="C16" s="37"/>
      <c r="D16" s="37"/>
      <c r="E16" s="37"/>
      <c r="F16" s="37"/>
      <c r="G16" s="37"/>
      <c r="H16" s="69"/>
      <c r="I16" s="70"/>
      <c r="J16" s="46"/>
      <c r="U16" t="s">
        <v>84</v>
      </c>
    </row>
    <row r="17" spans="2:21" outlineLevel="1" x14ac:dyDescent="0.25">
      <c r="B17" s="86" t="s">
        <v>38</v>
      </c>
      <c r="C17" s="45">
        <f>C20/C21</f>
        <v>0.68788596369039334</v>
      </c>
      <c r="D17" s="45" t="e">
        <f t="shared" ref="D17:H17" si="2">D20/D21</f>
        <v>#DIV/0!</v>
      </c>
      <c r="E17" s="45" t="e">
        <f t="shared" si="2"/>
        <v>#DIV/0!</v>
      </c>
      <c r="F17" s="45" t="e">
        <f t="shared" si="2"/>
        <v>#DIV/0!</v>
      </c>
      <c r="G17" s="45" t="e">
        <f t="shared" si="2"/>
        <v>#DIV/0!</v>
      </c>
      <c r="H17" s="68" t="e">
        <f t="shared" si="2"/>
        <v>#DIV/0!</v>
      </c>
      <c r="I17" s="70"/>
      <c r="J17" s="99" t="s">
        <v>87</v>
      </c>
      <c r="K17" t="s">
        <v>39</v>
      </c>
      <c r="L17">
        <v>16</v>
      </c>
      <c r="M17">
        <v>8</v>
      </c>
      <c r="N17">
        <v>176</v>
      </c>
      <c r="O17">
        <f>8+3+3</f>
        <v>14</v>
      </c>
      <c r="P17">
        <f>17+5.5</f>
        <v>22.5</v>
      </c>
      <c r="Q17">
        <v>0</v>
      </c>
      <c r="R17">
        <v>15</v>
      </c>
      <c r="S17">
        <v>5</v>
      </c>
      <c r="T17">
        <v>8</v>
      </c>
      <c r="U17">
        <f>+SUM(L17:T17)</f>
        <v>264.5</v>
      </c>
    </row>
    <row r="18" spans="2:21" ht="15.75" customHeight="1" outlineLevel="2" x14ac:dyDescent="0.25">
      <c r="B18" s="54" t="s">
        <v>50</v>
      </c>
      <c r="C18" s="37"/>
      <c r="D18" s="37"/>
      <c r="E18" s="37"/>
      <c r="F18" s="37"/>
      <c r="G18" s="37"/>
      <c r="H18" s="69"/>
      <c r="I18" s="70"/>
      <c r="J18" s="99"/>
      <c r="K18" s="42" t="s">
        <v>82</v>
      </c>
      <c r="L18">
        <f>8*4</f>
        <v>32</v>
      </c>
      <c r="M18">
        <v>8</v>
      </c>
      <c r="N18">
        <f>+(8*22)+7.04</f>
        <v>183.04</v>
      </c>
      <c r="O18">
        <f>+(5*8)+7.04</f>
        <v>47.04</v>
      </c>
      <c r="P18">
        <f>+(8*4)+7.04</f>
        <v>39.04</v>
      </c>
      <c r="Q18">
        <v>0</v>
      </c>
      <c r="R18">
        <f>8*2</f>
        <v>16</v>
      </c>
      <c r="S18">
        <v>8</v>
      </c>
      <c r="T18">
        <v>8</v>
      </c>
      <c r="U18">
        <f>+SUM(L18:T18)</f>
        <v>341.12</v>
      </c>
    </row>
    <row r="19" spans="2:21" ht="15.75" customHeight="1" outlineLevel="3" x14ac:dyDescent="0.25">
      <c r="B19" s="37" t="s">
        <v>45</v>
      </c>
      <c r="C19" s="90"/>
      <c r="D19" s="37"/>
      <c r="E19" s="37"/>
      <c r="F19" s="37"/>
      <c r="G19" s="37"/>
      <c r="H19" s="69"/>
      <c r="I19" s="70"/>
      <c r="J19" s="46"/>
      <c r="K19" s="42"/>
    </row>
    <row r="20" spans="2:21" ht="15.75" customHeight="1" outlineLevel="2" x14ac:dyDescent="0.25">
      <c r="B20" s="50" t="s">
        <v>39</v>
      </c>
      <c r="C20" s="37">
        <f>+SUM(S10,U13,U17)</f>
        <v>296.3</v>
      </c>
      <c r="D20" s="37"/>
      <c r="E20" s="37"/>
      <c r="F20" s="37"/>
      <c r="G20" s="37"/>
      <c r="H20" s="69"/>
      <c r="I20" s="70"/>
      <c r="J20" s="46"/>
    </row>
    <row r="21" spans="2:21" ht="15.75" customHeight="1" outlineLevel="2" x14ac:dyDescent="0.25">
      <c r="B21" s="87" t="s">
        <v>40</v>
      </c>
      <c r="C21" s="37">
        <f>+SUM(S11,U15,U18)</f>
        <v>430.74</v>
      </c>
      <c r="D21" s="37"/>
      <c r="E21" s="37"/>
      <c r="F21" s="37"/>
      <c r="G21" s="37"/>
      <c r="H21" s="69"/>
      <c r="I21" s="70"/>
      <c r="J21" s="46"/>
    </row>
    <row r="22" spans="2:21" outlineLevel="1" x14ac:dyDescent="0.25">
      <c r="B22" s="88" t="s">
        <v>31</v>
      </c>
      <c r="C22" s="91">
        <f>C25/C26</f>
        <v>0.55636363636363639</v>
      </c>
      <c r="D22" s="91">
        <f t="shared" ref="D22:H22" si="3">D25/D26</f>
        <v>0.26561493882807469</v>
      </c>
      <c r="E22" s="45">
        <f t="shared" si="3"/>
        <v>0.77538696060037526</v>
      </c>
      <c r="F22" s="45" t="e">
        <f t="shared" si="3"/>
        <v>#DIV/0!</v>
      </c>
      <c r="G22" s="45" t="e">
        <f t="shared" si="3"/>
        <v>#DIV/0!</v>
      </c>
      <c r="H22" s="68" t="e">
        <f t="shared" si="3"/>
        <v>#DIV/0!</v>
      </c>
      <c r="I22" s="71"/>
      <c r="J22" s="46"/>
    </row>
    <row r="23" spans="2:21" ht="15.75" customHeight="1" outlineLevel="2" x14ac:dyDescent="0.25">
      <c r="B23" s="54" t="s">
        <v>50</v>
      </c>
      <c r="C23" s="90" t="s">
        <v>85</v>
      </c>
      <c r="D23" s="37" t="s">
        <v>88</v>
      </c>
      <c r="E23" s="37" t="s">
        <v>87</v>
      </c>
      <c r="F23" s="37"/>
      <c r="G23" s="37"/>
      <c r="H23" s="69"/>
      <c r="I23" s="70"/>
      <c r="J23" s="46"/>
    </row>
    <row r="24" spans="2:21" ht="15.75" customHeight="1" outlineLevel="3" x14ac:dyDescent="0.25">
      <c r="B24" s="89" t="s">
        <v>45</v>
      </c>
      <c r="C24" s="37"/>
      <c r="D24" s="37"/>
      <c r="E24" s="37"/>
      <c r="F24" s="37"/>
      <c r="G24" s="37"/>
      <c r="H24" s="69"/>
      <c r="I24" s="70"/>
      <c r="J24" s="46"/>
    </row>
    <row r="25" spans="2:21" ht="15.75" customHeight="1" outlineLevel="2" x14ac:dyDescent="0.25">
      <c r="B25" s="50" t="s">
        <v>75</v>
      </c>
      <c r="C25" s="37">
        <f>+S10</f>
        <v>15.3</v>
      </c>
      <c r="D25" s="37">
        <f>+U13</f>
        <v>16.5</v>
      </c>
      <c r="E25" s="37">
        <f>+U17</f>
        <v>264.5</v>
      </c>
      <c r="F25" s="37"/>
      <c r="G25" s="37"/>
      <c r="H25" s="69"/>
      <c r="I25" s="70"/>
      <c r="J25" s="46"/>
    </row>
    <row r="26" spans="2:21" ht="15.75" customHeight="1" outlineLevel="2" x14ac:dyDescent="0.25">
      <c r="B26" s="50" t="s">
        <v>76</v>
      </c>
      <c r="C26" s="37">
        <f>+S11</f>
        <v>27.5</v>
      </c>
      <c r="D26" s="37">
        <f>+U15</f>
        <v>62.12</v>
      </c>
      <c r="E26" s="37">
        <f>+U18</f>
        <v>341.12</v>
      </c>
      <c r="F26" s="37"/>
      <c r="G26" s="37"/>
      <c r="H26" s="69"/>
      <c r="I26" s="70"/>
      <c r="J26" s="46"/>
    </row>
    <row r="27" spans="2:21" ht="15.75" customHeight="1" outlineLevel="3" x14ac:dyDescent="0.25">
      <c r="B27" s="37" t="s">
        <v>51</v>
      </c>
      <c r="C27" s="37"/>
      <c r="D27" s="37"/>
      <c r="E27" s="37"/>
      <c r="F27" s="37"/>
      <c r="G27" s="37"/>
      <c r="H27" s="69"/>
      <c r="I27" s="70"/>
      <c r="J27" s="46"/>
    </row>
    <row r="28" spans="2:21" outlineLevel="1" x14ac:dyDescent="0.25">
      <c r="B28" s="48" t="s">
        <v>41</v>
      </c>
      <c r="C28" s="55">
        <v>42328</v>
      </c>
      <c r="D28" s="59"/>
      <c r="E28" s="59"/>
      <c r="F28" s="59"/>
      <c r="G28" s="59"/>
      <c r="H28" s="59"/>
      <c r="I28" s="70"/>
      <c r="J28" s="46"/>
    </row>
    <row r="29" spans="2:21" outlineLevel="1" collapsed="1" x14ac:dyDescent="0.25">
      <c r="B29" s="53" t="s">
        <v>42</v>
      </c>
      <c r="C29" s="60">
        <f>C32/C33</f>
        <v>0.83333333333333337</v>
      </c>
      <c r="D29" s="5"/>
      <c r="E29" s="5"/>
      <c r="F29" s="5"/>
      <c r="G29" s="5"/>
      <c r="H29" s="5"/>
      <c r="I29" s="5"/>
    </row>
    <row r="30" spans="2:21" hidden="1" outlineLevel="2" x14ac:dyDescent="0.25">
      <c r="B30" s="54" t="s">
        <v>50</v>
      </c>
      <c r="C30" s="61"/>
      <c r="D30" s="5"/>
      <c r="E30" s="5"/>
      <c r="F30" s="5"/>
      <c r="G30" s="5"/>
      <c r="H30" s="5"/>
      <c r="I30" s="5"/>
    </row>
    <row r="31" spans="2:21" hidden="1" outlineLevel="3" x14ac:dyDescent="0.25">
      <c r="B31" s="37" t="s">
        <v>51</v>
      </c>
      <c r="C31" s="61"/>
      <c r="D31" s="5"/>
      <c r="E31" s="5"/>
      <c r="F31" s="5"/>
      <c r="G31" s="5"/>
      <c r="H31" s="5"/>
      <c r="I31" s="5"/>
    </row>
    <row r="32" spans="2:21" hidden="1" outlineLevel="2" x14ac:dyDescent="0.25">
      <c r="B32" s="54" t="s">
        <v>46</v>
      </c>
      <c r="C32" s="61">
        <v>50</v>
      </c>
      <c r="D32" s="5"/>
      <c r="E32" s="5"/>
      <c r="F32" s="5"/>
      <c r="G32" s="5"/>
      <c r="H32" s="5"/>
      <c r="I32" s="5"/>
    </row>
    <row r="33" spans="2:10" hidden="1" outlineLevel="2" x14ac:dyDescent="0.25">
      <c r="B33" s="54" t="s">
        <v>47</v>
      </c>
      <c r="C33" s="61">
        <v>60</v>
      </c>
      <c r="D33" s="5"/>
      <c r="E33" s="5"/>
      <c r="F33" s="5"/>
      <c r="G33" s="5"/>
      <c r="H33" s="5"/>
      <c r="I33" s="5"/>
    </row>
    <row r="34" spans="2:10" outlineLevel="1" collapsed="1" x14ac:dyDescent="0.25">
      <c r="B34" s="53" t="s">
        <v>43</v>
      </c>
      <c r="C34" s="60">
        <f>C37/C38</f>
        <v>0.2</v>
      </c>
      <c r="D34" s="44"/>
      <c r="E34" s="44"/>
      <c r="F34" s="5"/>
      <c r="G34" s="5"/>
      <c r="H34" s="5"/>
      <c r="I34" s="5"/>
    </row>
    <row r="35" spans="2:10" hidden="1" outlineLevel="2" x14ac:dyDescent="0.25">
      <c r="B35" s="54" t="s">
        <v>50</v>
      </c>
      <c r="C35" s="61"/>
      <c r="D35" s="5"/>
      <c r="E35" s="5"/>
      <c r="F35" s="5"/>
      <c r="G35" s="5"/>
      <c r="H35" s="5"/>
      <c r="I35" s="5"/>
    </row>
    <row r="36" spans="2:10" hidden="1" outlineLevel="3" x14ac:dyDescent="0.25">
      <c r="B36" s="43" t="s">
        <v>52</v>
      </c>
      <c r="C36" s="62"/>
      <c r="D36" s="5"/>
      <c r="E36" s="5"/>
      <c r="F36" s="5"/>
      <c r="G36" s="5"/>
      <c r="H36" s="5"/>
      <c r="I36" s="5"/>
    </row>
    <row r="37" spans="2:10" hidden="1" outlineLevel="2" x14ac:dyDescent="0.25">
      <c r="B37" s="54" t="s">
        <v>48</v>
      </c>
      <c r="C37" s="61">
        <v>10</v>
      </c>
      <c r="D37" s="5"/>
      <c r="E37" s="5"/>
      <c r="F37" s="5"/>
      <c r="G37" s="5"/>
      <c r="H37" s="5"/>
      <c r="I37" s="5"/>
    </row>
    <row r="38" spans="2:10" hidden="1" outlineLevel="2" x14ac:dyDescent="0.25">
      <c r="B38" s="54" t="s">
        <v>49</v>
      </c>
      <c r="C38" s="61">
        <v>50</v>
      </c>
      <c r="D38" s="5"/>
      <c r="E38" s="5"/>
      <c r="F38" s="5"/>
      <c r="G38" s="5"/>
      <c r="H38" s="5"/>
      <c r="I38" s="5"/>
    </row>
    <row r="39" spans="2:10" outlineLevel="1" collapsed="1" x14ac:dyDescent="0.25">
      <c r="B39" s="63" t="s">
        <v>77</v>
      </c>
      <c r="C39" s="56">
        <f>C42/C43</f>
        <v>1</v>
      </c>
      <c r="D39" s="44"/>
      <c r="E39" s="44"/>
      <c r="F39" s="5"/>
      <c r="G39" s="5"/>
      <c r="H39" s="5"/>
      <c r="I39" s="5"/>
    </row>
    <row r="40" spans="2:10" hidden="1" outlineLevel="2" x14ac:dyDescent="0.25">
      <c r="B40" s="54" t="s">
        <v>50</v>
      </c>
      <c r="C40" s="57"/>
      <c r="D40" s="5"/>
      <c r="E40" s="5"/>
      <c r="F40" s="5"/>
      <c r="G40" s="5"/>
      <c r="H40" s="5"/>
      <c r="I40" s="5"/>
    </row>
    <row r="41" spans="2:10" hidden="1" outlineLevel="3" x14ac:dyDescent="0.25">
      <c r="B41" s="43" t="s">
        <v>52</v>
      </c>
      <c r="C41" s="39"/>
      <c r="D41" s="5"/>
      <c r="E41" s="5"/>
      <c r="F41" s="5"/>
      <c r="G41" s="5"/>
      <c r="H41" s="5"/>
      <c r="I41" s="5"/>
    </row>
    <row r="42" spans="2:10" hidden="1" outlineLevel="2" x14ac:dyDescent="0.25">
      <c r="B42" s="54" t="s">
        <v>75</v>
      </c>
      <c r="C42" s="39">
        <v>600</v>
      </c>
      <c r="D42" s="5"/>
      <c r="E42" s="5"/>
      <c r="F42" s="5"/>
      <c r="G42" s="5"/>
      <c r="H42" s="5"/>
      <c r="I42" s="5"/>
    </row>
    <row r="43" spans="2:10" hidden="1" outlineLevel="2" x14ac:dyDescent="0.25">
      <c r="B43" s="54" t="s">
        <v>78</v>
      </c>
      <c r="C43" s="56">
        <v>600</v>
      </c>
      <c r="D43" s="44"/>
      <c r="E43" s="44"/>
      <c r="F43" s="5"/>
      <c r="G43" s="5"/>
      <c r="H43" s="5"/>
      <c r="I43" s="5"/>
    </row>
    <row r="45" spans="2:10" collapsed="1" x14ac:dyDescent="0.25">
      <c r="B45" s="66" t="s">
        <v>79</v>
      </c>
      <c r="C45" s="66"/>
      <c r="D45" s="66"/>
      <c r="E45" s="46"/>
      <c r="F45" s="46"/>
      <c r="G45" s="46"/>
      <c r="H45" s="46"/>
      <c r="I45" s="70"/>
      <c r="J45" s="46"/>
    </row>
    <row r="46" spans="2:10" s="42" customFormat="1" hidden="1" outlineLevel="1" x14ac:dyDescent="0.25">
      <c r="B46" s="48" t="s">
        <v>73</v>
      </c>
      <c r="C46" s="55">
        <v>42233</v>
      </c>
      <c r="D46" s="55">
        <v>42247</v>
      </c>
      <c r="E46" s="55">
        <v>42254</v>
      </c>
      <c r="F46" s="55">
        <v>42261</v>
      </c>
      <c r="G46" s="55">
        <v>42268</v>
      </c>
      <c r="H46" s="58">
        <v>42275</v>
      </c>
      <c r="I46" s="59"/>
      <c r="J46" s="47"/>
    </row>
    <row r="47" spans="2:10" hidden="1" outlineLevel="1" collapsed="1" x14ac:dyDescent="0.25">
      <c r="B47" s="49" t="s">
        <v>35</v>
      </c>
      <c r="C47" s="45">
        <f>C50/C51</f>
        <v>0.9</v>
      </c>
      <c r="D47" s="45">
        <f t="shared" ref="D47:H47" si="4">D50/D51</f>
        <v>0.2</v>
      </c>
      <c r="E47" s="45">
        <f t="shared" si="4"/>
        <v>0.6</v>
      </c>
      <c r="F47" s="45">
        <f t="shared" si="4"/>
        <v>0.84</v>
      </c>
      <c r="G47" s="45">
        <f t="shared" si="4"/>
        <v>0.86</v>
      </c>
      <c r="H47" s="80">
        <f t="shared" si="4"/>
        <v>0.9</v>
      </c>
      <c r="I47" s="70"/>
      <c r="J47" s="46"/>
    </row>
    <row r="48" spans="2:10" ht="15.75" hidden="1" customHeight="1" outlineLevel="2" x14ac:dyDescent="0.25">
      <c r="B48" s="54" t="s">
        <v>50</v>
      </c>
      <c r="C48" s="37"/>
      <c r="D48" s="37"/>
      <c r="E48" s="37"/>
      <c r="F48" s="37"/>
      <c r="G48" s="37"/>
      <c r="H48" s="69"/>
      <c r="I48" s="70"/>
      <c r="J48" s="46"/>
    </row>
    <row r="49" spans="2:10" ht="15.75" hidden="1" customHeight="1" outlineLevel="3" x14ac:dyDescent="0.25">
      <c r="B49" s="37" t="s">
        <v>44</v>
      </c>
      <c r="C49" s="37"/>
      <c r="D49" s="37"/>
      <c r="E49" s="37"/>
      <c r="F49" s="37"/>
      <c r="G49" s="37"/>
      <c r="H49" s="69"/>
      <c r="I49" s="70"/>
      <c r="J49" s="46"/>
    </row>
    <row r="50" spans="2:10" ht="15.75" hidden="1" customHeight="1" outlineLevel="2" x14ac:dyDescent="0.25">
      <c r="B50" s="50" t="s">
        <v>37</v>
      </c>
      <c r="C50" s="37">
        <v>90</v>
      </c>
      <c r="D50" s="37">
        <v>20</v>
      </c>
      <c r="E50" s="37">
        <v>60</v>
      </c>
      <c r="F50" s="37">
        <v>84</v>
      </c>
      <c r="G50" s="37">
        <v>86</v>
      </c>
      <c r="H50" s="69">
        <v>90</v>
      </c>
      <c r="I50" s="70"/>
      <c r="J50" s="46"/>
    </row>
    <row r="51" spans="2:10" ht="15.75" hidden="1" customHeight="1" outlineLevel="2" x14ac:dyDescent="0.25">
      <c r="B51" s="50" t="s">
        <v>36</v>
      </c>
      <c r="C51" s="37">
        <v>100</v>
      </c>
      <c r="D51" s="37">
        <v>100</v>
      </c>
      <c r="E51" s="37">
        <v>100</v>
      </c>
      <c r="F51" s="37">
        <v>100</v>
      </c>
      <c r="G51" s="37">
        <v>100</v>
      </c>
      <c r="H51" s="69">
        <v>100</v>
      </c>
      <c r="I51" s="70"/>
      <c r="J51" s="46"/>
    </row>
    <row r="52" spans="2:10" hidden="1" outlineLevel="1" collapsed="1" x14ac:dyDescent="0.25">
      <c r="B52" s="51" t="s">
        <v>38</v>
      </c>
      <c r="C52" s="45">
        <f>C55/C56</f>
        <v>1.6</v>
      </c>
      <c r="D52" s="45">
        <f t="shared" ref="D52:H52" si="5">D55/D56</f>
        <v>1.2</v>
      </c>
      <c r="E52" s="45">
        <f t="shared" si="5"/>
        <v>0.83333333333333337</v>
      </c>
      <c r="F52" s="45">
        <f t="shared" si="5"/>
        <v>0.83333333333333337</v>
      </c>
      <c r="G52" s="45">
        <f t="shared" si="5"/>
        <v>0.83333333333333337</v>
      </c>
      <c r="H52" s="80">
        <f t="shared" si="5"/>
        <v>0.83333333333333337</v>
      </c>
      <c r="I52" s="70"/>
      <c r="J52" s="46"/>
    </row>
    <row r="53" spans="2:10" ht="15.75" hidden="1" customHeight="1" outlineLevel="2" x14ac:dyDescent="0.25">
      <c r="B53" s="54" t="s">
        <v>50</v>
      </c>
      <c r="C53" s="37"/>
      <c r="D53" s="37"/>
      <c r="E53" s="37"/>
      <c r="F53" s="37"/>
      <c r="G53" s="37"/>
      <c r="H53" s="69"/>
      <c r="I53" s="70"/>
      <c r="J53" s="46"/>
    </row>
    <row r="54" spans="2:10" ht="15.75" hidden="1" customHeight="1" outlineLevel="3" x14ac:dyDescent="0.25">
      <c r="B54" s="37" t="s">
        <v>45</v>
      </c>
      <c r="C54" s="37"/>
      <c r="D54" s="37"/>
      <c r="E54" s="37"/>
      <c r="F54" s="37"/>
      <c r="G54" s="37"/>
      <c r="H54" s="69"/>
      <c r="I54" s="70"/>
      <c r="J54" s="46"/>
    </row>
    <row r="55" spans="2:10" ht="15.75" hidden="1" customHeight="1" outlineLevel="2" x14ac:dyDescent="0.25">
      <c r="B55" s="50" t="s">
        <v>39</v>
      </c>
      <c r="C55" s="37">
        <v>80</v>
      </c>
      <c r="D55" s="37">
        <v>60</v>
      </c>
      <c r="E55" s="37">
        <v>25</v>
      </c>
      <c r="F55" s="37">
        <v>25</v>
      </c>
      <c r="G55" s="37">
        <v>25</v>
      </c>
      <c r="H55" s="69">
        <v>25</v>
      </c>
      <c r="I55" s="70"/>
      <c r="J55" s="46"/>
    </row>
    <row r="56" spans="2:10" ht="15.75" hidden="1" customHeight="1" outlineLevel="2" x14ac:dyDescent="0.25">
      <c r="B56" s="50" t="s">
        <v>40</v>
      </c>
      <c r="C56" s="37">
        <v>50</v>
      </c>
      <c r="D56" s="37">
        <v>50</v>
      </c>
      <c r="E56" s="37">
        <v>30</v>
      </c>
      <c r="F56" s="37">
        <v>30</v>
      </c>
      <c r="G56" s="37">
        <v>30</v>
      </c>
      <c r="H56" s="69">
        <v>30</v>
      </c>
      <c r="I56" s="70"/>
      <c r="J56" s="46"/>
    </row>
    <row r="57" spans="2:10" hidden="1" outlineLevel="1" collapsed="1" x14ac:dyDescent="0.25">
      <c r="B57" s="52" t="s">
        <v>31</v>
      </c>
      <c r="C57" s="45">
        <f>C60/C61</f>
        <v>0.85</v>
      </c>
      <c r="D57" s="45">
        <f t="shared" ref="D57:H57" si="6">D60/D61</f>
        <v>0.75</v>
      </c>
      <c r="E57" s="45">
        <f t="shared" si="6"/>
        <v>1</v>
      </c>
      <c r="F57" s="45">
        <f t="shared" si="6"/>
        <v>0.9375</v>
      </c>
      <c r="G57" s="45">
        <f t="shared" si="6"/>
        <v>0.9</v>
      </c>
      <c r="H57" s="80" t="e">
        <f t="shared" si="6"/>
        <v>#DIV/0!</v>
      </c>
      <c r="I57" s="71"/>
      <c r="J57" s="46"/>
    </row>
    <row r="58" spans="2:10" ht="15.75" hidden="1" customHeight="1" outlineLevel="2" x14ac:dyDescent="0.25">
      <c r="B58" s="54" t="s">
        <v>50</v>
      </c>
      <c r="C58" s="37"/>
      <c r="D58" s="37"/>
      <c r="E58" s="37"/>
      <c r="F58" s="37"/>
      <c r="G58" s="37"/>
      <c r="H58" s="69"/>
      <c r="I58" s="70"/>
      <c r="J58" s="46"/>
    </row>
    <row r="59" spans="2:10" ht="15.75" hidden="1" customHeight="1" outlineLevel="3" x14ac:dyDescent="0.25">
      <c r="B59" s="37" t="s">
        <v>45</v>
      </c>
      <c r="C59" s="37"/>
      <c r="D59" s="37"/>
      <c r="E59" s="37"/>
      <c r="F59" s="37"/>
      <c r="G59" s="37"/>
      <c r="H59" s="69"/>
      <c r="I59" s="70"/>
      <c r="J59" s="46"/>
    </row>
    <row r="60" spans="2:10" ht="15.75" hidden="1" customHeight="1" outlineLevel="2" x14ac:dyDescent="0.25">
      <c r="B60" s="50" t="s">
        <v>75</v>
      </c>
      <c r="C60" s="37">
        <v>17</v>
      </c>
      <c r="D60" s="37">
        <v>30</v>
      </c>
      <c r="E60" s="37">
        <v>60</v>
      </c>
      <c r="F60" s="37">
        <v>75</v>
      </c>
      <c r="G60" s="37">
        <v>90</v>
      </c>
      <c r="H60" s="69"/>
      <c r="I60" s="70"/>
      <c r="J60" s="46"/>
    </row>
    <row r="61" spans="2:10" ht="15.75" hidden="1" customHeight="1" outlineLevel="2" x14ac:dyDescent="0.25">
      <c r="B61" s="50" t="s">
        <v>76</v>
      </c>
      <c r="C61" s="37">
        <v>20</v>
      </c>
      <c r="D61" s="37">
        <v>40</v>
      </c>
      <c r="E61" s="37">
        <v>60</v>
      </c>
      <c r="F61" s="37">
        <v>80</v>
      </c>
      <c r="G61" s="37">
        <v>100</v>
      </c>
      <c r="H61" s="69"/>
      <c r="I61" s="70"/>
      <c r="J61" s="46"/>
    </row>
    <row r="62" spans="2:10" ht="15.75" hidden="1" customHeight="1" outlineLevel="3" x14ac:dyDescent="0.25">
      <c r="B62" s="37" t="s">
        <v>51</v>
      </c>
      <c r="C62" s="37"/>
      <c r="D62" s="37"/>
      <c r="E62" s="37"/>
      <c r="F62" s="37"/>
      <c r="G62" s="37"/>
      <c r="H62" s="69"/>
      <c r="I62" s="70"/>
      <c r="J62" s="46"/>
    </row>
    <row r="63" spans="2:10" hidden="1" outlineLevel="1" x14ac:dyDescent="0.25">
      <c r="B63" s="48" t="s">
        <v>41</v>
      </c>
      <c r="C63" s="55">
        <v>42328</v>
      </c>
      <c r="D63" s="59"/>
      <c r="E63" s="59"/>
      <c r="F63" s="59"/>
      <c r="G63" s="59"/>
      <c r="H63" s="59"/>
      <c r="I63" s="70"/>
      <c r="J63" s="46"/>
    </row>
    <row r="64" spans="2:10" hidden="1" outlineLevel="1" collapsed="1" x14ac:dyDescent="0.25">
      <c r="B64" s="53" t="s">
        <v>42</v>
      </c>
      <c r="C64" s="60">
        <f>C67/C68</f>
        <v>0.83333333333333337</v>
      </c>
      <c r="D64" s="5"/>
      <c r="E64" s="5"/>
      <c r="F64" s="5"/>
      <c r="G64" s="5"/>
      <c r="H64" s="5"/>
      <c r="I64" s="5"/>
    </row>
    <row r="65" spans="2:9" hidden="1" outlineLevel="2" x14ac:dyDescent="0.25">
      <c r="B65" s="54" t="s">
        <v>50</v>
      </c>
      <c r="C65" s="61"/>
      <c r="D65" s="5"/>
      <c r="E65" s="5"/>
      <c r="F65" s="5"/>
      <c r="G65" s="5"/>
      <c r="H65" s="5"/>
      <c r="I65" s="5"/>
    </row>
    <row r="66" spans="2:9" hidden="1" outlineLevel="3" x14ac:dyDescent="0.25">
      <c r="B66" s="37" t="s">
        <v>51</v>
      </c>
      <c r="C66" s="61"/>
      <c r="D66" s="5"/>
      <c r="E66" s="5"/>
      <c r="F66" s="5"/>
      <c r="G66" s="5"/>
      <c r="H66" s="5"/>
      <c r="I66" s="5"/>
    </row>
    <row r="67" spans="2:9" hidden="1" outlineLevel="2" x14ac:dyDescent="0.25">
      <c r="B67" s="54" t="s">
        <v>46</v>
      </c>
      <c r="C67" s="61">
        <v>50</v>
      </c>
      <c r="D67" s="5"/>
      <c r="E67" s="5"/>
      <c r="F67" s="5"/>
      <c r="G67" s="5"/>
      <c r="H67" s="5"/>
      <c r="I67" s="5"/>
    </row>
    <row r="68" spans="2:9" hidden="1" outlineLevel="2" x14ac:dyDescent="0.25">
      <c r="B68" s="54" t="s">
        <v>47</v>
      </c>
      <c r="C68" s="61">
        <v>60</v>
      </c>
      <c r="D68" s="5"/>
      <c r="E68" s="5"/>
      <c r="F68" s="5"/>
      <c r="G68" s="5"/>
      <c r="H68" s="5"/>
      <c r="I68" s="5"/>
    </row>
    <row r="69" spans="2:9" hidden="1" outlineLevel="1" collapsed="1" x14ac:dyDescent="0.25">
      <c r="B69" s="53" t="s">
        <v>43</v>
      </c>
      <c r="C69" s="60">
        <f>C72/C73</f>
        <v>0.2</v>
      </c>
      <c r="D69" s="44"/>
      <c r="E69" s="44"/>
      <c r="F69" s="5"/>
      <c r="G69" s="5"/>
      <c r="H69" s="5"/>
      <c r="I69" s="5"/>
    </row>
    <row r="70" spans="2:9" hidden="1" outlineLevel="2" x14ac:dyDescent="0.25">
      <c r="B70" s="54" t="s">
        <v>50</v>
      </c>
      <c r="C70" s="61"/>
      <c r="D70" s="5"/>
      <c r="E70" s="5"/>
      <c r="F70" s="5"/>
      <c r="G70" s="5"/>
      <c r="H70" s="5"/>
      <c r="I70" s="5"/>
    </row>
    <row r="71" spans="2:9" hidden="1" outlineLevel="3" x14ac:dyDescent="0.25">
      <c r="B71" s="43" t="s">
        <v>52</v>
      </c>
      <c r="C71" s="62"/>
      <c r="D71" s="5"/>
      <c r="E71" s="5"/>
      <c r="F71" s="5"/>
      <c r="G71" s="5"/>
      <c r="H71" s="5"/>
      <c r="I71" s="5"/>
    </row>
    <row r="72" spans="2:9" hidden="1" outlineLevel="2" x14ac:dyDescent="0.25">
      <c r="B72" s="54" t="s">
        <v>48</v>
      </c>
      <c r="C72" s="61">
        <v>10</v>
      </c>
      <c r="D72" s="5"/>
      <c r="E72" s="5"/>
      <c r="F72" s="5"/>
      <c r="G72" s="5"/>
      <c r="H72" s="5"/>
      <c r="I72" s="5"/>
    </row>
    <row r="73" spans="2:9" hidden="1" outlineLevel="2" x14ac:dyDescent="0.25">
      <c r="B73" s="54" t="s">
        <v>49</v>
      </c>
      <c r="C73" s="61">
        <v>50</v>
      </c>
      <c r="D73" s="5"/>
      <c r="E73" s="5"/>
      <c r="F73" s="5"/>
      <c r="G73" s="5"/>
      <c r="H73" s="5"/>
      <c r="I73" s="5"/>
    </row>
    <row r="74" spans="2:9" hidden="1" outlineLevel="1" collapsed="1" x14ac:dyDescent="0.25">
      <c r="B74" s="63" t="s">
        <v>77</v>
      </c>
      <c r="C74" s="56">
        <f>C77/C78</f>
        <v>1</v>
      </c>
      <c r="D74" s="44"/>
      <c r="E74" s="44"/>
      <c r="F74" s="5"/>
      <c r="G74" s="5"/>
      <c r="H74" s="5"/>
      <c r="I74" s="5"/>
    </row>
    <row r="75" spans="2:9" hidden="1" outlineLevel="2" x14ac:dyDescent="0.25">
      <c r="B75" s="54" t="s">
        <v>50</v>
      </c>
      <c r="C75" s="57"/>
      <c r="D75" s="5"/>
      <c r="E75" s="5"/>
      <c r="F75" s="5"/>
      <c r="G75" s="5"/>
      <c r="H75" s="5"/>
      <c r="I75" s="5"/>
    </row>
    <row r="76" spans="2:9" hidden="1" outlineLevel="3" x14ac:dyDescent="0.25">
      <c r="B76" s="43" t="s">
        <v>52</v>
      </c>
      <c r="C76" s="39"/>
      <c r="D76" s="5"/>
      <c r="E76" s="5"/>
      <c r="F76" s="5"/>
      <c r="G76" s="5"/>
      <c r="H76" s="5"/>
      <c r="I76" s="5"/>
    </row>
    <row r="77" spans="2:9" hidden="1" outlineLevel="2" x14ac:dyDescent="0.25">
      <c r="B77" s="54" t="s">
        <v>75</v>
      </c>
      <c r="C77" s="39">
        <v>600</v>
      </c>
      <c r="D77" s="5"/>
      <c r="E77" s="5"/>
      <c r="F77" s="5"/>
      <c r="G77" s="5"/>
      <c r="H77" s="5"/>
      <c r="I77" s="5"/>
    </row>
    <row r="78" spans="2:9" hidden="1" outlineLevel="2" x14ac:dyDescent="0.25">
      <c r="B78" s="54" t="s">
        <v>78</v>
      </c>
      <c r="C78" s="56">
        <v>600</v>
      </c>
      <c r="D78" s="44"/>
      <c r="E78" s="44"/>
      <c r="F78" s="5"/>
      <c r="G78" s="5"/>
      <c r="H78" s="5"/>
      <c r="I78" s="5"/>
    </row>
  </sheetData>
  <dataConsolidate/>
  <mergeCells count="5">
    <mergeCell ref="A1:R7"/>
    <mergeCell ref="J10:J11"/>
    <mergeCell ref="L9:R9"/>
    <mergeCell ref="J13:J15"/>
    <mergeCell ref="J17:J18"/>
  </mergeCells>
  <conditionalFormatting sqref="C17">
    <cfRule type="cellIs" dxfId="51" priority="87" stopIfTrue="1" operator="between">
      <formula>0.75</formula>
      <formula>0</formula>
    </cfRule>
    <cfRule type="cellIs" dxfId="50" priority="88" stopIfTrue="1" operator="between">
      <formula>0.85</formula>
      <formula>0.74</formula>
    </cfRule>
    <cfRule type="cellIs" dxfId="49" priority="89" stopIfTrue="1" operator="between">
      <formula>0.85111111</formula>
      <formula>1</formula>
    </cfRule>
  </conditionalFormatting>
  <conditionalFormatting sqref="D17:H17">
    <cfRule type="cellIs" dxfId="48" priority="78" stopIfTrue="1" operator="between">
      <formula>0.75</formula>
      <formula>0</formula>
    </cfRule>
    <cfRule type="cellIs" dxfId="47" priority="79" stopIfTrue="1" operator="between">
      <formula>0.85</formula>
      <formula>0.74</formula>
    </cfRule>
    <cfRule type="cellIs" dxfId="46" priority="80" stopIfTrue="1" operator="between">
      <formula>0.85111111</formula>
      <formula>1</formula>
    </cfRule>
  </conditionalFormatting>
  <conditionalFormatting sqref="C12:H12">
    <cfRule type="cellIs" dxfId="45" priority="81" stopIfTrue="1" operator="between">
      <formula>0.75</formula>
      <formula>0</formula>
    </cfRule>
    <cfRule type="cellIs" dxfId="44" priority="82" stopIfTrue="1" operator="between">
      <formula>0.85</formula>
      <formula>0.74</formula>
    </cfRule>
    <cfRule type="cellIs" dxfId="43" priority="83" stopIfTrue="1" operator="between">
      <formula>0.85111111</formula>
      <formula>1</formula>
    </cfRule>
  </conditionalFormatting>
  <conditionalFormatting sqref="C22:H22">
    <cfRule type="cellIs" dxfId="42" priority="60" stopIfTrue="1" operator="between">
      <formula>0.75</formula>
      <formula>0</formula>
    </cfRule>
    <cfRule type="cellIs" dxfId="41" priority="61" stopIfTrue="1" operator="between">
      <formula>0.85</formula>
      <formula>0.74</formula>
    </cfRule>
    <cfRule type="cellIs" dxfId="40" priority="62" stopIfTrue="1" operator="between">
      <formula>0.85111111</formula>
      <formula>1</formula>
    </cfRule>
  </conditionalFormatting>
  <conditionalFormatting sqref="C29">
    <cfRule type="cellIs" dxfId="39" priority="59" stopIfTrue="1" operator="between">
      <formula>0.99</formula>
      <formula>0</formula>
    </cfRule>
  </conditionalFormatting>
  <conditionalFormatting sqref="C29">
    <cfRule type="cellIs" dxfId="38" priority="58" operator="equal">
      <formula>1</formula>
    </cfRule>
  </conditionalFormatting>
  <conditionalFormatting sqref="C34">
    <cfRule type="cellIs" dxfId="37" priority="56" stopIfTrue="1" operator="between">
      <formula>0.7</formula>
      <formula>10</formula>
    </cfRule>
    <cfRule type="cellIs" dxfId="36" priority="57" stopIfTrue="1" operator="between">
      <formula>0</formula>
      <formula>0.3</formula>
    </cfRule>
  </conditionalFormatting>
  <conditionalFormatting sqref="C34:E34">
    <cfRule type="cellIs" dxfId="35" priority="55" operator="between">
      <formula>0.4</formula>
      <formula>0.6</formula>
    </cfRule>
  </conditionalFormatting>
  <conditionalFormatting sqref="C39">
    <cfRule type="cellIs" dxfId="34" priority="44" stopIfTrue="1" operator="between">
      <formula>0.7</formula>
      <formula>10</formula>
    </cfRule>
    <cfRule type="cellIs" dxfId="33" priority="45" stopIfTrue="1" operator="between">
      <formula>0.3</formula>
      <formula>0</formula>
    </cfRule>
  </conditionalFormatting>
  <conditionalFormatting sqref="C39:E39">
    <cfRule type="cellIs" dxfId="32" priority="43" operator="between">
      <formula>0.4</formula>
      <formula>0.6</formula>
    </cfRule>
  </conditionalFormatting>
  <conditionalFormatting sqref="C74:E74">
    <cfRule type="cellIs" dxfId="31" priority="1" operator="between">
      <formula>0.4</formula>
      <formula>0.6</formula>
    </cfRule>
  </conditionalFormatting>
  <conditionalFormatting sqref="C52">
    <cfRule type="cellIs" dxfId="30" priority="18" stopIfTrue="1" operator="between">
      <formula>0.75</formula>
      <formula>0</formula>
    </cfRule>
    <cfRule type="cellIs" dxfId="29" priority="19" stopIfTrue="1" operator="between">
      <formula>0.85</formula>
      <formula>0.74</formula>
    </cfRule>
    <cfRule type="cellIs" dxfId="28" priority="20" stopIfTrue="1" operator="between">
      <formula>0.85111111</formula>
      <formula>1</formula>
    </cfRule>
  </conditionalFormatting>
  <conditionalFormatting sqref="D52:H52">
    <cfRule type="cellIs" dxfId="27" priority="12" stopIfTrue="1" operator="between">
      <formula>0.75</formula>
      <formula>0</formula>
    </cfRule>
    <cfRule type="cellIs" dxfId="26" priority="13" stopIfTrue="1" operator="between">
      <formula>0.85</formula>
      <formula>0.74</formula>
    </cfRule>
    <cfRule type="cellIs" dxfId="25" priority="14" stopIfTrue="1" operator="between">
      <formula>0.85111111</formula>
      <formula>1</formula>
    </cfRule>
  </conditionalFormatting>
  <conditionalFormatting sqref="C47:H47">
    <cfRule type="cellIs" dxfId="24" priority="15" stopIfTrue="1" operator="between">
      <formula>0.75</formula>
      <formula>0</formula>
    </cfRule>
    <cfRule type="cellIs" dxfId="23" priority="16" stopIfTrue="1" operator="between">
      <formula>0.85</formula>
      <formula>0.74</formula>
    </cfRule>
    <cfRule type="cellIs" dxfId="22" priority="17" stopIfTrue="1" operator="between">
      <formula>0.85111111</formula>
      <formula>1</formula>
    </cfRule>
  </conditionalFormatting>
  <conditionalFormatting sqref="C57:H57">
    <cfRule type="cellIs" dxfId="21" priority="9" stopIfTrue="1" operator="between">
      <formula>0.75</formula>
      <formula>0</formula>
    </cfRule>
    <cfRule type="cellIs" dxfId="20" priority="10" stopIfTrue="1" operator="between">
      <formula>0.85</formula>
      <formula>0.74</formula>
    </cfRule>
    <cfRule type="cellIs" dxfId="19" priority="11" stopIfTrue="1" operator="between">
      <formula>0.85111111</formula>
      <formula>1</formula>
    </cfRule>
  </conditionalFormatting>
  <conditionalFormatting sqref="C64">
    <cfRule type="cellIs" dxfId="18" priority="8" stopIfTrue="1" operator="between">
      <formula>0.99</formula>
      <formula>0</formula>
    </cfRule>
  </conditionalFormatting>
  <conditionalFormatting sqref="C64">
    <cfRule type="cellIs" dxfId="17" priority="7" operator="equal">
      <formula>1</formula>
    </cfRule>
  </conditionalFormatting>
  <conditionalFormatting sqref="C69">
    <cfRule type="cellIs" dxfId="16" priority="5" stopIfTrue="1" operator="between">
      <formula>0.7</formula>
      <formula>10</formula>
    </cfRule>
    <cfRule type="cellIs" dxfId="15" priority="6" stopIfTrue="1" operator="between">
      <formula>0</formula>
      <formula>0.3</formula>
    </cfRule>
  </conditionalFormatting>
  <conditionalFormatting sqref="C69:E69">
    <cfRule type="cellIs" dxfId="14" priority="4" operator="between">
      <formula>0.4</formula>
      <formula>0.6</formula>
    </cfRule>
  </conditionalFormatting>
  <conditionalFormatting sqref="C74">
    <cfRule type="cellIs" dxfId="13" priority="2" stopIfTrue="1" operator="between">
      <formula>0.7</formula>
      <formula>10</formula>
    </cfRule>
    <cfRule type="cellIs" dxfId="12" priority="3" stopIfTrue="1" operator="between">
      <formula>0.3</formula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C5" sqref="C5"/>
    </sheetView>
  </sheetViews>
  <sheetFormatPr defaultRowHeight="15.75" x14ac:dyDescent="0.25"/>
  <cols>
    <col min="1" max="1" width="31" customWidth="1"/>
    <col min="2" max="2" width="27.25" bestFit="1" customWidth="1"/>
    <col min="3" max="3" width="24.25" bestFit="1" customWidth="1"/>
  </cols>
  <sheetData>
    <row r="2" spans="1:3" x14ac:dyDescent="0.25">
      <c r="A2" s="81" t="s">
        <v>63</v>
      </c>
      <c r="B2" s="100" t="s">
        <v>66</v>
      </c>
      <c r="C2" s="100"/>
    </row>
    <row r="3" spans="1:3" x14ac:dyDescent="0.25">
      <c r="A3" s="82"/>
      <c r="B3" s="82" t="s">
        <v>67</v>
      </c>
      <c r="C3" s="82" t="s">
        <v>68</v>
      </c>
    </row>
    <row r="4" spans="1:3" ht="78.75" x14ac:dyDescent="0.25">
      <c r="A4" s="83" t="s">
        <v>65</v>
      </c>
      <c r="B4" s="84" t="s">
        <v>69</v>
      </c>
      <c r="C4" s="85" t="s">
        <v>70</v>
      </c>
    </row>
    <row r="5" spans="1:3" ht="157.5" x14ac:dyDescent="0.25">
      <c r="A5" s="82" t="s">
        <v>64</v>
      </c>
      <c r="B5" s="84" t="s">
        <v>71</v>
      </c>
      <c r="C5" s="84" t="s">
        <v>72</v>
      </c>
    </row>
    <row r="6" spans="1:3" x14ac:dyDescent="0.25">
      <c r="B6" s="76"/>
      <c r="C6" s="76"/>
    </row>
    <row r="7" spans="1:3" x14ac:dyDescent="0.25">
      <c r="B7" s="76"/>
      <c r="C7" s="76"/>
    </row>
    <row r="8" spans="1:3" x14ac:dyDescent="0.25">
      <c r="B8" s="76"/>
      <c r="C8" s="76"/>
    </row>
    <row r="9" spans="1:3" x14ac:dyDescent="0.25">
      <c r="B9" s="76"/>
      <c r="C9" s="76"/>
    </row>
    <row r="10" spans="1:3" x14ac:dyDescent="0.25">
      <c r="B10" s="76"/>
      <c r="C10" s="76"/>
    </row>
    <row r="11" spans="1:3" x14ac:dyDescent="0.25">
      <c r="B11" s="76"/>
      <c r="C11" s="76"/>
    </row>
    <row r="12" spans="1:3" x14ac:dyDescent="0.25">
      <c r="B12" s="76"/>
      <c r="C12" s="76"/>
    </row>
    <row r="13" spans="1:3" x14ac:dyDescent="0.25">
      <c r="B13" s="76"/>
      <c r="C13" s="76"/>
    </row>
    <row r="14" spans="1:3" x14ac:dyDescent="0.25">
      <c r="B14" s="76"/>
      <c r="C14" s="76"/>
    </row>
    <row r="15" spans="1:3" x14ac:dyDescent="0.25">
      <c r="B15" s="76"/>
      <c r="C15" s="76"/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A7" zoomScale="85" zoomScaleNormal="85" workbookViewId="0">
      <selection activeCell="H63" sqref="H63"/>
    </sheetView>
  </sheetViews>
  <sheetFormatPr defaultRowHeight="15.75" x14ac:dyDescent="0.25"/>
  <cols>
    <col min="8" max="8" width="21.375" customWidth="1"/>
  </cols>
  <sheetData>
    <row r="1" spans="1:18" x14ac:dyDescent="0.25">
      <c r="A1" s="96" t="s">
        <v>53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</row>
    <row r="2" spans="1:18" x14ac:dyDescent="0.2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</row>
    <row r="3" spans="1:18" x14ac:dyDescent="0.25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</row>
    <row r="4" spans="1:18" x14ac:dyDescent="0.25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</row>
    <row r="5" spans="1:18" x14ac:dyDescent="0.25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</row>
    <row r="6" spans="1:18" x14ac:dyDescent="0.25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</row>
    <row r="7" spans="1:18" x14ac:dyDescent="0.25">
      <c r="A7" s="96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</row>
    <row r="9" spans="1:18" ht="21" x14ac:dyDescent="0.35">
      <c r="G9" s="101" t="str">
        <f>'Historico de ind de proyectos'!B10</f>
        <v>CNL-O-001- App Movil</v>
      </c>
      <c r="H9" s="101"/>
      <c r="I9" s="101"/>
      <c r="J9" s="101"/>
      <c r="K9" s="101"/>
      <c r="L9" s="101"/>
      <c r="M9" s="101"/>
      <c r="N9" s="101"/>
    </row>
    <row r="28" spans="6:15" ht="21" x14ac:dyDescent="0.35">
      <c r="F28" s="95" t="e">
        <f>'Historico de ind de proyectos'!#REF!</f>
        <v>#REF!</v>
      </c>
      <c r="G28" s="95"/>
      <c r="H28" s="95"/>
      <c r="I28" s="95"/>
      <c r="J28" s="95"/>
      <c r="K28" s="95"/>
      <c r="L28" s="95"/>
      <c r="M28" s="95"/>
      <c r="N28" s="95"/>
      <c r="O28" s="67"/>
    </row>
  </sheetData>
  <mergeCells count="3">
    <mergeCell ref="A1:R7"/>
    <mergeCell ref="G9:N9"/>
    <mergeCell ref="F28:N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25"/>
  <sheetViews>
    <sheetView topLeftCell="G2" zoomScale="115" zoomScaleNormal="115" workbookViewId="0">
      <selection activeCell="J15" sqref="J15"/>
    </sheetView>
  </sheetViews>
  <sheetFormatPr defaultRowHeight="15.75" x14ac:dyDescent="0.25"/>
  <cols>
    <col min="1" max="1" width="9.375" bestFit="1" customWidth="1"/>
    <col min="2" max="2" width="21" customWidth="1"/>
    <col min="7" max="7" width="18" customWidth="1"/>
    <col min="8" max="8" width="24.25" customWidth="1"/>
    <col min="9" max="9" width="28.75" bestFit="1" customWidth="1"/>
    <col min="10" max="10" width="18.25" bestFit="1" customWidth="1"/>
    <col min="12" max="12" width="15.5" customWidth="1"/>
  </cols>
  <sheetData>
    <row r="1" spans="1:22" ht="15.75" customHeight="1" x14ac:dyDescent="0.45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21"/>
      <c r="O1" s="21"/>
      <c r="P1" s="21"/>
      <c r="Q1" s="21"/>
      <c r="R1" s="21"/>
      <c r="S1" s="21"/>
      <c r="T1" s="21"/>
      <c r="U1" s="21"/>
      <c r="V1" s="21"/>
    </row>
    <row r="2" spans="1:22" ht="15.75" customHeight="1" x14ac:dyDescent="0.4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21"/>
      <c r="O2" s="21"/>
      <c r="P2" s="21"/>
      <c r="Q2" s="21"/>
      <c r="R2" s="21"/>
      <c r="S2" s="21"/>
      <c r="T2" s="21"/>
      <c r="U2" s="21"/>
      <c r="V2" s="21"/>
    </row>
    <row r="3" spans="1:22" ht="15.75" customHeight="1" x14ac:dyDescent="0.45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21"/>
      <c r="O3" s="21"/>
      <c r="P3" s="21"/>
      <c r="Q3" s="21"/>
      <c r="R3" s="21"/>
      <c r="S3" s="21"/>
      <c r="T3" s="21"/>
      <c r="U3" s="21"/>
      <c r="V3" s="21"/>
    </row>
    <row r="4" spans="1:22" ht="15.75" customHeight="1" x14ac:dyDescent="0.45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21"/>
      <c r="O4" s="21"/>
      <c r="P4" s="21"/>
      <c r="Q4" s="21"/>
      <c r="R4" s="21"/>
      <c r="S4" s="21"/>
      <c r="T4" s="21"/>
      <c r="U4" s="21"/>
      <c r="V4" s="21"/>
    </row>
    <row r="5" spans="1:22" ht="15.75" customHeight="1" x14ac:dyDescent="0.45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21"/>
      <c r="O5" s="21"/>
      <c r="P5" s="21"/>
      <c r="Q5" s="21"/>
      <c r="R5" s="21"/>
      <c r="S5" s="21"/>
      <c r="T5" s="21"/>
      <c r="U5" s="21"/>
      <c r="V5" s="21"/>
    </row>
    <row r="6" spans="1:22" ht="15.75" customHeight="1" x14ac:dyDescent="0.45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21"/>
      <c r="O6" s="21"/>
      <c r="P6" s="21"/>
      <c r="Q6" s="21"/>
      <c r="R6" s="21"/>
      <c r="S6" s="21"/>
      <c r="T6" s="21"/>
      <c r="U6" s="21"/>
      <c r="V6" s="21"/>
    </row>
    <row r="7" spans="1:22" ht="15.75" customHeight="1" x14ac:dyDescent="0.45">
      <c r="A7" s="96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21"/>
      <c r="O7" s="21"/>
      <c r="P7" s="21"/>
      <c r="Q7" s="21"/>
      <c r="R7" s="21"/>
      <c r="S7" s="21"/>
      <c r="T7" s="21"/>
      <c r="U7" s="21"/>
      <c r="V7" s="21"/>
    </row>
    <row r="8" spans="1:22" ht="15.75" customHeight="1" x14ac:dyDescent="0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75" customHeight="1" x14ac:dyDescent="0.45">
      <c r="A9" s="22" t="s">
        <v>20</v>
      </c>
      <c r="D9" s="5"/>
      <c r="G9" s="22" t="s">
        <v>27</v>
      </c>
      <c r="H9" s="22"/>
      <c r="I9" s="22"/>
      <c r="J9" s="22"/>
      <c r="K9" s="23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75" customHeight="1" x14ac:dyDescent="0.45">
      <c r="A10" s="6" t="s">
        <v>16</v>
      </c>
      <c r="B10" s="106" t="s">
        <v>28</v>
      </c>
      <c r="C10" s="107"/>
      <c r="D10" s="108"/>
      <c r="G10" s="104" t="s">
        <v>91</v>
      </c>
      <c r="H10" s="105"/>
      <c r="I10" s="36" t="s">
        <v>32</v>
      </c>
      <c r="J10" s="36" t="s">
        <v>33</v>
      </c>
      <c r="K10" s="104" t="s">
        <v>25</v>
      </c>
      <c r="L10" s="105"/>
      <c r="M10" s="21"/>
    </row>
    <row r="11" spans="1:22" x14ac:dyDescent="0.25">
      <c r="A11" s="109" t="s">
        <v>17</v>
      </c>
      <c r="B11" s="13">
        <v>1</v>
      </c>
      <c r="C11" s="14" t="s">
        <v>19</v>
      </c>
      <c r="D11" s="15">
        <v>0.41</v>
      </c>
      <c r="G11" s="125" t="s">
        <v>92</v>
      </c>
      <c r="H11" s="125" t="s">
        <v>93</v>
      </c>
      <c r="I11" s="41">
        <v>0</v>
      </c>
      <c r="J11" s="41">
        <v>11</v>
      </c>
      <c r="K11" s="102">
        <v>0</v>
      </c>
      <c r="L11" s="103"/>
    </row>
    <row r="12" spans="1:22" x14ac:dyDescent="0.25">
      <c r="A12" s="110"/>
      <c r="B12" s="16"/>
      <c r="C12" s="10"/>
      <c r="D12" s="17"/>
      <c r="G12" s="8"/>
      <c r="H12" s="124"/>
      <c r="I12" s="41"/>
      <c r="J12" s="41"/>
      <c r="K12" s="102" t="e">
        <f t="shared" ref="K12:K16" si="0">I12/J12</f>
        <v>#DIV/0!</v>
      </c>
      <c r="L12" s="103"/>
    </row>
    <row r="13" spans="1:22" x14ac:dyDescent="0.25">
      <c r="A13" s="11" t="s">
        <v>0</v>
      </c>
      <c r="B13" s="16">
        <v>0.4</v>
      </c>
      <c r="C13" s="10" t="s">
        <v>19</v>
      </c>
      <c r="D13" s="17">
        <v>0.11</v>
      </c>
      <c r="G13" s="8"/>
      <c r="H13" s="124"/>
      <c r="I13" s="41"/>
      <c r="J13" s="41"/>
      <c r="K13" s="102" t="e">
        <f t="shared" si="0"/>
        <v>#DIV/0!</v>
      </c>
      <c r="L13" s="103"/>
    </row>
    <row r="14" spans="1:22" x14ac:dyDescent="0.25">
      <c r="A14" s="12" t="s">
        <v>18</v>
      </c>
      <c r="B14" s="18">
        <v>0.1</v>
      </c>
      <c r="C14" s="19" t="s">
        <v>19</v>
      </c>
      <c r="D14" s="20">
        <v>0</v>
      </c>
      <c r="G14" s="8"/>
      <c r="H14" s="124"/>
      <c r="I14" s="41"/>
      <c r="J14" s="41"/>
      <c r="K14" s="102" t="e">
        <f t="shared" si="0"/>
        <v>#DIV/0!</v>
      </c>
      <c r="L14" s="103"/>
    </row>
    <row r="15" spans="1:22" x14ac:dyDescent="0.25">
      <c r="G15" s="8"/>
      <c r="H15" s="124"/>
      <c r="I15" s="41"/>
      <c r="J15" s="41"/>
      <c r="K15" s="102" t="e">
        <f t="shared" si="0"/>
        <v>#DIV/0!</v>
      </c>
      <c r="L15" s="103"/>
    </row>
    <row r="16" spans="1:22" x14ac:dyDescent="0.25">
      <c r="G16" s="8"/>
      <c r="H16" s="124"/>
      <c r="I16" s="41"/>
      <c r="J16" s="41"/>
      <c r="K16" s="102" t="e">
        <f t="shared" si="0"/>
        <v>#DIV/0!</v>
      </c>
      <c r="L16" s="103"/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65"/>
      <c r="B20" s="5"/>
    </row>
    <row r="21" spans="1:2" x14ac:dyDescent="0.25">
      <c r="A21" s="65"/>
      <c r="B21" s="5"/>
    </row>
    <row r="22" spans="1:2" x14ac:dyDescent="0.25">
      <c r="A22" s="65"/>
      <c r="B22" s="5"/>
    </row>
    <row r="23" spans="1:2" x14ac:dyDescent="0.25">
      <c r="A23" s="65"/>
      <c r="B23" s="5"/>
    </row>
    <row r="24" spans="1:2" x14ac:dyDescent="0.25">
      <c r="A24" s="65"/>
      <c r="B24" s="5"/>
    </row>
    <row r="25" spans="1:2" x14ac:dyDescent="0.25">
      <c r="A25" s="65"/>
      <c r="B25" s="5"/>
    </row>
  </sheetData>
  <mergeCells count="11">
    <mergeCell ref="K16:L16"/>
    <mergeCell ref="A1:M7"/>
    <mergeCell ref="K11:L11"/>
    <mergeCell ref="K13:L13"/>
    <mergeCell ref="K10:L10"/>
    <mergeCell ref="B10:D10"/>
    <mergeCell ref="K14:L14"/>
    <mergeCell ref="K15:L15"/>
    <mergeCell ref="K12:L12"/>
    <mergeCell ref="A11:A12"/>
    <mergeCell ref="G10:H10"/>
  </mergeCells>
  <conditionalFormatting sqref="K11:K16">
    <cfRule type="cellIs" dxfId="11" priority="15" operator="between">
      <formula>$B$14</formula>
      <formula>$D$14</formula>
    </cfRule>
  </conditionalFormatting>
  <conditionalFormatting sqref="K11:K16">
    <cfRule type="cellIs" dxfId="10" priority="16" operator="between">
      <formula>$B$13</formula>
      <formula>$D$13</formula>
    </cfRule>
    <cfRule type="cellIs" dxfId="9" priority="17" operator="between">
      <formula>$B$11</formula>
      <formula>$D$11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"/>
  <sheetViews>
    <sheetView topLeftCell="B7" zoomScaleNormal="100" workbookViewId="0">
      <selection activeCell="H13" sqref="H13:H16"/>
    </sheetView>
  </sheetViews>
  <sheetFormatPr defaultRowHeight="15.75" x14ac:dyDescent="0.25"/>
  <cols>
    <col min="3" max="3" width="14.75" customWidth="1"/>
    <col min="6" max="6" width="12.75" customWidth="1"/>
    <col min="8" max="9" width="16.125" customWidth="1"/>
    <col min="10" max="10" width="17.625" bestFit="1" customWidth="1"/>
    <col min="11" max="11" width="20" bestFit="1" customWidth="1"/>
  </cols>
  <sheetData>
    <row r="1" spans="1:18" ht="30.75" customHeight="1" x14ac:dyDescent="0.25">
      <c r="A1" s="96" t="s">
        <v>30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</row>
    <row r="2" spans="1:18" ht="19.5" customHeight="1" x14ac:dyDescent="0.2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</row>
    <row r="3" spans="1:18" ht="20.25" customHeight="1" x14ac:dyDescent="0.25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</row>
    <row r="4" spans="1:18" ht="10.5" customHeight="1" x14ac:dyDescent="0.25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</row>
    <row r="5" spans="1:18" ht="20.25" customHeight="1" x14ac:dyDescent="0.25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</row>
    <row r="6" spans="1:18" ht="18.75" customHeight="1" x14ac:dyDescent="0.25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</row>
    <row r="7" spans="1:18" ht="24.75" customHeight="1" x14ac:dyDescent="0.25">
      <c r="A7" s="96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</row>
    <row r="8" spans="1:18" ht="30.75" x14ac:dyDescent="0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8" ht="30.75" x14ac:dyDescent="0.45">
      <c r="C9" s="22" t="s">
        <v>20</v>
      </c>
      <c r="F9" s="5"/>
      <c r="M9" s="21"/>
      <c r="N9" s="21"/>
      <c r="O9" s="21"/>
    </row>
    <row r="10" spans="1:18" ht="30.75" x14ac:dyDescent="0.45">
      <c r="C10" s="6" t="s">
        <v>16</v>
      </c>
      <c r="D10" s="33" t="s">
        <v>23</v>
      </c>
      <c r="E10" s="34"/>
      <c r="F10" s="35"/>
      <c r="H10" s="114" t="s">
        <v>27</v>
      </c>
      <c r="I10" s="115"/>
      <c r="J10" s="115"/>
      <c r="K10" s="115"/>
      <c r="L10" s="115"/>
      <c r="M10" s="115"/>
      <c r="N10" s="116"/>
      <c r="O10" s="21"/>
    </row>
    <row r="11" spans="1:18" x14ac:dyDescent="0.25">
      <c r="C11" s="9" t="s">
        <v>17</v>
      </c>
      <c r="D11" s="13">
        <v>51</v>
      </c>
      <c r="E11" s="14" t="s">
        <v>19</v>
      </c>
      <c r="F11" s="15">
        <v>100</v>
      </c>
      <c r="H11" s="127" t="s">
        <v>91</v>
      </c>
      <c r="I11" s="128"/>
      <c r="J11" s="37" t="s">
        <v>54</v>
      </c>
      <c r="K11" s="37" t="s">
        <v>55</v>
      </c>
      <c r="L11" s="38" t="s">
        <v>29</v>
      </c>
      <c r="M11" s="38"/>
      <c r="N11" s="39"/>
      <c r="O11" s="1"/>
    </row>
    <row r="12" spans="1:18" x14ac:dyDescent="0.25">
      <c r="C12" s="11" t="s">
        <v>0</v>
      </c>
      <c r="D12" s="16">
        <v>31</v>
      </c>
      <c r="E12" s="10" t="s">
        <v>19</v>
      </c>
      <c r="F12" s="17">
        <v>50</v>
      </c>
      <c r="H12" s="40">
        <v>42202</v>
      </c>
      <c r="I12" s="40">
        <v>42290</v>
      </c>
      <c r="J12" s="72">
        <v>2</v>
      </c>
      <c r="K12" s="72">
        <v>11</v>
      </c>
      <c r="L12" s="111">
        <f>J12/K12*100</f>
        <v>18.181818181818183</v>
      </c>
      <c r="M12" s="112"/>
      <c r="N12" s="113"/>
      <c r="O12" s="1"/>
    </row>
    <row r="13" spans="1:18" x14ac:dyDescent="0.25">
      <c r="C13" s="12" t="s">
        <v>18</v>
      </c>
      <c r="D13" s="18">
        <v>0</v>
      </c>
      <c r="E13" s="19" t="s">
        <v>19</v>
      </c>
      <c r="F13" s="20">
        <v>30</v>
      </c>
      <c r="H13" s="40"/>
      <c r="I13" s="126"/>
      <c r="J13" s="72"/>
      <c r="K13" s="72"/>
      <c r="L13" s="111" t="e">
        <f t="shared" ref="L13:L16" si="0">J13/K13*100</f>
        <v>#DIV/0!</v>
      </c>
      <c r="M13" s="112"/>
      <c r="N13" s="113"/>
      <c r="O13" s="1"/>
    </row>
    <row r="14" spans="1:18" x14ac:dyDescent="0.25">
      <c r="H14" s="40"/>
      <c r="I14" s="126"/>
      <c r="J14" s="72"/>
      <c r="K14" s="72"/>
      <c r="L14" s="111" t="e">
        <f t="shared" si="0"/>
        <v>#DIV/0!</v>
      </c>
      <c r="M14" s="112"/>
      <c r="N14" s="113"/>
    </row>
    <row r="15" spans="1:18" x14ac:dyDescent="0.25">
      <c r="H15" s="40"/>
      <c r="I15" s="126"/>
      <c r="J15" s="72"/>
      <c r="K15" s="72"/>
      <c r="L15" s="111" t="e">
        <f t="shared" si="0"/>
        <v>#DIV/0!</v>
      </c>
      <c r="M15" s="112"/>
      <c r="N15" s="113"/>
    </row>
    <row r="16" spans="1:18" x14ac:dyDescent="0.25">
      <c r="H16" s="40"/>
      <c r="I16" s="126"/>
      <c r="J16" s="72"/>
      <c r="K16" s="72"/>
      <c r="L16" s="111" t="e">
        <f t="shared" si="0"/>
        <v>#DIV/0!</v>
      </c>
      <c r="M16" s="112"/>
      <c r="N16" s="113"/>
    </row>
  </sheetData>
  <mergeCells count="8">
    <mergeCell ref="A1:R7"/>
    <mergeCell ref="L15:N15"/>
    <mergeCell ref="L16:N16"/>
    <mergeCell ref="H10:N10"/>
    <mergeCell ref="L12:N12"/>
    <mergeCell ref="L13:N13"/>
    <mergeCell ref="L14:N14"/>
    <mergeCell ref="H11:I11"/>
  </mergeCells>
  <conditionalFormatting sqref="L12:L16">
    <cfRule type="cellIs" dxfId="8" priority="1" operator="between">
      <formula>$D$13</formula>
      <formula>$F$13</formula>
    </cfRule>
  </conditionalFormatting>
  <conditionalFormatting sqref="L12:L16">
    <cfRule type="cellIs" dxfId="7" priority="2" operator="between">
      <formula>$D$12</formula>
      <formula>$F$12</formula>
    </cfRule>
    <cfRule type="cellIs" dxfId="6" priority="3" operator="between">
      <formula>$D$11</formula>
      <formula>$F$11</formula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5"/>
  <sheetViews>
    <sheetView tabSelected="1" topLeftCell="G1" zoomScale="85" zoomScaleNormal="85" workbookViewId="0">
      <selection activeCell="K12" sqref="K12:L15"/>
    </sheetView>
  </sheetViews>
  <sheetFormatPr defaultRowHeight="15.75" x14ac:dyDescent="0.25"/>
  <cols>
    <col min="2" max="2" width="27" bestFit="1" customWidth="1"/>
    <col min="6" max="6" width="13.875" customWidth="1"/>
    <col min="9" max="10" width="14.625" customWidth="1"/>
    <col min="11" max="11" width="19.125" bestFit="1" customWidth="1"/>
    <col min="12" max="12" width="14.625" customWidth="1"/>
  </cols>
  <sheetData>
    <row r="1" spans="1:21" ht="21.75" customHeight="1" x14ac:dyDescent="0.45">
      <c r="A1" s="96" t="s">
        <v>24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21"/>
    </row>
    <row r="2" spans="1:21" ht="16.5" customHeight="1" x14ac:dyDescent="0.4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21"/>
    </row>
    <row r="3" spans="1:21" ht="16.5" customHeight="1" x14ac:dyDescent="0.45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21"/>
    </row>
    <row r="4" spans="1:21" ht="20.25" customHeight="1" x14ac:dyDescent="0.45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21"/>
    </row>
    <row r="5" spans="1:21" ht="19.5" customHeight="1" x14ac:dyDescent="0.45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21"/>
    </row>
    <row r="6" spans="1:21" ht="18.75" customHeight="1" x14ac:dyDescent="0.45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21"/>
    </row>
    <row r="7" spans="1:21" ht="15" customHeight="1" x14ac:dyDescent="0.45">
      <c r="A7" s="96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21"/>
    </row>
    <row r="8" spans="1:21" ht="30.75" x14ac:dyDescent="0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24" customHeight="1" x14ac:dyDescent="0.45">
      <c r="B9" s="22" t="s">
        <v>20</v>
      </c>
      <c r="E9" s="5"/>
      <c r="I9" s="22" t="s">
        <v>21</v>
      </c>
      <c r="J9" s="22"/>
      <c r="K9" s="22"/>
      <c r="L9" s="22"/>
      <c r="M9" s="23"/>
      <c r="O9" s="21"/>
      <c r="P9" s="21"/>
      <c r="Q9" s="21"/>
      <c r="R9" s="21"/>
      <c r="S9" s="21"/>
      <c r="T9" s="21"/>
      <c r="U9" s="21"/>
    </row>
    <row r="10" spans="1:21" ht="61.5" customHeight="1" x14ac:dyDescent="0.45">
      <c r="B10" s="6" t="s">
        <v>16</v>
      </c>
      <c r="C10" s="106" t="s">
        <v>23</v>
      </c>
      <c r="D10" s="107"/>
      <c r="E10" s="108"/>
      <c r="I10" s="104" t="s">
        <v>91</v>
      </c>
      <c r="J10" s="105"/>
      <c r="K10" s="74" t="s">
        <v>94</v>
      </c>
      <c r="L10" s="73" t="s">
        <v>56</v>
      </c>
      <c r="M10" s="104" t="s">
        <v>25</v>
      </c>
      <c r="N10" s="105"/>
      <c r="O10" s="21"/>
      <c r="P10" s="21"/>
      <c r="Q10" s="21"/>
      <c r="R10" s="21"/>
      <c r="S10" s="21"/>
      <c r="T10" s="21"/>
    </row>
    <row r="11" spans="1:21" x14ac:dyDescent="0.25">
      <c r="B11" s="9" t="s">
        <v>17</v>
      </c>
      <c r="C11" s="24">
        <v>60</v>
      </c>
      <c r="D11" s="25" t="s">
        <v>19</v>
      </c>
      <c r="E11" s="26">
        <v>100</v>
      </c>
      <c r="I11" s="8">
        <v>42202</v>
      </c>
      <c r="J11" s="8">
        <v>42290</v>
      </c>
      <c r="K11" s="77">
        <v>2</v>
      </c>
      <c r="L11" s="77">
        <v>2</v>
      </c>
      <c r="M11" s="117">
        <f>K11/L11*100</f>
        <v>100</v>
      </c>
      <c r="N11" s="118"/>
      <c r="P11" s="1"/>
    </row>
    <row r="12" spans="1:21" x14ac:dyDescent="0.25">
      <c r="B12" s="11" t="s">
        <v>0</v>
      </c>
      <c r="C12" s="27">
        <v>30</v>
      </c>
      <c r="D12" s="28" t="s">
        <v>19</v>
      </c>
      <c r="E12" s="29">
        <v>59</v>
      </c>
      <c r="I12" s="8"/>
      <c r="J12" s="124"/>
      <c r="K12" s="77"/>
      <c r="L12" s="77"/>
      <c r="M12" s="117" t="e">
        <f t="shared" ref="M12:M15" si="0">K12/L12*100</f>
        <v>#DIV/0!</v>
      </c>
      <c r="N12" s="118"/>
      <c r="P12" s="1"/>
    </row>
    <row r="13" spans="1:21" x14ac:dyDescent="0.25">
      <c r="B13" s="12" t="s">
        <v>18</v>
      </c>
      <c r="C13" s="30">
        <v>0</v>
      </c>
      <c r="D13" s="31" t="s">
        <v>19</v>
      </c>
      <c r="E13" s="32">
        <v>29</v>
      </c>
      <c r="I13" s="8"/>
      <c r="J13" s="124"/>
      <c r="K13" s="77"/>
      <c r="L13" s="77"/>
      <c r="M13" s="117" t="e">
        <f t="shared" si="0"/>
        <v>#DIV/0!</v>
      </c>
      <c r="N13" s="118"/>
      <c r="P13" s="1"/>
    </row>
    <row r="14" spans="1:21" x14ac:dyDescent="0.25">
      <c r="I14" s="8"/>
      <c r="J14" s="124"/>
      <c r="K14" s="77"/>
      <c r="L14" s="77"/>
      <c r="M14" s="117" t="e">
        <f t="shared" si="0"/>
        <v>#DIV/0!</v>
      </c>
      <c r="N14" s="118"/>
    </row>
    <row r="15" spans="1:21" x14ac:dyDescent="0.25">
      <c r="I15" s="8"/>
      <c r="J15" s="8"/>
      <c r="K15" s="78"/>
      <c r="L15" s="78"/>
      <c r="M15" s="117" t="e">
        <f t="shared" si="0"/>
        <v>#DIV/0!</v>
      </c>
      <c r="N15" s="118"/>
    </row>
    <row r="19" spans="12:16" x14ac:dyDescent="0.25">
      <c r="L19" s="75"/>
      <c r="M19" s="76"/>
      <c r="N19" s="76"/>
      <c r="O19" s="76"/>
      <c r="P19" s="76"/>
    </row>
    <row r="20" spans="12:16" x14ac:dyDescent="0.25">
      <c r="L20" s="76"/>
      <c r="M20" s="76"/>
      <c r="N20" s="76"/>
      <c r="O20" s="76"/>
      <c r="P20" s="76"/>
    </row>
    <row r="21" spans="12:16" x14ac:dyDescent="0.25">
      <c r="L21" s="76"/>
      <c r="M21" s="76"/>
      <c r="N21" s="76"/>
      <c r="O21" s="76"/>
      <c r="P21" s="76"/>
    </row>
    <row r="22" spans="12:16" x14ac:dyDescent="0.25">
      <c r="L22" s="76"/>
      <c r="M22" s="76"/>
      <c r="N22" s="76"/>
      <c r="O22" s="76"/>
      <c r="P22" s="76"/>
    </row>
    <row r="23" spans="12:16" x14ac:dyDescent="0.25">
      <c r="L23" s="76"/>
      <c r="M23" s="76"/>
      <c r="N23" s="76"/>
      <c r="O23" s="76"/>
      <c r="P23" s="76"/>
    </row>
    <row r="24" spans="12:16" x14ac:dyDescent="0.25">
      <c r="L24" s="76"/>
      <c r="M24" s="76"/>
      <c r="N24" s="76"/>
      <c r="O24" s="76"/>
      <c r="P24" s="76"/>
    </row>
    <row r="25" spans="12:16" x14ac:dyDescent="0.25">
      <c r="L25" s="76"/>
      <c r="M25" s="76"/>
      <c r="N25" s="76"/>
      <c r="O25" s="76"/>
      <c r="P25" s="76"/>
    </row>
  </sheetData>
  <mergeCells count="9">
    <mergeCell ref="M14:N14"/>
    <mergeCell ref="M15:N15"/>
    <mergeCell ref="A1:T7"/>
    <mergeCell ref="M10:N10"/>
    <mergeCell ref="M11:N11"/>
    <mergeCell ref="M12:N12"/>
    <mergeCell ref="M13:N13"/>
    <mergeCell ref="C10:E10"/>
    <mergeCell ref="I10:J10"/>
  </mergeCells>
  <conditionalFormatting sqref="M11:M15">
    <cfRule type="cellIs" dxfId="5" priority="18" operator="between">
      <formula>$C$13</formula>
      <formula>$E$13</formula>
    </cfRule>
  </conditionalFormatting>
  <conditionalFormatting sqref="M11:M15">
    <cfRule type="cellIs" dxfId="4" priority="19" operator="between">
      <formula>$C$12</formula>
      <formula>$E$12</formula>
    </cfRule>
    <cfRule type="cellIs" dxfId="3" priority="20" operator="between">
      <formula>$C$11</formula>
      <formula>$E$11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"/>
  <sheetViews>
    <sheetView zoomScaleNormal="100" workbookViewId="0">
      <selection activeCell="M14" sqref="M14"/>
    </sheetView>
  </sheetViews>
  <sheetFormatPr defaultRowHeight="15.75" x14ac:dyDescent="0.25"/>
  <cols>
    <col min="6" max="6" width="10.5" customWidth="1"/>
    <col min="7" max="9" width="20.625" customWidth="1"/>
  </cols>
  <sheetData>
    <row r="1" spans="1:14" ht="21.75" customHeight="1" x14ac:dyDescent="0.45">
      <c r="A1" s="96" t="s">
        <v>60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21"/>
    </row>
    <row r="2" spans="1:14" ht="18.75" customHeight="1" x14ac:dyDescent="0.4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21"/>
    </row>
    <row r="3" spans="1:14" ht="20.25" customHeight="1" x14ac:dyDescent="0.45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21"/>
    </row>
    <row r="4" spans="1:14" ht="21" customHeight="1" x14ac:dyDescent="0.45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21"/>
    </row>
    <row r="5" spans="1:14" ht="18.75" customHeight="1" x14ac:dyDescent="0.45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21"/>
    </row>
    <row r="6" spans="1:14" ht="19.5" customHeight="1" x14ac:dyDescent="0.45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21"/>
    </row>
    <row r="7" spans="1:14" ht="18.75" customHeight="1" x14ac:dyDescent="0.45">
      <c r="A7" s="96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21"/>
    </row>
    <row r="8" spans="1:14" ht="7.5" customHeight="1" x14ac:dyDescent="0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6.5" hidden="1" customHeight="1" x14ac:dyDescent="0.45">
      <c r="A9" s="22" t="s">
        <v>20</v>
      </c>
      <c r="D9" s="5"/>
      <c r="G9" s="22" t="s">
        <v>21</v>
      </c>
      <c r="H9" s="22"/>
      <c r="I9" s="22"/>
      <c r="J9" s="23"/>
      <c r="L9" s="21"/>
      <c r="M9" s="21"/>
      <c r="N9" s="21"/>
    </row>
    <row r="10" spans="1:14" ht="60.75" customHeight="1" x14ac:dyDescent="0.45">
      <c r="A10" s="6" t="s">
        <v>16</v>
      </c>
      <c r="B10" s="106" t="s">
        <v>23</v>
      </c>
      <c r="C10" s="107"/>
      <c r="D10" s="108"/>
      <c r="G10" s="7" t="s">
        <v>3</v>
      </c>
      <c r="H10" s="74" t="s">
        <v>58</v>
      </c>
      <c r="I10" s="74" t="s">
        <v>59</v>
      </c>
      <c r="J10" s="122" t="s">
        <v>25</v>
      </c>
      <c r="K10" s="123"/>
      <c r="L10" s="21"/>
      <c r="M10" s="21"/>
    </row>
    <row r="11" spans="1:14" x14ac:dyDescent="0.25">
      <c r="A11" s="9" t="s">
        <v>17</v>
      </c>
      <c r="B11" s="24">
        <v>80</v>
      </c>
      <c r="C11" s="25" t="s">
        <v>19</v>
      </c>
      <c r="D11" s="26">
        <v>100</v>
      </c>
      <c r="G11" s="8">
        <v>42180</v>
      </c>
      <c r="H11" s="79">
        <v>2</v>
      </c>
      <c r="I11" s="79">
        <v>3</v>
      </c>
      <c r="J11" s="120">
        <f>H11/I11*100</f>
        <v>66.666666666666657</v>
      </c>
      <c r="K11" s="121"/>
    </row>
    <row r="12" spans="1:14" x14ac:dyDescent="0.25">
      <c r="A12" s="11" t="s">
        <v>0</v>
      </c>
      <c r="B12" s="27">
        <v>35</v>
      </c>
      <c r="C12" s="28" t="s">
        <v>19</v>
      </c>
      <c r="D12" s="29">
        <v>79</v>
      </c>
      <c r="G12" s="8">
        <v>42242</v>
      </c>
      <c r="H12" s="79">
        <v>2</v>
      </c>
      <c r="I12" s="79">
        <v>5</v>
      </c>
      <c r="J12" s="120">
        <f t="shared" ref="J12:J15" si="0">H12/I12*100</f>
        <v>40</v>
      </c>
      <c r="K12" s="121"/>
    </row>
    <row r="13" spans="1:14" x14ac:dyDescent="0.25">
      <c r="A13" s="12" t="s">
        <v>18</v>
      </c>
      <c r="B13" s="30">
        <v>0</v>
      </c>
      <c r="C13" s="31" t="s">
        <v>19</v>
      </c>
      <c r="D13" s="32">
        <v>34</v>
      </c>
      <c r="G13" s="8">
        <v>42304</v>
      </c>
      <c r="H13" s="79">
        <v>1</v>
      </c>
      <c r="I13" s="79">
        <v>4</v>
      </c>
      <c r="J13" s="120">
        <f t="shared" si="0"/>
        <v>25</v>
      </c>
      <c r="K13" s="121"/>
    </row>
    <row r="14" spans="1:14" x14ac:dyDescent="0.25">
      <c r="G14" s="8">
        <v>42336</v>
      </c>
      <c r="H14" s="79">
        <v>3</v>
      </c>
      <c r="I14" s="79">
        <v>4</v>
      </c>
      <c r="J14" s="120">
        <f t="shared" si="0"/>
        <v>75</v>
      </c>
      <c r="K14" s="121"/>
    </row>
    <row r="15" spans="1:14" x14ac:dyDescent="0.25">
      <c r="G15" s="8">
        <v>42398</v>
      </c>
      <c r="H15" s="79">
        <v>1</v>
      </c>
      <c r="I15" s="79">
        <v>3</v>
      </c>
      <c r="J15" s="120">
        <f t="shared" si="0"/>
        <v>33.333333333333329</v>
      </c>
      <c r="K15" s="121"/>
    </row>
    <row r="19" spans="13:15" x14ac:dyDescent="0.25">
      <c r="M19" s="119" t="s">
        <v>57</v>
      </c>
      <c r="N19" s="119"/>
      <c r="O19" s="119"/>
    </row>
    <row r="20" spans="13:15" x14ac:dyDescent="0.25">
      <c r="M20" s="119"/>
      <c r="N20" s="119"/>
      <c r="O20" s="119"/>
    </row>
    <row r="21" spans="13:15" x14ac:dyDescent="0.25">
      <c r="M21" s="119"/>
      <c r="N21" s="119"/>
      <c r="O21" s="119"/>
    </row>
    <row r="22" spans="13:15" x14ac:dyDescent="0.25">
      <c r="M22" s="119"/>
      <c r="N22" s="119"/>
      <c r="O22" s="119"/>
    </row>
    <row r="23" spans="13:15" x14ac:dyDescent="0.25">
      <c r="M23" s="119"/>
      <c r="N23" s="119"/>
      <c r="O23" s="119"/>
    </row>
    <row r="24" spans="13:15" x14ac:dyDescent="0.25">
      <c r="M24" s="119"/>
      <c r="N24" s="119"/>
      <c r="O24" s="119"/>
    </row>
    <row r="25" spans="13:15" x14ac:dyDescent="0.25">
      <c r="M25" s="119"/>
      <c r="N25" s="119"/>
      <c r="O25" s="119"/>
    </row>
  </sheetData>
  <mergeCells count="9">
    <mergeCell ref="M19:O25"/>
    <mergeCell ref="A1:M7"/>
    <mergeCell ref="B10:D10"/>
    <mergeCell ref="J11:K11"/>
    <mergeCell ref="J12:K12"/>
    <mergeCell ref="J13:K13"/>
    <mergeCell ref="J14:K14"/>
    <mergeCell ref="J15:K15"/>
    <mergeCell ref="J10:K10"/>
  </mergeCells>
  <conditionalFormatting sqref="J11:J15">
    <cfRule type="cellIs" dxfId="2" priority="13" operator="between">
      <formula>$B$13</formula>
      <formula>$D$13</formula>
    </cfRule>
  </conditionalFormatting>
  <conditionalFormatting sqref="J11:J15">
    <cfRule type="cellIs" dxfId="1" priority="14" operator="between">
      <formula>$B$12</formula>
      <formula>$D$12</formula>
    </cfRule>
    <cfRule type="cellIs" dxfId="0" priority="15" operator="between">
      <formula>$B$11</formula>
      <formula>$D$11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Info. Gral </vt:lpstr>
      <vt:lpstr>Historico de ind de proyectos</vt:lpstr>
      <vt:lpstr>Analisis de Indicadores</vt:lpstr>
      <vt:lpstr>Graficos Indicadores de proyect</vt:lpstr>
      <vt:lpstr>Historico de Lecciones Aprendid</vt:lpstr>
      <vt:lpstr>Historico Propuestas de Mejora</vt:lpstr>
      <vt:lpstr>Historico de Aceptacion de ProM</vt:lpstr>
      <vt:lpstr>Hitorico de Proyectos Exitosos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Arenas Aranda</dc:creator>
  <cp:lastModifiedBy>Cristhian Méndez</cp:lastModifiedBy>
  <dcterms:created xsi:type="dcterms:W3CDTF">2015-06-26T18:26:19Z</dcterms:created>
  <dcterms:modified xsi:type="dcterms:W3CDTF">2015-11-27T15:29:12Z</dcterms:modified>
</cp:coreProperties>
</file>